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NRIDA e-mail reply SOR\"/>
    </mc:Choice>
  </mc:AlternateContent>
  <bookViews>
    <workbookView xWindow="-120" yWindow="-120" windowWidth="29040" windowHeight="15840" tabRatio="918" activeTab="3"/>
  </bookViews>
  <sheets>
    <sheet name="Index" sheetId="27" r:id="rId1"/>
    <sheet name="Labour" sheetId="1" r:id="rId2"/>
    <sheet name="Plant &amp; Machinery" sheetId="3" r:id="rId3"/>
    <sheet name="Material" sheetId="2" r:id="rId4"/>
    <sheet name="PREAMBLE(MAIN)" sheetId="20" r:id="rId5"/>
    <sheet name="PREAMBLE(CH-1-15)" sheetId="24" r:id="rId6"/>
    <sheet name="Contents" sheetId="21" r:id="rId7"/>
    <sheet name="BASIC APPROACH" sheetId="22" r:id="rId8"/>
    <sheet name="Abbreviations" sheetId="23" r:id="rId9"/>
    <sheet name="Summary Road" sheetId="38" r:id="rId10"/>
    <sheet name="Chapter -1" sheetId="5" r:id="rId11"/>
    <sheet name="Chapter-2" sheetId="6" r:id="rId12"/>
    <sheet name="Chapter-3" sheetId="7" r:id="rId13"/>
    <sheet name="Chapter-4" sheetId="8" r:id="rId14"/>
    <sheet name="Chapter-5" sheetId="9" r:id="rId15"/>
    <sheet name="Chapter-6" sheetId="10" r:id="rId16"/>
    <sheet name="Chapter-7" sheetId="11" r:id="rId17"/>
    <sheet name="Chapter-8" sheetId="12" r:id="rId18"/>
    <sheet name="Chapter-9" sheetId="13" r:id="rId19"/>
    <sheet name="Chapter-10" sheetId="14" r:id="rId20"/>
    <sheet name="Chapter-11_Road" sheetId="15" r:id="rId21"/>
    <sheet name="Chapter-12_Road" sheetId="16" r:id="rId22"/>
    <sheet name="Chapter-13_Road" sheetId="17" r:id="rId23"/>
    <sheet name="Chapter-14_Road" sheetId="18" r:id="rId24"/>
    <sheet name="Chapter-15" sheetId="19" r:id="rId25"/>
  </sheets>
  <definedNames>
    <definedName name="_xlnm._FilterDatabase" localSheetId="20" hidden="1">'Chapter-11_Road'!$A$4:$J$528</definedName>
    <definedName name="_xlnm._FilterDatabase" localSheetId="21" hidden="1">'Chapter-12_Road'!$A$4:$J$4</definedName>
    <definedName name="_xlnm._FilterDatabase" localSheetId="22" hidden="1">'Chapter-13_Road'!$A$4:$J$4</definedName>
    <definedName name="_xlnm._FilterDatabase" localSheetId="13" hidden="1">'Chapter-4'!$A$3:$L$3</definedName>
    <definedName name="_xlnm._FilterDatabase" localSheetId="3" hidden="1">Material!$A$2:$G$175</definedName>
    <definedName name="_xlnm._FilterDatabase" localSheetId="2" hidden="1">'Plant &amp; Machinery'!$A$4:$J$4</definedName>
    <definedName name="_xlnm._FilterDatabase" localSheetId="9" hidden="1">'Summary Road'!$A$4:$J$999</definedName>
    <definedName name="Excel_BuiltIn__FilterDatabase" localSheetId="10">'Chapter -1'!$A$7:$J$576</definedName>
    <definedName name="Excel_BuiltIn__FilterDatabase" localSheetId="19">'Chapter-10'!$A$4:$J$764</definedName>
    <definedName name="Excel_BuiltIn__FilterDatabase" localSheetId="21">'Chapter-12_Road'!$A$4:$J$542</definedName>
    <definedName name="Excel_BuiltIn__FilterDatabase" localSheetId="22">'Chapter-13_Road'!$A$4:$J$556</definedName>
    <definedName name="Excel_BuiltIn__FilterDatabase" localSheetId="23">'Chapter-14_Road'!$A$4:$J$425</definedName>
    <definedName name="Excel_BuiltIn__FilterDatabase" localSheetId="24">'Chapter-15'!$A$4:$J$392</definedName>
    <definedName name="Excel_BuiltIn__FilterDatabase" localSheetId="11">'Chapter-2'!$A$4:$J$745</definedName>
    <definedName name="Excel_BuiltIn__FilterDatabase" localSheetId="12">'Chapter-3'!$A$5:$J$528</definedName>
    <definedName name="Excel_BuiltIn__FilterDatabase" localSheetId="13">'Chapter-4'!$A$4:$J$1054</definedName>
    <definedName name="Excel_BuiltIn__FilterDatabase" localSheetId="14">'Chapter-5'!$A$4:$K$2016</definedName>
    <definedName name="Excel_BuiltIn__FilterDatabase" localSheetId="15">'Chapter-6'!$A$4:$J$164</definedName>
    <definedName name="Excel_BuiltIn__FilterDatabase" localSheetId="17">'Chapter-8'!$A$4:$J$330</definedName>
    <definedName name="Excel_BuiltIn__FilterDatabase" localSheetId="18">'Chapter-9'!$A$4:$J$254</definedName>
    <definedName name="Excel_BuiltIn__FilterDatabase" localSheetId="2">'Plant &amp; Machinery'!$A$4:$H$57</definedName>
    <definedName name="Excel_BuiltIn__FilterDatabase" localSheetId="9">'Summary Road'!$A$3:$H$999</definedName>
    <definedName name="_xlnm.Print_Area" localSheetId="19">'Chapter-10'!$A$1:$J$764</definedName>
    <definedName name="_xlnm.Print_Area" localSheetId="20">'Chapter-11_Road'!$A$1:$J$528</definedName>
    <definedName name="_xlnm.Print_Area" localSheetId="21">'Chapter-12_Road'!$A$1:$J$542</definedName>
    <definedName name="_xlnm.Print_Area" localSheetId="22">'Chapter-13_Road'!$A$1:$J$556</definedName>
    <definedName name="_xlnm.Print_Area" localSheetId="23">'Chapter-14_Road'!$A$1:$J$425</definedName>
    <definedName name="_xlnm.Print_Area" localSheetId="24">'Chapter-15'!$A$1:$J$392</definedName>
    <definedName name="_xlnm.Print_Area" localSheetId="12">'Chapter-3'!$A$1:$J$774</definedName>
    <definedName name="_xlnm.Print_Area" localSheetId="13">'Chapter-4'!$A$1:$J$1054</definedName>
    <definedName name="_xlnm.Print_Area" localSheetId="14">'Chapter-5'!$A$1:$K$2016</definedName>
    <definedName name="_xlnm.Print_Area" localSheetId="15">'Chapter-6'!$A$1:$J$164</definedName>
    <definedName name="_xlnm.Print_Area" localSheetId="17">'Chapter-8'!$A$1:$J$330</definedName>
    <definedName name="_xlnm.Print_Area" localSheetId="1">Labour!$A$1:$G$45</definedName>
    <definedName name="_xlnm.Print_Area" localSheetId="3">Material!$A$1:$G$184</definedName>
    <definedName name="_xlnm.Print_Area" localSheetId="2">'Plant &amp; Machinery'!$A$1:$J$79</definedName>
    <definedName name="_xlnm.Print_Area" localSheetId="5">'PREAMBLE(CH-1-15)'!$A$1:$B$210</definedName>
    <definedName name="_xlnm.Print_Area" localSheetId="9">'Summary Road'!$A$1:$J$999</definedName>
    <definedName name="_xlnm.Print_Titles" localSheetId="10">'Chapter -1'!$6:$6</definedName>
    <definedName name="_xlnm.Print_Titles" localSheetId="19">'Chapter-10'!$3:$3</definedName>
    <definedName name="_xlnm.Print_Titles" localSheetId="21">'Chapter-12_Road'!$3:$3</definedName>
    <definedName name="_xlnm.Print_Titles" localSheetId="22">'Chapter-13_Road'!$3:$3</definedName>
    <definedName name="_xlnm.Print_Titles" localSheetId="23">'Chapter-14_Road'!$3:$3</definedName>
    <definedName name="_xlnm.Print_Titles" localSheetId="24">'Chapter-15'!$3:$3</definedName>
    <definedName name="_xlnm.Print_Titles" localSheetId="11">'Chapter-2'!$3:$3</definedName>
    <definedName name="_xlnm.Print_Titles" localSheetId="12">'Chapter-3'!$3:$3</definedName>
    <definedName name="_xlnm.Print_Titles" localSheetId="13">'Chapter-4'!$3:$3</definedName>
    <definedName name="_xlnm.Print_Titles" localSheetId="14">'Chapter-5'!$3:$3</definedName>
    <definedName name="_xlnm.Print_Titles" localSheetId="15">'Chapter-6'!$3:$3</definedName>
    <definedName name="_xlnm.Print_Titles" localSheetId="17">'Chapter-8'!$3:$3</definedName>
    <definedName name="_xlnm.Print_Titles" localSheetId="18">'Chapter-9'!$3:$3</definedName>
    <definedName name="_xlnm.Print_Titles" localSheetId="3">Material!$2:$2</definedName>
    <definedName name="_xlnm.Print_Titles" localSheetId="2">'Plant &amp; Machinery'!$2:$3</definedName>
    <definedName name="_xlnm.Print_Titles" localSheetId="9">'Summary Road'!$1:$2</definedName>
  </definedNames>
  <calcPr calcId="152511"/>
</workbook>
</file>

<file path=xl/calcChain.xml><?xml version="1.0" encoding="utf-8"?>
<calcChain xmlns="http://schemas.openxmlformats.org/spreadsheetml/2006/main">
  <c r="G61" i="3" l="1"/>
  <c r="G62" i="3"/>
  <c r="G63" i="3"/>
  <c r="G64" i="3"/>
  <c r="G65" i="3"/>
  <c r="G66" i="3"/>
  <c r="G67" i="3"/>
  <c r="G68" i="3"/>
  <c r="G69" i="3"/>
  <c r="G70" i="3"/>
  <c r="G71" i="3"/>
  <c r="G72" i="3"/>
  <c r="G73" i="3"/>
  <c r="G74" i="3"/>
  <c r="G75" i="3"/>
  <c r="G76" i="3"/>
  <c r="G77" i="3"/>
  <c r="G78" i="3"/>
  <c r="G79" i="3"/>
  <c r="G60" i="3"/>
  <c r="G6" i="3"/>
  <c r="G7" i="3"/>
  <c r="G8" i="3"/>
  <c r="G9" i="3"/>
  <c r="G10" i="3"/>
  <c r="G11" i="3"/>
  <c r="G13" i="3"/>
  <c r="G14" i="3"/>
  <c r="G15" i="3"/>
  <c r="G16" i="3"/>
  <c r="G17" i="3"/>
  <c r="G18" i="3"/>
  <c r="G19" i="3"/>
  <c r="G20" i="3"/>
  <c r="G21" i="3"/>
  <c r="G22" i="3"/>
  <c r="G23" i="3"/>
  <c r="G24" i="3"/>
  <c r="G25" i="3"/>
  <c r="G26" i="3"/>
  <c r="G27" i="3"/>
  <c r="G28" i="3"/>
  <c r="G29" i="3"/>
  <c r="G30" i="3"/>
  <c r="G31" i="3"/>
  <c r="G32" i="3"/>
  <c r="G33" i="3"/>
  <c r="G35" i="3"/>
  <c r="G36" i="3"/>
  <c r="G37" i="3"/>
  <c r="G38" i="3"/>
  <c r="G39" i="3"/>
  <c r="G40" i="3"/>
  <c r="G41" i="3"/>
  <c r="G42" i="3"/>
  <c r="G43" i="3"/>
  <c r="G44" i="3"/>
  <c r="G45" i="3"/>
  <c r="G46" i="3"/>
  <c r="G47" i="3"/>
  <c r="G48" i="3"/>
  <c r="G49" i="3"/>
  <c r="G50" i="3"/>
  <c r="G51" i="3"/>
  <c r="G52" i="3"/>
  <c r="G53" i="3"/>
  <c r="G54" i="3"/>
  <c r="G55" i="3"/>
  <c r="G56" i="3"/>
  <c r="G57" i="3"/>
  <c r="G5" i="3"/>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J1034" i="9"/>
  <c r="I44" i="8"/>
  <c r="J1969" i="9"/>
  <c r="J1870" i="9"/>
  <c r="J1770" i="9"/>
  <c r="J1674" i="9"/>
  <c r="J1583" i="9"/>
  <c r="J1492" i="9"/>
  <c r="J1391" i="9"/>
  <c r="J1284" i="9"/>
  <c r="J1183" i="9"/>
  <c r="J1092" i="9"/>
  <c r="J975" i="9"/>
  <c r="J875" i="9"/>
  <c r="J660" i="9"/>
  <c r="J549" i="9"/>
  <c r="J445" i="9"/>
  <c r="J352" i="9" l="1"/>
  <c r="G107" i="2"/>
  <c r="G130" i="2"/>
  <c r="G131" i="2"/>
  <c r="G132" i="2"/>
  <c r="G133" i="2"/>
  <c r="G134" i="2"/>
  <c r="G135" i="2"/>
  <c r="G136" i="2"/>
  <c r="G137" i="2"/>
  <c r="G138" i="2"/>
  <c r="G139" i="2"/>
  <c r="G140" i="2"/>
  <c r="G148" i="2"/>
  <c r="G151" i="2"/>
  <c r="G164" i="2"/>
  <c r="G166" i="2"/>
  <c r="G167" i="2"/>
  <c r="G175" i="2"/>
  <c r="F3" i="2"/>
  <c r="G13" i="2"/>
  <c r="G14" i="2"/>
  <c r="G15" i="2"/>
  <c r="G16" i="2"/>
  <c r="G17" i="2"/>
  <c r="G18" i="2"/>
  <c r="G19" i="2"/>
  <c r="G20" i="2"/>
  <c r="G21" i="2"/>
  <c r="G22" i="2"/>
  <c r="G23" i="2"/>
  <c r="G24" i="2"/>
  <c r="G25" i="2"/>
  <c r="G26" i="2"/>
  <c r="G27" i="2"/>
  <c r="G28" i="2"/>
  <c r="G37" i="2"/>
  <c r="G38" i="2"/>
  <c r="G41" i="2"/>
  <c r="G42" i="2"/>
  <c r="G43" i="2"/>
  <c r="G44" i="2"/>
  <c r="G45" i="2"/>
  <c r="G46" i="2"/>
  <c r="G49" i="2"/>
  <c r="G50" i="2"/>
  <c r="G51" i="2"/>
  <c r="G52" i="2"/>
  <c r="G54" i="2"/>
  <c r="G56" i="2"/>
  <c r="G58" i="2"/>
  <c r="G61" i="2"/>
  <c r="G64" i="2"/>
  <c r="G65" i="2"/>
  <c r="G66" i="2"/>
  <c r="G67" i="2"/>
  <c r="G68" i="2"/>
  <c r="G70" i="2"/>
  <c r="G74" i="2"/>
  <c r="G75" i="2"/>
  <c r="G76" i="2"/>
  <c r="G79" i="2"/>
  <c r="G80" i="2"/>
  <c r="G83" i="2"/>
  <c r="G84" i="2"/>
  <c r="G85" i="2"/>
  <c r="G86" i="2"/>
  <c r="G87" i="2"/>
  <c r="G88" i="2"/>
  <c r="G89" i="2"/>
  <c r="G95" i="2"/>
  <c r="G96" i="2"/>
  <c r="G97" i="2"/>
  <c r="G101" i="2"/>
  <c r="G105" i="2"/>
  <c r="G109" i="2"/>
  <c r="G110" i="2"/>
  <c r="G111" i="2"/>
  <c r="G124" i="2"/>
  <c r="G125" i="2"/>
  <c r="G126" i="2"/>
  <c r="G129" i="2"/>
  <c r="G141" i="2"/>
  <c r="G142" i="2"/>
  <c r="G143" i="2"/>
  <c r="G146" i="2"/>
  <c r="G147" i="2"/>
  <c r="G149" i="2"/>
  <c r="G150" i="2"/>
  <c r="G152" i="2"/>
  <c r="G154" i="2"/>
  <c r="G165" i="2"/>
  <c r="G168" i="2"/>
  <c r="G169" i="2"/>
  <c r="G170" i="2"/>
  <c r="G171" i="2"/>
  <c r="G172" i="2"/>
  <c r="G173" i="2"/>
  <c r="G174" i="2"/>
  <c r="G12" i="2"/>
  <c r="J61" i="3" l="1"/>
  <c r="J62" i="3"/>
  <c r="J63" i="3"/>
  <c r="J64" i="3"/>
  <c r="J65" i="3"/>
  <c r="J66" i="3"/>
  <c r="J67" i="3"/>
  <c r="J68" i="3"/>
  <c r="J69" i="3"/>
  <c r="J70" i="3"/>
  <c r="J71" i="3"/>
  <c r="J72" i="3"/>
  <c r="J73" i="3"/>
  <c r="J74" i="3"/>
  <c r="J75" i="3"/>
  <c r="J76" i="3"/>
  <c r="J77" i="3"/>
  <c r="J78" i="3"/>
  <c r="J79" i="3"/>
  <c r="J60" i="3"/>
  <c r="J6" i="3"/>
  <c r="J7"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 i="3"/>
  <c r="G4" i="1" l="1"/>
  <c r="G5" i="1"/>
  <c r="G6" i="1"/>
  <c r="G7" i="1"/>
  <c r="G8" i="1"/>
  <c r="G9" i="1"/>
  <c r="G10" i="1"/>
  <c r="G11" i="1"/>
  <c r="G12" i="1"/>
  <c r="G13" i="1"/>
  <c r="G14" i="1"/>
  <c r="G15" i="1"/>
  <c r="G16" i="1"/>
  <c r="G17" i="1"/>
  <c r="G18" i="1"/>
  <c r="G19" i="1"/>
  <c r="G20" i="1"/>
  <c r="G21" i="1"/>
  <c r="G22" i="1"/>
  <c r="G23" i="1"/>
  <c r="G3" i="1"/>
  <c r="I155" i="10" l="1"/>
  <c r="I239" i="8"/>
  <c r="J239" i="8" s="1"/>
  <c r="I312" i="8"/>
  <c r="I141" i="8"/>
  <c r="I118" i="8"/>
  <c r="J118" i="8" s="1"/>
  <c r="I117" i="8"/>
  <c r="J117" i="8" s="1"/>
  <c r="I116" i="8"/>
  <c r="J116" i="8" s="1"/>
  <c r="I142" i="8"/>
  <c r="J142" i="8" s="1"/>
  <c r="I93" i="8"/>
  <c r="J93" i="8" s="1"/>
  <c r="I92" i="8"/>
  <c r="J92" i="8" s="1"/>
  <c r="I140" i="8"/>
  <c r="I313" i="8"/>
  <c r="L313" i="8" s="1"/>
  <c r="I94" i="8"/>
  <c r="J94" i="8" s="1"/>
  <c r="H600" i="38"/>
  <c r="H597" i="38"/>
  <c r="H564" i="38"/>
  <c r="J564" i="38" s="1"/>
  <c r="H563" i="38"/>
  <c r="H562" i="38"/>
  <c r="J562" i="38" s="1"/>
  <c r="H257" i="38"/>
  <c r="H256" i="38"/>
  <c r="H255" i="38"/>
  <c r="H245" i="38"/>
  <c r="H244" i="38"/>
  <c r="J249" i="9"/>
  <c r="K249" i="9" s="1"/>
  <c r="J224" i="9"/>
  <c r="K224" i="9" s="1"/>
  <c r="J185" i="9"/>
  <c r="K185" i="9" s="1"/>
  <c r="J149" i="9"/>
  <c r="K149" i="9" s="1"/>
  <c r="I212" i="8"/>
  <c r="L212" i="8" s="1"/>
  <c r="I211" i="8"/>
  <c r="L211" i="8" s="1"/>
  <c r="L214" i="8" s="1"/>
  <c r="L215" i="8" s="1"/>
  <c r="I189" i="8"/>
  <c r="L189" i="8" s="1"/>
  <c r="I188" i="8"/>
  <c r="L188" i="8" s="1"/>
  <c r="I166" i="8"/>
  <c r="L166" i="8" s="1"/>
  <c r="I165" i="8"/>
  <c r="L165" i="8" s="1"/>
  <c r="I164" i="8"/>
  <c r="L164" i="8" s="1"/>
  <c r="L168" i="8" s="1"/>
  <c r="L169" i="8" s="1"/>
  <c r="I68" i="8"/>
  <c r="L68" i="8" s="1"/>
  <c r="I67" i="8"/>
  <c r="L67" i="8" s="1"/>
  <c r="I66" i="8"/>
  <c r="I46" i="8"/>
  <c r="L46" i="8" s="1"/>
  <c r="I45" i="8"/>
  <c r="L45" i="8" s="1"/>
  <c r="L44" i="8"/>
  <c r="L48" i="8" s="1"/>
  <c r="L49" i="8" s="1"/>
  <c r="I24" i="8"/>
  <c r="L24" i="8" s="1"/>
  <c r="I23" i="8"/>
  <c r="L23" i="8" s="1"/>
  <c r="I22" i="8"/>
  <c r="L22" i="8" s="1"/>
  <c r="L26" i="8" s="1"/>
  <c r="L27" i="8" s="1"/>
  <c r="I29" i="7"/>
  <c r="J29" i="7" s="1"/>
  <c r="J1457" i="9"/>
  <c r="K1457" i="9" s="1"/>
  <c r="J1434" i="9"/>
  <c r="K1434" i="9" s="1"/>
  <c r="J1413" i="9"/>
  <c r="K1413" i="9" s="1"/>
  <c r="J1392" i="9"/>
  <c r="K1392" i="9" s="1"/>
  <c r="J1371" i="9"/>
  <c r="K1371" i="9" s="1"/>
  <c r="J1350" i="9"/>
  <c r="K1350" i="9" s="1"/>
  <c r="J1220" i="9"/>
  <c r="K1220" i="9" s="1"/>
  <c r="J1202" i="9"/>
  <c r="K1202" i="9" s="1"/>
  <c r="J1184" i="9"/>
  <c r="K1184" i="9" s="1"/>
  <c r="J1166" i="9"/>
  <c r="K1166" i="9" s="1"/>
  <c r="J1148" i="9"/>
  <c r="K1148" i="9" s="1"/>
  <c r="J1035" i="9"/>
  <c r="K1035" i="9" s="1"/>
  <c r="J1018" i="9"/>
  <c r="K1018" i="9" s="1"/>
  <c r="J997" i="9"/>
  <c r="K997" i="9" s="1"/>
  <c r="J976" i="9"/>
  <c r="K976" i="9" s="1"/>
  <c r="J955" i="9"/>
  <c r="K955" i="9" s="1"/>
  <c r="J934" i="9"/>
  <c r="K934" i="9" s="1"/>
  <c r="J912" i="9"/>
  <c r="K912" i="9" s="1"/>
  <c r="J894" i="9"/>
  <c r="K894" i="9" s="1"/>
  <c r="J876" i="9"/>
  <c r="K876" i="9" s="1"/>
  <c r="J858" i="9"/>
  <c r="K858" i="9" s="1"/>
  <c r="J840" i="9"/>
  <c r="K840" i="9" s="1"/>
  <c r="I382" i="7"/>
  <c r="J382" i="7" s="1"/>
  <c r="I365" i="7"/>
  <c r="J365" i="7" s="1"/>
  <c r="J563" i="38"/>
  <c r="I11" i="19"/>
  <c r="J11" i="19" s="1"/>
  <c r="I12" i="19"/>
  <c r="J12" i="19" s="1"/>
  <c r="I14" i="19"/>
  <c r="J14" i="19" s="1"/>
  <c r="I16" i="19"/>
  <c r="J16" i="19" s="1"/>
  <c r="I25" i="19"/>
  <c r="J25" i="19" s="1"/>
  <c r="I26" i="19"/>
  <c r="J26" i="19" s="1"/>
  <c r="I28" i="19"/>
  <c r="J28" i="19" s="1"/>
  <c r="I29" i="19"/>
  <c r="J29" i="19" s="1"/>
  <c r="I31" i="19"/>
  <c r="J31" i="19" s="1"/>
  <c r="I33" i="19"/>
  <c r="J33" i="19" s="1"/>
  <c r="I46" i="19"/>
  <c r="J46" i="19" s="1"/>
  <c r="I47" i="19"/>
  <c r="J47" i="19" s="1"/>
  <c r="I49" i="19"/>
  <c r="J49" i="19" s="1"/>
  <c r="I50" i="19"/>
  <c r="J50" i="19" s="1"/>
  <c r="I52" i="19"/>
  <c r="J52" i="19" s="1"/>
  <c r="I54" i="19"/>
  <c r="J54" i="19" s="1"/>
  <c r="I66" i="19"/>
  <c r="J66" i="19" s="1"/>
  <c r="I67" i="19"/>
  <c r="J67" i="19" s="1"/>
  <c r="I69" i="19"/>
  <c r="J69" i="19" s="1"/>
  <c r="I81" i="19"/>
  <c r="J81" i="19" s="1"/>
  <c r="I82" i="19"/>
  <c r="J82" i="19" s="1"/>
  <c r="I84" i="19"/>
  <c r="J84" i="19" s="1"/>
  <c r="I85" i="19"/>
  <c r="J85" i="19" s="1"/>
  <c r="I86" i="19"/>
  <c r="J86" i="19" s="1"/>
  <c r="I87" i="19"/>
  <c r="J87" i="19" s="1"/>
  <c r="I88" i="19"/>
  <c r="J88" i="19" s="1"/>
  <c r="I90" i="19"/>
  <c r="J90" i="19" s="1"/>
  <c r="I93" i="19"/>
  <c r="J93" i="19" s="1"/>
  <c r="I95" i="19"/>
  <c r="J95" i="19" s="1"/>
  <c r="I102" i="19"/>
  <c r="J102" i="19" s="1"/>
  <c r="I103" i="19"/>
  <c r="J103" i="19" s="1"/>
  <c r="I104" i="19"/>
  <c r="J104" i="19" s="1"/>
  <c r="I105" i="19"/>
  <c r="J105" i="19" s="1"/>
  <c r="I114" i="19"/>
  <c r="J114" i="19" s="1"/>
  <c r="I115" i="19"/>
  <c r="J115" i="19" s="1"/>
  <c r="I117" i="19"/>
  <c r="J117" i="19" s="1"/>
  <c r="I118" i="19"/>
  <c r="J118" i="19" s="1"/>
  <c r="I119" i="19"/>
  <c r="J119" i="19" s="1"/>
  <c r="I121" i="19"/>
  <c r="J121" i="19" s="1"/>
  <c r="I122" i="19"/>
  <c r="J122" i="19" s="1"/>
  <c r="I123" i="19"/>
  <c r="J123" i="19" s="1"/>
  <c r="I124" i="19"/>
  <c r="J124" i="19" s="1"/>
  <c r="I125" i="19"/>
  <c r="J125" i="19" s="1"/>
  <c r="I135" i="19"/>
  <c r="J135" i="19" s="1"/>
  <c r="I136" i="19"/>
  <c r="J136" i="19" s="1"/>
  <c r="I138" i="19"/>
  <c r="J138" i="19" s="1"/>
  <c r="I139" i="19"/>
  <c r="J139" i="19" s="1"/>
  <c r="I140" i="19"/>
  <c r="J140" i="19" s="1"/>
  <c r="I141" i="19"/>
  <c r="J141" i="19" s="1"/>
  <c r="I143" i="19"/>
  <c r="J143" i="19" s="1"/>
  <c r="I144" i="19"/>
  <c r="J144" i="19" s="1"/>
  <c r="I145" i="19"/>
  <c r="J145" i="19" s="1"/>
  <c r="I146" i="19"/>
  <c r="J146" i="19" s="1"/>
  <c r="I147" i="19"/>
  <c r="J147" i="19" s="1"/>
  <c r="I156" i="19"/>
  <c r="J156" i="19" s="1"/>
  <c r="I157" i="19"/>
  <c r="J157" i="19" s="1"/>
  <c r="I159" i="19"/>
  <c r="J159" i="19" s="1"/>
  <c r="I160" i="19"/>
  <c r="J160" i="19" s="1"/>
  <c r="I161" i="19"/>
  <c r="J161" i="19" s="1"/>
  <c r="I162" i="19"/>
  <c r="J162" i="19" s="1"/>
  <c r="I164" i="19"/>
  <c r="J164" i="19" s="1"/>
  <c r="I165" i="19"/>
  <c r="J165" i="19" s="1"/>
  <c r="I166" i="19"/>
  <c r="J166" i="19" s="1"/>
  <c r="I167" i="19"/>
  <c r="J167" i="19" s="1"/>
  <c r="I168" i="19"/>
  <c r="J168" i="19" s="1"/>
  <c r="I198" i="19"/>
  <c r="J198" i="19" s="1"/>
  <c r="I199" i="19"/>
  <c r="J199" i="19" s="1"/>
  <c r="I209" i="19"/>
  <c r="J209" i="19" s="1"/>
  <c r="I210" i="19"/>
  <c r="J210" i="19" s="1"/>
  <c r="I211" i="19"/>
  <c r="J211" i="19" s="1"/>
  <c r="I223" i="19"/>
  <c r="J223" i="19" s="1"/>
  <c r="I224" i="19"/>
  <c r="J224" i="19" s="1"/>
  <c r="I225" i="19"/>
  <c r="J225" i="19" s="1"/>
  <c r="I237" i="19"/>
  <c r="J237" i="19" s="1"/>
  <c r="I238" i="19"/>
  <c r="J238" i="19" s="1"/>
  <c r="I239" i="19"/>
  <c r="J239" i="19" s="1"/>
  <c r="I253" i="19"/>
  <c r="J253" i="19" s="1"/>
  <c r="I254" i="19"/>
  <c r="J254" i="19" s="1"/>
  <c r="I255" i="19"/>
  <c r="J255" i="19" s="1"/>
  <c r="I269" i="19"/>
  <c r="J269" i="19"/>
  <c r="I270" i="19"/>
  <c r="J270" i="19" s="1"/>
  <c r="I271" i="19"/>
  <c r="J271" i="19" s="1"/>
  <c r="I272" i="19"/>
  <c r="J272" i="19" s="1"/>
  <c r="I274" i="19"/>
  <c r="J274" i="19" s="1"/>
  <c r="I277" i="19"/>
  <c r="J277" i="19" s="1"/>
  <c r="I290" i="19"/>
  <c r="J290" i="19" s="1"/>
  <c r="I291" i="19"/>
  <c r="J291" i="19" s="1"/>
  <c r="I292" i="19"/>
  <c r="J292" i="19" s="1"/>
  <c r="I318" i="19"/>
  <c r="J318" i="19" s="1"/>
  <c r="I319" i="19"/>
  <c r="J319" i="19" s="1"/>
  <c r="I320" i="19"/>
  <c r="J320" i="19" s="1"/>
  <c r="I333" i="19"/>
  <c r="J333" i="19" s="1"/>
  <c r="I334" i="19"/>
  <c r="J334" i="19" s="1"/>
  <c r="I335" i="19"/>
  <c r="J335" i="19" s="1"/>
  <c r="I344" i="19"/>
  <c r="J344" i="19" s="1"/>
  <c r="I345" i="19"/>
  <c r="J345" i="19" s="1"/>
  <c r="J346" i="19" s="1"/>
  <c r="J348" i="19" s="1"/>
  <c r="J349" i="19" s="1"/>
  <c r="H983" i="38" s="1"/>
  <c r="J983" i="38" s="1"/>
  <c r="I354" i="19"/>
  <c r="J354" i="19" s="1"/>
  <c r="I355" i="19"/>
  <c r="J355" i="19" s="1"/>
  <c r="I365" i="19"/>
  <c r="J365" i="19" s="1"/>
  <c r="I366" i="19"/>
  <c r="J366" i="19" s="1"/>
  <c r="I367" i="19"/>
  <c r="J367" i="19" s="1"/>
  <c r="I369" i="19"/>
  <c r="J369" i="19" s="1"/>
  <c r="I370" i="19"/>
  <c r="J370" i="19" s="1"/>
  <c r="I371" i="19"/>
  <c r="J371" i="19" s="1"/>
  <c r="I8" i="18"/>
  <c r="J8" i="18" s="1"/>
  <c r="I9" i="18"/>
  <c r="J9" i="18" s="1"/>
  <c r="I11" i="18"/>
  <c r="J11" i="18" s="1"/>
  <c r="I12" i="18"/>
  <c r="J12" i="18" s="1"/>
  <c r="I13" i="18"/>
  <c r="J13" i="18"/>
  <c r="I22" i="18"/>
  <c r="J22" i="18" s="1"/>
  <c r="I23" i="18"/>
  <c r="J23" i="18" s="1"/>
  <c r="I24" i="18"/>
  <c r="J24" i="18" s="1"/>
  <c r="J29" i="18"/>
  <c r="I26" i="18"/>
  <c r="J26" i="18" s="1"/>
  <c r="I27" i="18"/>
  <c r="J27" i="18" s="1"/>
  <c r="I28" i="18"/>
  <c r="J28" i="18" s="1"/>
  <c r="I47" i="18"/>
  <c r="J47" i="18" s="1"/>
  <c r="I48" i="18"/>
  <c r="J48" i="18" s="1"/>
  <c r="I51" i="18"/>
  <c r="J51" i="18" s="1"/>
  <c r="I52" i="18"/>
  <c r="J52" i="18" s="1"/>
  <c r="I60" i="18"/>
  <c r="J60" i="18" s="1"/>
  <c r="I61" i="18"/>
  <c r="J61" i="18" s="1"/>
  <c r="I64" i="18"/>
  <c r="J64" i="18" s="1"/>
  <c r="I65" i="18"/>
  <c r="J65" i="18" s="1"/>
  <c r="I75" i="18"/>
  <c r="J75" i="18" s="1"/>
  <c r="I76" i="18"/>
  <c r="J76" i="18" s="1"/>
  <c r="I78" i="18"/>
  <c r="J78" i="18" s="1"/>
  <c r="I79" i="18"/>
  <c r="J79" i="18" s="1"/>
  <c r="I80" i="18"/>
  <c r="J80" i="18" s="1"/>
  <c r="I92" i="18"/>
  <c r="J92" i="18" s="1"/>
  <c r="I95" i="18"/>
  <c r="J95" i="18" s="1"/>
  <c r="I96" i="18"/>
  <c r="J96" i="18" s="1"/>
  <c r="I97" i="18"/>
  <c r="J97" i="18" s="1"/>
  <c r="I98" i="18"/>
  <c r="J98" i="18" s="1"/>
  <c r="I105" i="18"/>
  <c r="J105" i="18" s="1"/>
  <c r="I107" i="18"/>
  <c r="J107" i="18" s="1"/>
  <c r="I108" i="18"/>
  <c r="J108" i="18" s="1"/>
  <c r="I109" i="18"/>
  <c r="J109" i="18" s="1"/>
  <c r="I122" i="18"/>
  <c r="J122" i="18" s="1"/>
  <c r="I123" i="18"/>
  <c r="J123" i="18" s="1"/>
  <c r="I125" i="18"/>
  <c r="J125" i="18" s="1"/>
  <c r="I126" i="18"/>
  <c r="J126" i="18" s="1"/>
  <c r="I127" i="18"/>
  <c r="J127" i="18" s="1"/>
  <c r="I141" i="18"/>
  <c r="J141" i="18" s="1"/>
  <c r="I145" i="18"/>
  <c r="J145" i="18" s="1"/>
  <c r="I146" i="18"/>
  <c r="J146" i="18" s="1"/>
  <c r="I147" i="18"/>
  <c r="J147" i="18" s="1"/>
  <c r="I148" i="18"/>
  <c r="J148" i="18" s="1"/>
  <c r="I155" i="18"/>
  <c r="J155" i="18" s="1"/>
  <c r="I156" i="18"/>
  <c r="J156" i="18" s="1"/>
  <c r="I158" i="18"/>
  <c r="J158" i="18" s="1"/>
  <c r="I159" i="18"/>
  <c r="J159" i="18" s="1"/>
  <c r="I160" i="18"/>
  <c r="J160" i="18" s="1"/>
  <c r="I178" i="18"/>
  <c r="J178" i="18" s="1"/>
  <c r="I179" i="18"/>
  <c r="J179" i="18" s="1"/>
  <c r="I181" i="18"/>
  <c r="J181" i="18" s="1"/>
  <c r="I182" i="18"/>
  <c r="J182" i="18" s="1"/>
  <c r="I183" i="18"/>
  <c r="J183" i="18" s="1"/>
  <c r="I193" i="18"/>
  <c r="J193" i="18" s="1"/>
  <c r="I194" i="18"/>
  <c r="J194" i="18" s="1"/>
  <c r="I197" i="18"/>
  <c r="J197" i="18" s="1"/>
  <c r="I198" i="18"/>
  <c r="J198" i="18" s="1"/>
  <c r="I199" i="18"/>
  <c r="J199" i="18" s="1"/>
  <c r="I200" i="18"/>
  <c r="J200" i="18" s="1"/>
  <c r="I209" i="18"/>
  <c r="J209" i="18" s="1"/>
  <c r="I213" i="18"/>
  <c r="J213" i="18" s="1"/>
  <c r="I214" i="18"/>
  <c r="J214" i="18" s="1"/>
  <c r="I215" i="18"/>
  <c r="J215" i="18" s="1"/>
  <c r="I216" i="18"/>
  <c r="J216" i="18" s="1"/>
  <c r="I224" i="18"/>
  <c r="J224" i="18" s="1"/>
  <c r="I225" i="18"/>
  <c r="J225" i="18" s="1"/>
  <c r="I227" i="18"/>
  <c r="J227" i="18" s="1"/>
  <c r="I228" i="18"/>
  <c r="J228" i="18" s="1"/>
  <c r="I229" i="18"/>
  <c r="J229" i="18" s="1"/>
  <c r="I237" i="18"/>
  <c r="J237" i="18" s="1"/>
  <c r="I238" i="18"/>
  <c r="J238" i="18" s="1"/>
  <c r="I239" i="18"/>
  <c r="J239" i="18" s="1"/>
  <c r="I240" i="18"/>
  <c r="J240" i="18" s="1"/>
  <c r="I241" i="18"/>
  <c r="J241" i="18" s="1"/>
  <c r="I243" i="18"/>
  <c r="J243" i="18" s="1"/>
  <c r="I244" i="18"/>
  <c r="J244" i="18" s="1"/>
  <c r="I245" i="18"/>
  <c r="J245" i="18" s="1"/>
  <c r="I246" i="18"/>
  <c r="J246" i="18" s="1"/>
  <c r="I248" i="18"/>
  <c r="J248" i="18" s="1"/>
  <c r="I258" i="18"/>
  <c r="J258" i="18" s="1"/>
  <c r="I259" i="18"/>
  <c r="J259" i="18" s="1"/>
  <c r="I262" i="18"/>
  <c r="J262" i="18" s="1"/>
  <c r="I263" i="18"/>
  <c r="J263" i="18" s="1"/>
  <c r="I273" i="18"/>
  <c r="J273" i="18" s="1"/>
  <c r="I274" i="18"/>
  <c r="J274" i="18" s="1"/>
  <c r="I277" i="18"/>
  <c r="J277" i="18" s="1"/>
  <c r="I278" i="18"/>
  <c r="J278" i="18" s="1"/>
  <c r="I289" i="18"/>
  <c r="J289" i="18" s="1"/>
  <c r="I290" i="18"/>
  <c r="J290" i="18" s="1"/>
  <c r="I291" i="18"/>
  <c r="J291" i="18" s="1"/>
  <c r="I294" i="18"/>
  <c r="J294" i="18" s="1"/>
  <c r="I295" i="18"/>
  <c r="J295" i="18" s="1"/>
  <c r="I305" i="18"/>
  <c r="J305" i="18" s="1"/>
  <c r="I306" i="18"/>
  <c r="J306" i="18" s="1"/>
  <c r="I307" i="18"/>
  <c r="J307" i="18" s="1"/>
  <c r="I310" i="18"/>
  <c r="J310" i="18" s="1"/>
  <c r="I311" i="18"/>
  <c r="J311" i="18" s="1"/>
  <c r="I321" i="18"/>
  <c r="J321" i="18" s="1"/>
  <c r="I322" i="18"/>
  <c r="J322" i="18" s="1"/>
  <c r="I323" i="18"/>
  <c r="J323" i="18" s="1"/>
  <c r="I326" i="18"/>
  <c r="J326" i="18" s="1"/>
  <c r="I327" i="18"/>
  <c r="J327" i="18" s="1"/>
  <c r="I338" i="18"/>
  <c r="J338" i="18" s="1"/>
  <c r="I339" i="18"/>
  <c r="J339" i="18" s="1"/>
  <c r="I340" i="18"/>
  <c r="J340" i="18" s="1"/>
  <c r="I342" i="18"/>
  <c r="J342" i="18" s="1"/>
  <c r="I343" i="18"/>
  <c r="J343" i="18" s="1"/>
  <c r="I353" i="18"/>
  <c r="J353" i="18" s="1"/>
  <c r="I354" i="18"/>
  <c r="J354" i="18" s="1"/>
  <c r="I355" i="18"/>
  <c r="J355" i="18" s="1"/>
  <c r="I358" i="18"/>
  <c r="J358" i="18" s="1"/>
  <c r="I359" i="18"/>
  <c r="J359" i="18" s="1"/>
  <c r="I369" i="18"/>
  <c r="J369" i="18" s="1"/>
  <c r="I370" i="18"/>
  <c r="J370" i="18" s="1"/>
  <c r="I371" i="18"/>
  <c r="J371" i="18" s="1"/>
  <c r="I374" i="18"/>
  <c r="J374" i="18" s="1"/>
  <c r="I375" i="18"/>
  <c r="J375" i="18" s="1"/>
  <c r="I385" i="18"/>
  <c r="J385" i="18" s="1"/>
  <c r="I386" i="18"/>
  <c r="J386" i="18" s="1"/>
  <c r="I387" i="18"/>
  <c r="J387" i="18" s="1"/>
  <c r="I389" i="18"/>
  <c r="J389" i="18" s="1"/>
  <c r="I390" i="18"/>
  <c r="J390" i="18" s="1"/>
  <c r="I400" i="18"/>
  <c r="J400" i="18" s="1"/>
  <c r="I401" i="18"/>
  <c r="J401" i="18" s="1"/>
  <c r="I402" i="18"/>
  <c r="J402" i="18" s="1"/>
  <c r="I403" i="18"/>
  <c r="J403" i="18" s="1"/>
  <c r="I404" i="18"/>
  <c r="J404" i="18" s="1"/>
  <c r="I408" i="18"/>
  <c r="J408" i="18" s="1"/>
  <c r="I409" i="18"/>
  <c r="J409" i="18" s="1"/>
  <c r="I410" i="18"/>
  <c r="J410" i="18" s="1"/>
  <c r="I420" i="18"/>
  <c r="J420" i="18" s="1"/>
  <c r="J422" i="18" s="1"/>
  <c r="I10" i="17"/>
  <c r="J10" i="17" s="1"/>
  <c r="I11" i="17"/>
  <c r="J11" i="17" s="1"/>
  <c r="I12" i="17"/>
  <c r="J12" i="17" s="1"/>
  <c r="I13" i="17"/>
  <c r="J13" i="17" s="1"/>
  <c r="I15" i="17"/>
  <c r="J15" i="17" s="1"/>
  <c r="I16" i="17"/>
  <c r="J16" i="17" s="1"/>
  <c r="I17" i="17"/>
  <c r="J17" i="17" s="1"/>
  <c r="I18" i="17"/>
  <c r="J18" i="17" s="1"/>
  <c r="I20" i="17"/>
  <c r="J20" i="17" s="1"/>
  <c r="I29" i="17"/>
  <c r="J29" i="17" s="1"/>
  <c r="I30" i="17"/>
  <c r="J30" i="17" s="1"/>
  <c r="I31" i="17"/>
  <c r="J31" i="17" s="1"/>
  <c r="I32" i="17"/>
  <c r="J32" i="17" s="1"/>
  <c r="I34" i="17"/>
  <c r="J34" i="17" s="1"/>
  <c r="I35" i="17"/>
  <c r="J35" i="17" s="1"/>
  <c r="I36" i="17"/>
  <c r="J36" i="17" s="1"/>
  <c r="I37" i="17"/>
  <c r="J37" i="17" s="1"/>
  <c r="I47" i="17"/>
  <c r="J47" i="17" s="1"/>
  <c r="I48" i="17"/>
  <c r="J48" i="17" s="1"/>
  <c r="I49" i="17"/>
  <c r="J49" i="17" s="1"/>
  <c r="I50" i="17"/>
  <c r="J50" i="17" s="1"/>
  <c r="I52" i="17"/>
  <c r="J52" i="17" s="1"/>
  <c r="I53" i="17"/>
  <c r="J53" i="17" s="1"/>
  <c r="I54" i="17"/>
  <c r="J54" i="17" s="1"/>
  <c r="I55" i="17"/>
  <c r="J55" i="17" s="1"/>
  <c r="I57" i="17"/>
  <c r="J57" i="17" s="1"/>
  <c r="I68" i="17"/>
  <c r="J68" i="17" s="1"/>
  <c r="I69" i="17"/>
  <c r="J69" i="17" s="1"/>
  <c r="I70" i="17"/>
  <c r="J70" i="17" s="1"/>
  <c r="I71" i="17"/>
  <c r="J71" i="17" s="1"/>
  <c r="I73" i="17"/>
  <c r="J73" i="17" s="1"/>
  <c r="I74" i="17"/>
  <c r="J74" i="17" s="1"/>
  <c r="I75" i="17"/>
  <c r="J75" i="17" s="1"/>
  <c r="I76" i="17"/>
  <c r="J76" i="17" s="1"/>
  <c r="I78" i="17"/>
  <c r="J78" i="17" s="1"/>
  <c r="I87" i="17"/>
  <c r="J87" i="17" s="1"/>
  <c r="I88" i="17"/>
  <c r="J88" i="17" s="1"/>
  <c r="I89" i="17"/>
  <c r="J89" i="17" s="1"/>
  <c r="I90" i="17"/>
  <c r="J90" i="17" s="1"/>
  <c r="I92" i="17"/>
  <c r="J92" i="17" s="1"/>
  <c r="I93" i="17"/>
  <c r="J93" i="17" s="1"/>
  <c r="I94" i="17"/>
  <c r="J94" i="17" s="1"/>
  <c r="I95" i="17"/>
  <c r="J95" i="17" s="1"/>
  <c r="I97" i="17"/>
  <c r="J97" i="17" s="1"/>
  <c r="I107" i="17"/>
  <c r="J107" i="17" s="1"/>
  <c r="J113" i="17" s="1"/>
  <c r="J115" i="17" s="1"/>
  <c r="I297" i="19" s="1"/>
  <c r="J297" i="19" s="1"/>
  <c r="I108" i="17"/>
  <c r="J108" i="17" s="1"/>
  <c r="I110" i="17"/>
  <c r="J110" i="17" s="1"/>
  <c r="I111" i="17"/>
  <c r="J111" i="17" s="1"/>
  <c r="I112" i="17"/>
  <c r="J112" i="17" s="1"/>
  <c r="I119" i="17"/>
  <c r="J119" i="17" s="1"/>
  <c r="I120" i="17"/>
  <c r="J120" i="17" s="1"/>
  <c r="I122" i="17"/>
  <c r="J122" i="17" s="1"/>
  <c r="I123" i="17"/>
  <c r="J123" i="17" s="1"/>
  <c r="I124" i="17"/>
  <c r="J124" i="17" s="1"/>
  <c r="I131" i="17"/>
  <c r="J131" i="17" s="1"/>
  <c r="I132" i="17"/>
  <c r="J132" i="17" s="1"/>
  <c r="I134" i="17"/>
  <c r="J134" i="17" s="1"/>
  <c r="I135" i="17"/>
  <c r="J135" i="17" s="1"/>
  <c r="I136" i="17"/>
  <c r="J136" i="17" s="1"/>
  <c r="I143" i="17"/>
  <c r="J143" i="17" s="1"/>
  <c r="I144" i="17"/>
  <c r="J144" i="17" s="1"/>
  <c r="I145" i="17"/>
  <c r="J145" i="17" s="1"/>
  <c r="I146" i="17"/>
  <c r="J146" i="17" s="1"/>
  <c r="I148" i="17"/>
  <c r="J148" i="17" s="1"/>
  <c r="I150" i="17"/>
  <c r="J150" i="17" s="1"/>
  <c r="I151" i="17"/>
  <c r="J151" i="17" s="1"/>
  <c r="I152" i="17"/>
  <c r="J152" i="17" s="1"/>
  <c r="I153" i="17"/>
  <c r="J153" i="17" s="1"/>
  <c r="I154" i="17"/>
  <c r="J154" i="17" s="1"/>
  <c r="I156" i="17"/>
  <c r="J156" i="17" s="1"/>
  <c r="I180" i="17"/>
  <c r="J180" i="17" s="1"/>
  <c r="I181" i="17"/>
  <c r="J181" i="17" s="1"/>
  <c r="I182" i="17"/>
  <c r="J182" i="17" s="1"/>
  <c r="I183" i="17"/>
  <c r="J183" i="17" s="1"/>
  <c r="I185" i="17"/>
  <c r="J185" i="17" s="1"/>
  <c r="I186" i="17"/>
  <c r="J186" i="17" s="1"/>
  <c r="I187" i="17"/>
  <c r="J187" i="17" s="1"/>
  <c r="I188" i="17"/>
  <c r="J188" i="17" s="1"/>
  <c r="I190" i="17"/>
  <c r="J190" i="17" s="1"/>
  <c r="I199" i="17"/>
  <c r="J199" i="17" s="1"/>
  <c r="I200" i="17"/>
  <c r="J200" i="17" s="1"/>
  <c r="I201" i="17"/>
  <c r="J201" i="17" s="1"/>
  <c r="I202" i="17"/>
  <c r="J202" i="17" s="1"/>
  <c r="I204" i="17"/>
  <c r="J204" i="17" s="1"/>
  <c r="I205" i="17"/>
  <c r="J205" i="17" s="1"/>
  <c r="I206" i="17"/>
  <c r="J206" i="17" s="1"/>
  <c r="I218" i="17"/>
  <c r="J218" i="17" s="1"/>
  <c r="I220" i="17"/>
  <c r="J220" i="17" s="1"/>
  <c r="I222" i="17"/>
  <c r="J222" i="17" s="1"/>
  <c r="I226" i="17"/>
  <c r="J226" i="17" s="1"/>
  <c r="I227" i="17"/>
  <c r="J227" i="17" s="1"/>
  <c r="I228" i="17"/>
  <c r="J228" i="17" s="1"/>
  <c r="I236" i="17"/>
  <c r="J236" i="17" s="1"/>
  <c r="I239" i="17"/>
  <c r="J239" i="17"/>
  <c r="I240" i="17"/>
  <c r="J240" i="17" s="1"/>
  <c r="I241" i="17"/>
  <c r="J241" i="17" s="1"/>
  <c r="I242" i="17"/>
  <c r="J242" i="17" s="1"/>
  <c r="I249" i="17"/>
  <c r="J249" i="17" s="1"/>
  <c r="I250" i="17"/>
  <c r="J250" i="17" s="1"/>
  <c r="I253" i="17"/>
  <c r="J253" i="17" s="1"/>
  <c r="I254" i="17"/>
  <c r="J254" i="17" s="1"/>
  <c r="I255" i="17"/>
  <c r="J255" i="17" s="1"/>
  <c r="I257" i="17"/>
  <c r="J257" i="17" s="1"/>
  <c r="I258" i="17"/>
  <c r="J258" i="17" s="1"/>
  <c r="I259" i="17"/>
  <c r="J259" i="17" s="1"/>
  <c r="I268" i="17"/>
  <c r="J268" i="17" s="1"/>
  <c r="I269" i="17"/>
  <c r="J269" i="17" s="1"/>
  <c r="I270" i="17"/>
  <c r="J270" i="17" s="1"/>
  <c r="I271" i="17"/>
  <c r="J271" i="17" s="1"/>
  <c r="I272" i="17"/>
  <c r="J272" i="17" s="1"/>
  <c r="I274" i="17"/>
  <c r="J274" i="17" s="1"/>
  <c r="I275" i="17"/>
  <c r="J275" i="17" s="1"/>
  <c r="I276" i="17"/>
  <c r="J276" i="17" s="1"/>
  <c r="I277" i="17"/>
  <c r="J277" i="17" s="1"/>
  <c r="I279" i="17"/>
  <c r="J279" i="17" s="1"/>
  <c r="I286" i="17"/>
  <c r="J286" i="17" s="1"/>
  <c r="I287" i="17"/>
  <c r="J287" i="17" s="1"/>
  <c r="I288" i="17"/>
  <c r="J288" i="17" s="1"/>
  <c r="I289" i="17"/>
  <c r="J289" i="17" s="1"/>
  <c r="I290" i="17"/>
  <c r="J290" i="17" s="1"/>
  <c r="I292" i="17"/>
  <c r="J292" i="17" s="1"/>
  <c r="I293" i="17"/>
  <c r="J293" i="17" s="1"/>
  <c r="I294" i="17"/>
  <c r="J294" i="17" s="1"/>
  <c r="I295" i="17"/>
  <c r="J295" i="17" s="1"/>
  <c r="I311" i="17"/>
  <c r="J311" i="17" s="1"/>
  <c r="I313" i="17"/>
  <c r="J313" i="17" s="1"/>
  <c r="I314" i="17"/>
  <c r="J314" i="17" s="1"/>
  <c r="I315" i="17"/>
  <c r="J315" i="17" s="1"/>
  <c r="I325" i="17"/>
  <c r="J325" i="17" s="1"/>
  <c r="J326" i="17" s="1"/>
  <c r="I327" i="17"/>
  <c r="J327" i="17" s="1"/>
  <c r="J328" i="17" s="1"/>
  <c r="I330" i="17"/>
  <c r="J330" i="17" s="1"/>
  <c r="I331" i="17"/>
  <c r="J331" i="17" s="1"/>
  <c r="I332" i="17"/>
  <c r="J332" i="17" s="1"/>
  <c r="I345" i="17"/>
  <c r="J345" i="17" s="1"/>
  <c r="I348" i="17"/>
  <c r="J348" i="17" s="1"/>
  <c r="I349" i="17"/>
  <c r="J349" i="17" s="1"/>
  <c r="I350" i="17"/>
  <c r="J350" i="17" s="1"/>
  <c r="I360" i="17"/>
  <c r="J360" i="17" s="1"/>
  <c r="I367" i="17"/>
  <c r="J367" i="17" s="1"/>
  <c r="I368" i="17"/>
  <c r="J368" i="17" s="1"/>
  <c r="I369" i="17"/>
  <c r="J369" i="17" s="1"/>
  <c r="I378" i="17"/>
  <c r="J378" i="17" s="1"/>
  <c r="I382" i="17"/>
  <c r="J382" i="17" s="1"/>
  <c r="I383" i="17"/>
  <c r="J383" i="17" s="1"/>
  <c r="I384" i="17"/>
  <c r="J384" i="17" s="1"/>
  <c r="I393" i="17"/>
  <c r="J393" i="17" s="1"/>
  <c r="I395" i="17"/>
  <c r="J395" i="17" s="1"/>
  <c r="I396" i="17"/>
  <c r="J396" i="17" s="1"/>
  <c r="I397" i="17"/>
  <c r="J397" i="17" s="1"/>
  <c r="I407" i="17"/>
  <c r="J407" i="17" s="1"/>
  <c r="I410" i="17"/>
  <c r="J410" i="17" s="1"/>
  <c r="I412" i="17"/>
  <c r="J412" i="17" s="1"/>
  <c r="I413" i="17"/>
  <c r="J413" i="17" s="1"/>
  <c r="I414" i="17"/>
  <c r="J414" i="17" s="1"/>
  <c r="I445" i="17"/>
  <c r="J445" i="17" s="1"/>
  <c r="I448" i="17"/>
  <c r="J448" i="17" s="1"/>
  <c r="I449" i="17"/>
  <c r="J449" i="17" s="1"/>
  <c r="I450" i="17"/>
  <c r="J450" i="17" s="1"/>
  <c r="I451" i="17"/>
  <c r="J451" i="17" s="1"/>
  <c r="I464" i="17"/>
  <c r="J464" i="17" s="1"/>
  <c r="I465" i="17"/>
  <c r="J465" i="17" s="1"/>
  <c r="I468" i="17"/>
  <c r="J468" i="17" s="1"/>
  <c r="I469" i="17"/>
  <c r="J469" i="17" s="1"/>
  <c r="I470" i="17"/>
  <c r="J470" i="17" s="1"/>
  <c r="I471" i="17"/>
  <c r="J471" i="17" s="1"/>
  <c r="I482" i="17"/>
  <c r="J482" i="17" s="1"/>
  <c r="I483" i="17"/>
  <c r="J483" i="17" s="1"/>
  <c r="I484" i="17"/>
  <c r="J484" i="17" s="1"/>
  <c r="I485" i="17"/>
  <c r="J485" i="17" s="1"/>
  <c r="I487" i="17"/>
  <c r="J487" i="17" s="1"/>
  <c r="I488" i="17"/>
  <c r="J488" i="17" s="1"/>
  <c r="I489" i="17"/>
  <c r="J489" i="17" s="1"/>
  <c r="I490" i="17"/>
  <c r="J490" i="17" s="1"/>
  <c r="I492" i="17"/>
  <c r="J492" i="17" s="1"/>
  <c r="I499" i="17"/>
  <c r="J499" i="17" s="1"/>
  <c r="I500" i="17"/>
  <c r="J500" i="17" s="1"/>
  <c r="I501" i="17"/>
  <c r="J501" i="17" s="1"/>
  <c r="I502" i="17"/>
  <c r="J502" i="17" s="1"/>
  <c r="I504" i="17"/>
  <c r="J504" i="17" s="1"/>
  <c r="I505" i="17"/>
  <c r="J505" i="17" s="1"/>
  <c r="I506" i="17"/>
  <c r="J506" i="17" s="1"/>
  <c r="I507" i="17"/>
  <c r="J507" i="17" s="1"/>
  <c r="I509" i="17"/>
  <c r="J509" i="17" s="1"/>
  <c r="I531" i="17"/>
  <c r="J531" i="17" s="1"/>
  <c r="I535" i="17"/>
  <c r="J535" i="17" s="1"/>
  <c r="I538" i="17"/>
  <c r="J538" i="17" s="1"/>
  <c r="I539" i="17"/>
  <c r="J539" i="17" s="1"/>
  <c r="I540" i="17"/>
  <c r="J540" i="17" s="1"/>
  <c r="I551" i="17"/>
  <c r="J551" i="17" s="1"/>
  <c r="I552" i="17"/>
  <c r="J552" i="17" s="1"/>
  <c r="I553" i="17"/>
  <c r="J553" i="17" s="1"/>
  <c r="I9" i="16"/>
  <c r="J9" i="16" s="1"/>
  <c r="I12" i="16"/>
  <c r="J12" i="16" s="1"/>
  <c r="I13" i="16"/>
  <c r="J13" i="16" s="1"/>
  <c r="I14" i="16"/>
  <c r="J14" i="16" s="1"/>
  <c r="I15" i="16"/>
  <c r="J15" i="16" s="1"/>
  <c r="I23" i="16"/>
  <c r="J23" i="16" s="1"/>
  <c r="I27" i="16"/>
  <c r="J27" i="16" s="1"/>
  <c r="I28" i="16"/>
  <c r="J28" i="16" s="1"/>
  <c r="I29" i="16"/>
  <c r="J29" i="16" s="1"/>
  <c r="I30" i="16"/>
  <c r="J30" i="16" s="1"/>
  <c r="I38" i="16"/>
  <c r="J38" i="16" s="1"/>
  <c r="I41" i="16"/>
  <c r="J41" i="16" s="1"/>
  <c r="I42" i="16"/>
  <c r="J42" i="16" s="1"/>
  <c r="I43" i="16"/>
  <c r="J43" i="16" s="1"/>
  <c r="I44" i="16"/>
  <c r="J44" i="16" s="1"/>
  <c r="I52" i="16"/>
  <c r="J52" i="16" s="1"/>
  <c r="I53" i="16"/>
  <c r="J53" i="16" s="1"/>
  <c r="I55" i="16"/>
  <c r="J55" i="16" s="1"/>
  <c r="I56" i="16"/>
  <c r="J56" i="16" s="1"/>
  <c r="I57" i="16"/>
  <c r="J57" i="16" s="1"/>
  <c r="I62" i="16"/>
  <c r="J62" i="16" s="1"/>
  <c r="I65" i="16"/>
  <c r="J65" i="16" s="1"/>
  <c r="I66" i="16"/>
  <c r="J66" i="16" s="1"/>
  <c r="I67" i="16"/>
  <c r="J67" i="16" s="1"/>
  <c r="I68" i="16"/>
  <c r="J68" i="16" s="1"/>
  <c r="I79" i="16"/>
  <c r="J79" i="16" s="1"/>
  <c r="I80" i="16"/>
  <c r="J80" i="16" s="1"/>
  <c r="I81" i="16"/>
  <c r="J81" i="16" s="1"/>
  <c r="I82" i="16"/>
  <c r="J82" i="16" s="1"/>
  <c r="I93" i="16"/>
  <c r="J93" i="16" s="1"/>
  <c r="I94" i="16"/>
  <c r="J94" i="16" s="1"/>
  <c r="I95" i="16"/>
  <c r="J95" i="16" s="1"/>
  <c r="I96" i="16"/>
  <c r="J96" i="16" s="1"/>
  <c r="I108" i="16"/>
  <c r="J108" i="16" s="1"/>
  <c r="I109" i="16"/>
  <c r="J109" i="16" s="1"/>
  <c r="I112" i="16"/>
  <c r="J112" i="16" s="1"/>
  <c r="I113" i="16"/>
  <c r="J113" i="16" s="1"/>
  <c r="I114" i="16"/>
  <c r="J114" i="16" s="1"/>
  <c r="I115" i="16"/>
  <c r="J115" i="16" s="1"/>
  <c r="I123" i="16"/>
  <c r="J123" i="16" s="1"/>
  <c r="I124" i="16"/>
  <c r="J124" i="16" s="1"/>
  <c r="I127" i="16"/>
  <c r="J127" i="16" s="1"/>
  <c r="I128" i="16"/>
  <c r="J128" i="16" s="1"/>
  <c r="I129" i="16"/>
  <c r="J129" i="16" s="1"/>
  <c r="I130" i="16"/>
  <c r="J130" i="16" s="1"/>
  <c r="I138" i="16"/>
  <c r="J138" i="16" s="1"/>
  <c r="I139" i="16"/>
  <c r="J139" i="16" s="1"/>
  <c r="I140" i="16"/>
  <c r="J140" i="16" s="1"/>
  <c r="I143" i="16"/>
  <c r="J143" i="16" s="1"/>
  <c r="I144" i="16"/>
  <c r="J144" i="16" s="1"/>
  <c r="I145" i="16"/>
  <c r="J145" i="16" s="1"/>
  <c r="I146" i="16"/>
  <c r="J146" i="16" s="1"/>
  <c r="I154" i="16"/>
  <c r="J154" i="16" s="1"/>
  <c r="I155" i="16"/>
  <c r="J155" i="16" s="1"/>
  <c r="I158" i="16"/>
  <c r="J158" i="16" s="1"/>
  <c r="I159" i="16"/>
  <c r="J159" i="16" s="1"/>
  <c r="I160" i="16"/>
  <c r="J160" i="16" s="1"/>
  <c r="I161" i="16"/>
  <c r="J161" i="16" s="1"/>
  <c r="I170" i="16"/>
  <c r="J170" i="16" s="1"/>
  <c r="I171" i="16"/>
  <c r="J171" i="16" s="1"/>
  <c r="I172" i="16"/>
  <c r="J172" i="16" s="1"/>
  <c r="I175" i="16"/>
  <c r="J175" i="16" s="1"/>
  <c r="I176" i="16"/>
  <c r="J176" i="16" s="1"/>
  <c r="I177" i="16"/>
  <c r="J177" i="16" s="1"/>
  <c r="I178" i="16"/>
  <c r="J178" i="16" s="1"/>
  <c r="I186" i="16"/>
  <c r="J186" i="16" s="1"/>
  <c r="I187" i="16"/>
  <c r="J187" i="16" s="1"/>
  <c r="I188" i="16"/>
  <c r="J188" i="16" s="1"/>
  <c r="I191" i="16"/>
  <c r="J191" i="16" s="1"/>
  <c r="I192" i="16"/>
  <c r="J192" i="16" s="1"/>
  <c r="I193" i="16"/>
  <c r="J193" i="16" s="1"/>
  <c r="I194" i="16"/>
  <c r="J194" i="16" s="1"/>
  <c r="I202" i="16"/>
  <c r="J202" i="16" s="1"/>
  <c r="I203" i="16"/>
  <c r="J203" i="16" s="1"/>
  <c r="I204" i="16"/>
  <c r="J204" i="16" s="1"/>
  <c r="I207" i="16"/>
  <c r="J207" i="16" s="1"/>
  <c r="I208" i="16"/>
  <c r="J208" i="16" s="1"/>
  <c r="I209" i="16"/>
  <c r="J209" i="16" s="1"/>
  <c r="I210" i="16"/>
  <c r="J210" i="16" s="1"/>
  <c r="I218" i="16"/>
  <c r="J218" i="16" s="1"/>
  <c r="I219" i="16"/>
  <c r="J219" i="16" s="1"/>
  <c r="I220" i="16"/>
  <c r="J220" i="16" s="1"/>
  <c r="I223" i="16"/>
  <c r="J223" i="16" s="1"/>
  <c r="I224" i="16"/>
  <c r="J224" i="16" s="1"/>
  <c r="I225" i="16"/>
  <c r="J225" i="16" s="1"/>
  <c r="I226" i="16"/>
  <c r="J226" i="16" s="1"/>
  <c r="I235" i="16"/>
  <c r="J235" i="16" s="1"/>
  <c r="I236" i="16"/>
  <c r="J236" i="16" s="1"/>
  <c r="I239" i="16"/>
  <c r="J239" i="16" s="1"/>
  <c r="I240" i="16"/>
  <c r="J240" i="16" s="1"/>
  <c r="I241" i="16"/>
  <c r="J241" i="16" s="1"/>
  <c r="I242" i="16"/>
  <c r="J242" i="16" s="1"/>
  <c r="I250" i="16"/>
  <c r="J250" i="16" s="1"/>
  <c r="I251" i="16"/>
  <c r="J251" i="16" s="1"/>
  <c r="I254" i="16"/>
  <c r="J254" i="16" s="1"/>
  <c r="I255" i="16"/>
  <c r="J255" i="16" s="1"/>
  <c r="I256" i="16"/>
  <c r="J256" i="16" s="1"/>
  <c r="I257" i="16"/>
  <c r="J257" i="16" s="1"/>
  <c r="I265" i="16"/>
  <c r="J265" i="16" s="1"/>
  <c r="I266" i="16"/>
  <c r="J266" i="16" s="1"/>
  <c r="I269" i="16"/>
  <c r="J269" i="16" s="1"/>
  <c r="I270" i="16"/>
  <c r="J270" i="16" s="1"/>
  <c r="I271" i="16"/>
  <c r="J271" i="16" s="1"/>
  <c r="I272" i="16"/>
  <c r="J272" i="16" s="1"/>
  <c r="I280" i="16"/>
  <c r="J280" i="16" s="1"/>
  <c r="I281" i="16"/>
  <c r="J281" i="16" s="1"/>
  <c r="I284" i="16"/>
  <c r="J284" i="16" s="1"/>
  <c r="I285" i="16"/>
  <c r="J285" i="16" s="1"/>
  <c r="I286" i="16"/>
  <c r="J286" i="16" s="1"/>
  <c r="I287" i="16"/>
  <c r="J287" i="16"/>
  <c r="I299" i="16"/>
  <c r="J299" i="16" s="1"/>
  <c r="I300" i="16"/>
  <c r="J300" i="16" s="1"/>
  <c r="I301" i="16"/>
  <c r="J301" i="16" s="1"/>
  <c r="I302" i="16"/>
  <c r="J302" i="16" s="1"/>
  <c r="I303" i="16"/>
  <c r="J303" i="16" s="1"/>
  <c r="I305" i="16"/>
  <c r="J305" i="16" s="1"/>
  <c r="I306" i="16"/>
  <c r="J306" i="16" s="1"/>
  <c r="I307" i="16"/>
  <c r="J307" i="16" s="1"/>
  <c r="I308" i="16"/>
  <c r="J308" i="16" s="1"/>
  <c r="I310" i="16"/>
  <c r="J310" i="16" s="1"/>
  <c r="I318" i="16"/>
  <c r="J318" i="16" s="1"/>
  <c r="I319" i="16"/>
  <c r="J319" i="16" s="1"/>
  <c r="I320" i="16"/>
  <c r="J320" i="16" s="1"/>
  <c r="I321" i="16"/>
  <c r="J321" i="16" s="1"/>
  <c r="I322" i="16"/>
  <c r="J322" i="16" s="1"/>
  <c r="I324" i="16"/>
  <c r="J324" i="16" s="1"/>
  <c r="I325" i="16"/>
  <c r="J325" i="16" s="1"/>
  <c r="I326" i="16"/>
  <c r="J326" i="16" s="1"/>
  <c r="I327" i="16"/>
  <c r="J327" i="16" s="1"/>
  <c r="I336" i="16"/>
  <c r="J336" i="16" s="1"/>
  <c r="I337" i="16"/>
  <c r="J337" i="16" s="1"/>
  <c r="I338" i="16"/>
  <c r="J338" i="16" s="1"/>
  <c r="I339" i="16"/>
  <c r="J339" i="16" s="1"/>
  <c r="I340" i="16"/>
  <c r="J340" i="16" s="1"/>
  <c r="I342" i="16"/>
  <c r="J342" i="16" s="1"/>
  <c r="I343" i="16"/>
  <c r="J343" i="16" s="1"/>
  <c r="I344" i="16"/>
  <c r="J344" i="16" s="1"/>
  <c r="I345" i="16"/>
  <c r="J345" i="16" s="1"/>
  <c r="I347" i="16"/>
  <c r="J347" i="16" s="1"/>
  <c r="I355" i="16"/>
  <c r="J355" i="16" s="1"/>
  <c r="I356" i="16"/>
  <c r="J356" i="16" s="1"/>
  <c r="I357" i="16"/>
  <c r="J357" i="16" s="1"/>
  <c r="I358" i="16"/>
  <c r="J358" i="16" s="1"/>
  <c r="I359" i="16"/>
  <c r="J359" i="16" s="1"/>
  <c r="I361" i="16"/>
  <c r="J361" i="16" s="1"/>
  <c r="I362" i="16"/>
  <c r="J362" i="16" s="1"/>
  <c r="I363" i="16"/>
  <c r="J363" i="16" s="1"/>
  <c r="I364" i="16"/>
  <c r="J364" i="16" s="1"/>
  <c r="I372" i="16"/>
  <c r="J372" i="16" s="1"/>
  <c r="I373" i="16"/>
  <c r="J373" i="16" s="1"/>
  <c r="I374" i="16"/>
  <c r="J374" i="16" s="1"/>
  <c r="I375" i="16"/>
  <c r="J375" i="16" s="1"/>
  <c r="I377" i="16"/>
  <c r="J377" i="16" s="1"/>
  <c r="I378" i="16"/>
  <c r="J378" i="16" s="1"/>
  <c r="I379" i="16"/>
  <c r="J379" i="16" s="1"/>
  <c r="I380" i="16"/>
  <c r="J380" i="16" s="1"/>
  <c r="I382" i="16"/>
  <c r="J382" i="16" s="1"/>
  <c r="I390" i="16"/>
  <c r="J390" i="16" s="1"/>
  <c r="I391" i="16"/>
  <c r="J391" i="16" s="1"/>
  <c r="I392" i="16"/>
  <c r="J392" i="16" s="1"/>
  <c r="I393" i="16"/>
  <c r="J393" i="16" s="1"/>
  <c r="I395" i="16"/>
  <c r="J395" i="16" s="1"/>
  <c r="I396" i="16"/>
  <c r="J396" i="16" s="1"/>
  <c r="I397" i="16"/>
  <c r="J397" i="16" s="1"/>
  <c r="I398" i="16"/>
  <c r="J398" i="16" s="1"/>
  <c r="I400" i="16"/>
  <c r="J400" i="16" s="1"/>
  <c r="I413" i="16"/>
  <c r="J413" i="16" s="1"/>
  <c r="I414" i="16"/>
  <c r="J414" i="16" s="1"/>
  <c r="I416" i="16"/>
  <c r="J416" i="16" s="1"/>
  <c r="I417" i="16"/>
  <c r="J417" i="16" s="1"/>
  <c r="I418" i="16"/>
  <c r="J418" i="16" s="1"/>
  <c r="I425" i="16"/>
  <c r="J425" i="16" s="1"/>
  <c r="I426" i="16"/>
  <c r="J426" i="16" s="1"/>
  <c r="I428" i="16"/>
  <c r="J428" i="16" s="1"/>
  <c r="I429" i="16"/>
  <c r="J429" i="16" s="1"/>
  <c r="I430" i="16"/>
  <c r="J430" i="16" s="1"/>
  <c r="I437" i="16"/>
  <c r="J437" i="16" s="1"/>
  <c r="I438" i="16"/>
  <c r="J438" i="16" s="1"/>
  <c r="I440" i="16"/>
  <c r="J440" i="16" s="1"/>
  <c r="I441" i="16"/>
  <c r="J441" i="16" s="1"/>
  <c r="I442" i="16"/>
  <c r="J442" i="16"/>
  <c r="I450" i="16"/>
  <c r="J450" i="16" s="1"/>
  <c r="I451" i="16"/>
  <c r="J451" i="16" s="1"/>
  <c r="I454" i="16"/>
  <c r="J454" i="16" s="1"/>
  <c r="I455" i="16"/>
  <c r="J455" i="16" s="1"/>
  <c r="I456" i="16"/>
  <c r="J456" i="16" s="1"/>
  <c r="I466" i="16"/>
  <c r="J466" i="16" s="1"/>
  <c r="I468" i="16"/>
  <c r="J468" i="16" s="1"/>
  <c r="I469" i="16"/>
  <c r="J469" i="16" s="1"/>
  <c r="I470" i="16"/>
  <c r="J470" i="16" s="1"/>
  <c r="I479" i="16"/>
  <c r="J479" i="16" s="1"/>
  <c r="I481" i="16"/>
  <c r="J481" i="16" s="1"/>
  <c r="I482" i="16"/>
  <c r="J482" i="16" s="1"/>
  <c r="I483" i="16"/>
  <c r="J483" i="16" s="1"/>
  <c r="I492" i="16"/>
  <c r="J492" i="16" s="1"/>
  <c r="I494" i="16"/>
  <c r="J494" i="16" s="1"/>
  <c r="I495" i="16"/>
  <c r="J495" i="16" s="1"/>
  <c r="I496" i="16"/>
  <c r="J496" i="16" s="1"/>
  <c r="I497" i="16"/>
  <c r="J497" i="16" s="1"/>
  <c r="I509" i="16"/>
  <c r="J509" i="16" s="1"/>
  <c r="I510" i="16"/>
  <c r="J510" i="16" s="1"/>
  <c r="I511" i="16"/>
  <c r="J511" i="16" s="1"/>
  <c r="I513" i="16"/>
  <c r="J513" i="16" s="1"/>
  <c r="I534" i="16"/>
  <c r="J534" i="16" s="1"/>
  <c r="I535" i="16"/>
  <c r="J535" i="16" s="1"/>
  <c r="I537" i="16"/>
  <c r="J537" i="16" s="1"/>
  <c r="I538" i="16"/>
  <c r="J538" i="16" s="1"/>
  <c r="I539" i="16"/>
  <c r="J539" i="16" s="1"/>
  <c r="I12" i="15"/>
  <c r="J12" i="15" s="1"/>
  <c r="I13" i="15"/>
  <c r="J13" i="15" s="1"/>
  <c r="I24" i="15"/>
  <c r="J24" i="15" s="1"/>
  <c r="I25" i="15"/>
  <c r="J25" i="15" s="1"/>
  <c r="I37" i="15"/>
  <c r="J37" i="15" s="1"/>
  <c r="I38" i="15"/>
  <c r="J38" i="15" s="1"/>
  <c r="I49" i="15"/>
  <c r="J49" i="15" s="1"/>
  <c r="I50" i="15"/>
  <c r="J50" i="15" s="1"/>
  <c r="I51" i="15"/>
  <c r="J51" i="15" s="1"/>
  <c r="I52" i="15"/>
  <c r="J52" i="15" s="1"/>
  <c r="I54" i="15"/>
  <c r="J54" i="15" s="1"/>
  <c r="I56" i="15"/>
  <c r="J56" i="15" s="1"/>
  <c r="I57" i="15"/>
  <c r="J57" i="15" s="1"/>
  <c r="I68" i="15"/>
  <c r="J68" i="15" s="1"/>
  <c r="I69" i="15"/>
  <c r="J69" i="15" s="1"/>
  <c r="I71" i="15"/>
  <c r="J71" i="15" s="1"/>
  <c r="I81" i="15"/>
  <c r="J81" i="15" s="1"/>
  <c r="I82" i="15"/>
  <c r="J82" i="15" s="1"/>
  <c r="I95" i="15"/>
  <c r="J95" i="15" s="1"/>
  <c r="I96" i="15"/>
  <c r="J96" i="15" s="1"/>
  <c r="I98" i="15"/>
  <c r="J98" i="15" s="1"/>
  <c r="I106" i="15"/>
  <c r="J106" i="15" s="1"/>
  <c r="I107" i="15"/>
  <c r="J107" i="15" s="1"/>
  <c r="I120" i="15"/>
  <c r="J120" i="15" s="1"/>
  <c r="I121" i="15"/>
  <c r="J121" i="15" s="1"/>
  <c r="I122" i="15"/>
  <c r="J122" i="15" s="1"/>
  <c r="I123" i="15"/>
  <c r="J123" i="15" s="1"/>
  <c r="I124" i="15"/>
  <c r="J124" i="15" s="1"/>
  <c r="I126" i="15"/>
  <c r="J126" i="15" s="1"/>
  <c r="I127" i="15"/>
  <c r="J127" i="15" s="1"/>
  <c r="I128" i="15"/>
  <c r="J128" i="15" s="1"/>
  <c r="I129" i="15"/>
  <c r="J129" i="15" s="1"/>
  <c r="I139" i="15"/>
  <c r="J139" i="15" s="1"/>
  <c r="I140" i="15"/>
  <c r="J140" i="15" s="1"/>
  <c r="I141" i="15"/>
  <c r="J141" i="15" s="1"/>
  <c r="I142" i="15"/>
  <c r="J142" i="15" s="1"/>
  <c r="I143" i="15"/>
  <c r="J143" i="15" s="1"/>
  <c r="I145" i="15"/>
  <c r="J145" i="15" s="1"/>
  <c r="I146" i="15"/>
  <c r="J146" i="15" s="1"/>
  <c r="I147" i="15"/>
  <c r="J147" i="15" s="1"/>
  <c r="I148" i="15"/>
  <c r="J148" i="15" s="1"/>
  <c r="I150" i="15"/>
  <c r="J150" i="15" s="1"/>
  <c r="I158" i="15"/>
  <c r="J158" i="15" s="1"/>
  <c r="I159" i="15"/>
  <c r="J159" i="15" s="1"/>
  <c r="I160" i="15"/>
  <c r="J160" i="15" s="1"/>
  <c r="I161" i="15"/>
  <c r="J161" i="15" s="1"/>
  <c r="I162" i="15"/>
  <c r="J162" i="15" s="1"/>
  <c r="I164" i="15"/>
  <c r="J164" i="15" s="1"/>
  <c r="I165" i="15"/>
  <c r="J165" i="15" s="1"/>
  <c r="I166" i="15"/>
  <c r="J166" i="15" s="1"/>
  <c r="I167" i="15"/>
  <c r="J167" i="15" s="1"/>
  <c r="I176" i="15"/>
  <c r="J176" i="15" s="1"/>
  <c r="I177" i="15"/>
  <c r="J177" i="15" s="1"/>
  <c r="I178" i="15"/>
  <c r="J178" i="15" s="1"/>
  <c r="I179" i="15"/>
  <c r="J179" i="15" s="1"/>
  <c r="I180" i="15"/>
  <c r="J180" i="15" s="1"/>
  <c r="I182" i="15"/>
  <c r="J182" i="15" s="1"/>
  <c r="I183" i="15"/>
  <c r="J183" i="15" s="1"/>
  <c r="I184" i="15"/>
  <c r="J184" i="15" s="1"/>
  <c r="I185" i="15"/>
  <c r="J185" i="15" s="1"/>
  <c r="I187" i="15"/>
  <c r="J187" i="15" s="1"/>
  <c r="I195" i="15"/>
  <c r="J195" i="15" s="1"/>
  <c r="I196" i="15"/>
  <c r="J196" i="15" s="1"/>
  <c r="I197" i="15"/>
  <c r="J197" i="15" s="1"/>
  <c r="I198" i="15"/>
  <c r="J198" i="15" s="1"/>
  <c r="I199" i="15"/>
  <c r="J199" i="15" s="1"/>
  <c r="I201" i="15"/>
  <c r="J201" i="15" s="1"/>
  <c r="I202" i="15"/>
  <c r="J202" i="15" s="1"/>
  <c r="I203" i="15"/>
  <c r="J203" i="15" s="1"/>
  <c r="I204" i="15"/>
  <c r="J204" i="15" s="1"/>
  <c r="I213" i="15"/>
  <c r="J213" i="15" s="1"/>
  <c r="I214" i="15"/>
  <c r="J214" i="15" s="1"/>
  <c r="I215" i="15"/>
  <c r="J215" i="15" s="1"/>
  <c r="I216" i="15"/>
  <c r="J216" i="15" s="1"/>
  <c r="I217" i="15"/>
  <c r="J217" i="15" s="1"/>
  <c r="I219" i="15"/>
  <c r="J219" i="15" s="1"/>
  <c r="I220" i="15"/>
  <c r="J220" i="15" s="1"/>
  <c r="I221" i="15"/>
  <c r="J221" i="15" s="1"/>
  <c r="I222" i="15"/>
  <c r="J222" i="15" s="1"/>
  <c r="I224" i="15"/>
  <c r="J224" i="15" s="1"/>
  <c r="I232" i="15"/>
  <c r="J232" i="15" s="1"/>
  <c r="I233" i="15"/>
  <c r="J233" i="15" s="1"/>
  <c r="I234" i="15"/>
  <c r="J234" i="15" s="1"/>
  <c r="I235" i="15"/>
  <c r="J235" i="15" s="1"/>
  <c r="I236" i="15"/>
  <c r="J236" i="15" s="1"/>
  <c r="I238" i="15"/>
  <c r="J238" i="15" s="1"/>
  <c r="I239" i="15"/>
  <c r="J239" i="15" s="1"/>
  <c r="I240" i="15"/>
  <c r="J240" i="15" s="1"/>
  <c r="I241" i="15"/>
  <c r="J241" i="15" s="1"/>
  <c r="I249" i="15"/>
  <c r="J249" i="15" s="1"/>
  <c r="I250" i="15"/>
  <c r="J250" i="15" s="1"/>
  <c r="I251" i="15"/>
  <c r="J251" i="15" s="1"/>
  <c r="I252" i="15"/>
  <c r="J252" i="15" s="1"/>
  <c r="I254" i="15"/>
  <c r="J254" i="15" s="1"/>
  <c r="I255" i="15"/>
  <c r="J255" i="15" s="1"/>
  <c r="I256" i="15"/>
  <c r="J256" i="15" s="1"/>
  <c r="I257" i="15"/>
  <c r="J257" i="15" s="1"/>
  <c r="I259" i="15"/>
  <c r="J259" i="15" s="1"/>
  <c r="I267" i="15"/>
  <c r="J267" i="15" s="1"/>
  <c r="I268" i="15"/>
  <c r="J268" i="15" s="1"/>
  <c r="I269" i="15"/>
  <c r="J269" i="15" s="1"/>
  <c r="I270" i="15"/>
  <c r="J270" i="15" s="1"/>
  <c r="I272" i="15"/>
  <c r="J272" i="15" s="1"/>
  <c r="I273" i="15"/>
  <c r="J273" i="15" s="1"/>
  <c r="I274" i="15"/>
  <c r="J274" i="15" s="1"/>
  <c r="I275" i="15"/>
  <c r="J275" i="15" s="1"/>
  <c r="I277" i="15"/>
  <c r="J277" i="15" s="1"/>
  <c r="I286" i="15"/>
  <c r="J286" i="15" s="1"/>
  <c r="I290" i="15"/>
  <c r="J290" i="15" s="1"/>
  <c r="I291" i="15"/>
  <c r="J291" i="15" s="1"/>
  <c r="I292" i="15"/>
  <c r="J292" i="15" s="1"/>
  <c r="I293" i="15"/>
  <c r="J293" i="15" s="1"/>
  <c r="I301" i="15"/>
  <c r="J301" i="15" s="1"/>
  <c r="I302" i="15"/>
  <c r="J302" i="15" s="1"/>
  <c r="I304" i="15"/>
  <c r="J304" i="15" s="1"/>
  <c r="I305" i="15"/>
  <c r="J305" i="15" s="1"/>
  <c r="I306" i="15"/>
  <c r="J306" i="15" s="1"/>
  <c r="I311" i="15"/>
  <c r="J311" i="15" s="1"/>
  <c r="I315" i="15"/>
  <c r="J315" i="15" s="1"/>
  <c r="I316" i="15"/>
  <c r="J316" i="15" s="1"/>
  <c r="I317" i="15"/>
  <c r="J317" i="15" s="1"/>
  <c r="I318" i="15"/>
  <c r="J318" i="15" s="1"/>
  <c r="I326" i="15"/>
  <c r="J326" i="15" s="1"/>
  <c r="I327" i="15"/>
  <c r="J327" i="15" s="1"/>
  <c r="I329" i="15"/>
  <c r="J329" i="15" s="1"/>
  <c r="I330" i="15"/>
  <c r="J330" i="15" s="1"/>
  <c r="I331" i="15"/>
  <c r="J331" i="15" s="1"/>
  <c r="I336" i="15"/>
  <c r="J336" i="15" s="1"/>
  <c r="I339" i="15"/>
  <c r="J339" i="15" s="1"/>
  <c r="I340" i="15"/>
  <c r="J340" i="15" s="1"/>
  <c r="I341" i="15"/>
  <c r="J341" i="15" s="1"/>
  <c r="I342" i="15"/>
  <c r="J342" i="15" s="1"/>
  <c r="I350" i="15"/>
  <c r="J350" i="15" s="1"/>
  <c r="I351" i="15"/>
  <c r="J351" i="15" s="1"/>
  <c r="I352" i="15"/>
  <c r="J352" i="15" s="1"/>
  <c r="I354" i="15"/>
  <c r="J354" i="15" s="1"/>
  <c r="I355" i="15"/>
  <c r="J355" i="15" s="1"/>
  <c r="I356" i="15"/>
  <c r="J356" i="15" s="1"/>
  <c r="I364" i="15"/>
  <c r="J364" i="15" s="1"/>
  <c r="I365" i="15"/>
  <c r="J365" i="15" s="1"/>
  <c r="I368" i="15"/>
  <c r="J368" i="15" s="1"/>
  <c r="I369" i="15"/>
  <c r="J369" i="15" s="1"/>
  <c r="I370" i="15"/>
  <c r="J370" i="15" s="1"/>
  <c r="I371" i="15"/>
  <c r="J371" i="15" s="1"/>
  <c r="I378" i="15"/>
  <c r="J378" i="15" s="1"/>
  <c r="I379" i="15"/>
  <c r="J379" i="15" s="1"/>
  <c r="I382" i="15"/>
  <c r="J382" i="15" s="1"/>
  <c r="I383" i="15"/>
  <c r="J383" i="15" s="1"/>
  <c r="I384" i="15"/>
  <c r="J384" i="15" s="1"/>
  <c r="I385" i="15"/>
  <c r="J385" i="15" s="1"/>
  <c r="I392" i="15"/>
  <c r="J392" i="15" s="1"/>
  <c r="I393" i="15"/>
  <c r="J393" i="15" s="1"/>
  <c r="I396" i="15"/>
  <c r="J396" i="15" s="1"/>
  <c r="I397" i="15"/>
  <c r="J397" i="15" s="1"/>
  <c r="I398" i="15"/>
  <c r="J398" i="15" s="1"/>
  <c r="I399" i="15"/>
  <c r="J399" i="15" s="1"/>
  <c r="I408" i="15"/>
  <c r="J408" i="15" s="1"/>
  <c r="I409" i="15"/>
  <c r="J409" i="15" s="1"/>
  <c r="I410" i="15"/>
  <c r="J410" i="15" s="1"/>
  <c r="I413" i="15"/>
  <c r="J413" i="15" s="1"/>
  <c r="I414" i="15"/>
  <c r="J414" i="15" s="1"/>
  <c r="I415" i="15"/>
  <c r="J415" i="15" s="1"/>
  <c r="I416" i="15"/>
  <c r="J416" i="15" s="1"/>
  <c r="I423" i="15"/>
  <c r="J423" i="15" s="1"/>
  <c r="I424" i="15"/>
  <c r="J424" i="15" s="1"/>
  <c r="I425" i="15"/>
  <c r="J425" i="15" s="1"/>
  <c r="I428" i="15"/>
  <c r="J428" i="15" s="1"/>
  <c r="I429" i="15"/>
  <c r="J429" i="15" s="1"/>
  <c r="I430" i="15"/>
  <c r="J430" i="15" s="1"/>
  <c r="I431" i="15"/>
  <c r="J431" i="15" s="1"/>
  <c r="I438" i="15"/>
  <c r="J438" i="15" s="1"/>
  <c r="I439" i="15"/>
  <c r="J439" i="15" s="1"/>
  <c r="I440" i="15"/>
  <c r="J440" i="15" s="1"/>
  <c r="I443" i="15"/>
  <c r="J443" i="15" s="1"/>
  <c r="I444" i="15"/>
  <c r="J444" i="15" s="1"/>
  <c r="I445" i="15"/>
  <c r="J445" i="15" s="1"/>
  <c r="I446" i="15"/>
  <c r="J446" i="15" s="1"/>
  <c r="I454" i="15"/>
  <c r="J454" i="15" s="1"/>
  <c r="I455" i="15"/>
  <c r="J455" i="15" s="1"/>
  <c r="I458" i="15"/>
  <c r="J458" i="15" s="1"/>
  <c r="I459" i="15"/>
  <c r="J459" i="15" s="1"/>
  <c r="I460" i="15"/>
  <c r="J460" i="15" s="1"/>
  <c r="I461" i="15"/>
  <c r="J461" i="15" s="1"/>
  <c r="I467" i="15"/>
  <c r="J467" i="15" s="1"/>
  <c r="I468" i="15"/>
  <c r="J468" i="15" s="1"/>
  <c r="I471" i="15"/>
  <c r="J471" i="15" s="1"/>
  <c r="I472" i="15"/>
  <c r="J472" i="15" s="1"/>
  <c r="I473" i="15"/>
  <c r="J473" i="15" s="1"/>
  <c r="I474" i="15"/>
  <c r="J474" i="15" s="1"/>
  <c r="I481" i="15"/>
  <c r="J481" i="15" s="1"/>
  <c r="I482" i="15"/>
  <c r="J482" i="15" s="1"/>
  <c r="I485" i="15"/>
  <c r="J485" i="15" s="1"/>
  <c r="I486" i="15"/>
  <c r="J486" i="15" s="1"/>
  <c r="I487" i="15"/>
  <c r="J487" i="15" s="1"/>
  <c r="I488" i="15"/>
  <c r="J488" i="15" s="1"/>
  <c r="I496" i="15"/>
  <c r="J496" i="15" s="1"/>
  <c r="I497" i="15"/>
  <c r="J497" i="15" s="1"/>
  <c r="I499" i="15"/>
  <c r="J499" i="15" s="1"/>
  <c r="I500" i="15"/>
  <c r="J500" i="15" s="1"/>
  <c r="I501" i="15"/>
  <c r="J501" i="15" s="1"/>
  <c r="I508" i="15"/>
  <c r="J508" i="15" s="1"/>
  <c r="I509" i="15"/>
  <c r="J509" i="15" s="1"/>
  <c r="I511" i="15"/>
  <c r="J511" i="15" s="1"/>
  <c r="I512" i="15"/>
  <c r="J512" i="15" s="1"/>
  <c r="I513" i="15"/>
  <c r="J513" i="15" s="1"/>
  <c r="I520" i="15"/>
  <c r="J520" i="15" s="1"/>
  <c r="I521" i="15"/>
  <c r="J521" i="15" s="1"/>
  <c r="I523" i="15"/>
  <c r="J523" i="15" s="1"/>
  <c r="I524" i="15"/>
  <c r="J524" i="15" s="1"/>
  <c r="I525" i="15"/>
  <c r="J525" i="15" s="1"/>
  <c r="I11" i="14"/>
  <c r="J11" i="14" s="1"/>
  <c r="I12" i="14"/>
  <c r="J12" i="14" s="1"/>
  <c r="I13" i="14"/>
  <c r="J13" i="14" s="1"/>
  <c r="I15" i="14"/>
  <c r="J15" i="14" s="1"/>
  <c r="I24" i="14"/>
  <c r="J24" i="14" s="1"/>
  <c r="I25" i="14"/>
  <c r="J25" i="14" s="1"/>
  <c r="I26" i="14"/>
  <c r="J26" i="14" s="1"/>
  <c r="I28" i="14"/>
  <c r="J28" i="14" s="1"/>
  <c r="I45" i="14"/>
  <c r="J45" i="14" s="1"/>
  <c r="I46" i="14"/>
  <c r="J46" i="14" s="1"/>
  <c r="I48" i="14"/>
  <c r="J48" i="14" s="1"/>
  <c r="J50" i="14" s="1"/>
  <c r="I49" i="14"/>
  <c r="J49" i="14" s="1"/>
  <c r="I65" i="14"/>
  <c r="J65" i="14" s="1"/>
  <c r="I77" i="14"/>
  <c r="J77" i="14" s="1"/>
  <c r="I78" i="14"/>
  <c r="J78" i="14" s="1"/>
  <c r="I80" i="14"/>
  <c r="J80" i="14" s="1"/>
  <c r="I81" i="14"/>
  <c r="J81" i="14" s="1"/>
  <c r="I97" i="14"/>
  <c r="J97" i="14" s="1"/>
  <c r="I111" i="14"/>
  <c r="J111" i="14" s="1"/>
  <c r="I112" i="14"/>
  <c r="J112" i="14" s="1"/>
  <c r="I118" i="14"/>
  <c r="J118" i="14" s="1"/>
  <c r="I134" i="14"/>
  <c r="J134" i="14" s="1"/>
  <c r="I152" i="14"/>
  <c r="J152" i="14" s="1"/>
  <c r="I153" i="14"/>
  <c r="J153" i="14" s="1"/>
  <c r="I156" i="14"/>
  <c r="J156" i="14" s="1"/>
  <c r="I158" i="14"/>
  <c r="J158" i="14" s="1"/>
  <c r="I159" i="14"/>
  <c r="J159" i="14" s="1"/>
  <c r="I175" i="14"/>
  <c r="J175" i="14" s="1"/>
  <c r="I194" i="14"/>
  <c r="J194" i="14" s="1"/>
  <c r="I195" i="14"/>
  <c r="J195" i="14" s="1"/>
  <c r="I197" i="14"/>
  <c r="J197" i="14" s="1"/>
  <c r="I198" i="14"/>
  <c r="J198" i="14" s="1"/>
  <c r="I201" i="14"/>
  <c r="J201" i="14" s="1"/>
  <c r="I214" i="14"/>
  <c r="J214" i="14" s="1"/>
  <c r="I215" i="14"/>
  <c r="J215" i="14" s="1"/>
  <c r="I217" i="14"/>
  <c r="J217" i="14" s="1"/>
  <c r="J219" i="14" s="1"/>
  <c r="I218" i="14"/>
  <c r="J218" i="14" s="1"/>
  <c r="I221" i="14"/>
  <c r="J221" i="14" s="1"/>
  <c r="I236" i="14"/>
  <c r="J236" i="14" s="1"/>
  <c r="I237" i="14"/>
  <c r="J237" i="14" s="1"/>
  <c r="I243" i="14"/>
  <c r="J243" i="14" s="1"/>
  <c r="I246" i="14"/>
  <c r="J246" i="14" s="1"/>
  <c r="I266" i="14"/>
  <c r="J266" i="14" s="1"/>
  <c r="I267" i="14"/>
  <c r="J267" i="14" s="1"/>
  <c r="I270" i="14"/>
  <c r="J270" i="14" s="1"/>
  <c r="I271" i="14"/>
  <c r="J271" i="14"/>
  <c r="I272" i="14"/>
  <c r="J272" i="14" s="1"/>
  <c r="I275" i="14"/>
  <c r="J275" i="14" s="1"/>
  <c r="I293" i="14"/>
  <c r="J293" i="14"/>
  <c r="I294" i="14"/>
  <c r="J294" i="14" s="1"/>
  <c r="I296" i="14"/>
  <c r="J296" i="14" s="1"/>
  <c r="J298" i="14" s="1"/>
  <c r="I297" i="14"/>
  <c r="J297" i="14" s="1"/>
  <c r="I300" i="14"/>
  <c r="J300" i="14" s="1"/>
  <c r="I313" i="14"/>
  <c r="J313" i="14" s="1"/>
  <c r="I314" i="14"/>
  <c r="J314" i="14" s="1"/>
  <c r="I316" i="14"/>
  <c r="J316" i="14" s="1"/>
  <c r="J318" i="14" s="1"/>
  <c r="I317" i="14"/>
  <c r="J317" i="14" s="1"/>
  <c r="I320" i="14"/>
  <c r="J320" i="14" s="1"/>
  <c r="I335" i="14"/>
  <c r="J335" i="14" s="1"/>
  <c r="I336" i="14"/>
  <c r="J336" i="14" s="1"/>
  <c r="I342" i="14"/>
  <c r="J342" i="14" s="1"/>
  <c r="I345" i="14"/>
  <c r="J345" i="14" s="1"/>
  <c r="I365" i="14"/>
  <c r="J365" i="14" s="1"/>
  <c r="I366" i="14"/>
  <c r="J366" i="14"/>
  <c r="I368" i="14"/>
  <c r="J368" i="14" s="1"/>
  <c r="I369" i="14"/>
  <c r="J369" i="14" s="1"/>
  <c r="I370" i="14"/>
  <c r="J370" i="14" s="1"/>
  <c r="I373" i="14"/>
  <c r="J373" i="14" s="1"/>
  <c r="I384" i="14"/>
  <c r="J384" i="14" s="1"/>
  <c r="I385" i="14"/>
  <c r="J385" i="14" s="1"/>
  <c r="I386" i="14"/>
  <c r="J386" i="14" s="1"/>
  <c r="I388" i="14"/>
  <c r="J388" i="14" s="1"/>
  <c r="I389" i="14"/>
  <c r="J389" i="14" s="1"/>
  <c r="I400" i="14"/>
  <c r="J400" i="14"/>
  <c r="I401" i="14"/>
  <c r="J401" i="14" s="1"/>
  <c r="I402" i="14"/>
  <c r="J402" i="14" s="1"/>
  <c r="I404" i="14"/>
  <c r="J404" i="14" s="1"/>
  <c r="I405" i="14"/>
  <c r="J405" i="14" s="1"/>
  <c r="I416" i="14"/>
  <c r="J416" i="14" s="1"/>
  <c r="I417" i="14"/>
  <c r="J417" i="14" s="1"/>
  <c r="I418" i="14"/>
  <c r="J418" i="14" s="1"/>
  <c r="I420" i="14"/>
  <c r="J420" i="14" s="1"/>
  <c r="I421" i="14"/>
  <c r="J421" i="14" s="1"/>
  <c r="I433" i="14"/>
  <c r="J433" i="14" s="1"/>
  <c r="I434" i="14"/>
  <c r="J434" i="14" s="1"/>
  <c r="I435" i="14"/>
  <c r="J435" i="14" s="1"/>
  <c r="I437" i="14"/>
  <c r="J437" i="14" s="1"/>
  <c r="I448" i="14"/>
  <c r="J448" i="14" s="1"/>
  <c r="I449" i="14"/>
  <c r="J449" i="14" s="1"/>
  <c r="I450" i="14"/>
  <c r="J450" i="14" s="1"/>
  <c r="I452" i="14"/>
  <c r="J452" i="14" s="1"/>
  <c r="I474" i="14"/>
  <c r="J474" i="14" s="1"/>
  <c r="I475" i="14"/>
  <c r="J475" i="14"/>
  <c r="I476" i="14"/>
  <c r="J476" i="14" s="1"/>
  <c r="I478" i="14"/>
  <c r="J478" i="14" s="1"/>
  <c r="I498" i="14"/>
  <c r="J498" i="14" s="1"/>
  <c r="I499" i="14"/>
  <c r="J499" i="14" s="1"/>
  <c r="I500" i="14"/>
  <c r="J500" i="14" s="1"/>
  <c r="I502" i="14"/>
  <c r="J502" i="14" s="1"/>
  <c r="I522" i="14"/>
  <c r="J522" i="14" s="1"/>
  <c r="I523" i="14"/>
  <c r="J523" i="14" s="1"/>
  <c r="I524" i="14"/>
  <c r="J524" i="14" s="1"/>
  <c r="I526" i="14"/>
  <c r="J526" i="14" s="1"/>
  <c r="I547" i="14"/>
  <c r="J547" i="14" s="1"/>
  <c r="I548" i="14"/>
  <c r="J548" i="14" s="1"/>
  <c r="I550" i="14"/>
  <c r="J550" i="14" s="1"/>
  <c r="I552" i="14"/>
  <c r="J552" i="14" s="1"/>
  <c r="I564" i="14"/>
  <c r="J564" i="14" s="1"/>
  <c r="I565" i="14"/>
  <c r="J565" i="14" s="1"/>
  <c r="I566" i="14"/>
  <c r="J566" i="14" s="1"/>
  <c r="I568" i="14"/>
  <c r="J568" i="14" s="1"/>
  <c r="I595" i="14"/>
  <c r="J595" i="14" s="1"/>
  <c r="I596" i="14"/>
  <c r="J596" i="14" s="1"/>
  <c r="I597" i="14"/>
  <c r="J597" i="14" s="1"/>
  <c r="I599" i="14"/>
  <c r="J599" i="14" s="1"/>
  <c r="I636" i="14"/>
  <c r="J636" i="14" s="1"/>
  <c r="I637" i="14"/>
  <c r="J637" i="14" s="1"/>
  <c r="I638" i="14"/>
  <c r="J638" i="14" s="1"/>
  <c r="I640" i="14"/>
  <c r="J640" i="14" s="1"/>
  <c r="I641" i="14"/>
  <c r="J641" i="14" s="1"/>
  <c r="I644" i="14"/>
  <c r="J644" i="14" s="1"/>
  <c r="I662" i="14"/>
  <c r="J662" i="14" s="1"/>
  <c r="I663" i="14"/>
  <c r="J663" i="14" s="1"/>
  <c r="I664" i="14"/>
  <c r="J664" i="14" s="1"/>
  <c r="I666" i="14"/>
  <c r="J666" i="14" s="1"/>
  <c r="I669" i="14"/>
  <c r="J669" i="14" s="1"/>
  <c r="I697" i="14"/>
  <c r="J697" i="14" s="1"/>
  <c r="I698" i="14"/>
  <c r="J698" i="14" s="1"/>
  <c r="I700" i="14"/>
  <c r="J700" i="14" s="1"/>
  <c r="I701" i="14"/>
  <c r="J701" i="14" s="1"/>
  <c r="I702" i="14"/>
  <c r="J702" i="14" s="1"/>
  <c r="I703" i="14"/>
  <c r="J703" i="14" s="1"/>
  <c r="I706" i="14"/>
  <c r="J706" i="14" s="1"/>
  <c r="I716" i="14"/>
  <c r="J716" i="14" s="1"/>
  <c r="I717" i="14"/>
  <c r="J717" i="14" s="1"/>
  <c r="I719" i="14"/>
  <c r="J719" i="14" s="1"/>
  <c r="I721" i="14"/>
  <c r="J721" i="14" s="1"/>
  <c r="I756" i="14"/>
  <c r="J756" i="14" s="1"/>
  <c r="I757" i="14"/>
  <c r="J757" i="14" s="1"/>
  <c r="I759" i="14"/>
  <c r="J759" i="14" s="1"/>
  <c r="I26" i="13"/>
  <c r="J26" i="13" s="1"/>
  <c r="I27" i="13"/>
  <c r="J27" i="13" s="1"/>
  <c r="I28" i="13"/>
  <c r="J28" i="13" s="1"/>
  <c r="I30" i="13"/>
  <c r="J30" i="13" s="1"/>
  <c r="I31" i="13"/>
  <c r="J31" i="13" s="1"/>
  <c r="I32" i="13"/>
  <c r="J32" i="13" s="1"/>
  <c r="I39" i="13"/>
  <c r="J39" i="13" s="1"/>
  <c r="I40" i="13"/>
  <c r="J40" i="13" s="1"/>
  <c r="I41" i="13"/>
  <c r="J41" i="13" s="1"/>
  <c r="I43" i="13"/>
  <c r="J43" i="13" s="1"/>
  <c r="I44" i="13"/>
  <c r="J44" i="13" s="1"/>
  <c r="I45" i="13"/>
  <c r="J45" i="13" s="1"/>
  <c r="I52" i="13"/>
  <c r="J52" i="13" s="1"/>
  <c r="I53" i="13"/>
  <c r="J53" i="13" s="1"/>
  <c r="I54" i="13"/>
  <c r="J54" i="13" s="1"/>
  <c r="I56" i="13"/>
  <c r="J56" i="13" s="1"/>
  <c r="I57" i="13"/>
  <c r="J57" i="13" s="1"/>
  <c r="I58" i="13"/>
  <c r="J58" i="13" s="1"/>
  <c r="I71" i="13"/>
  <c r="J71" i="13" s="1"/>
  <c r="I72" i="13"/>
  <c r="J72" i="13" s="1"/>
  <c r="I73" i="13"/>
  <c r="J73" i="13" s="1"/>
  <c r="I75" i="13"/>
  <c r="J75" i="13" s="1"/>
  <c r="I76" i="13"/>
  <c r="J76" i="13" s="1"/>
  <c r="I77" i="13"/>
  <c r="J77" i="13" s="1"/>
  <c r="I84" i="13"/>
  <c r="J84" i="13" s="1"/>
  <c r="I85" i="13"/>
  <c r="J85" i="13" s="1"/>
  <c r="I86" i="13"/>
  <c r="J86" i="13" s="1"/>
  <c r="I88" i="13"/>
  <c r="J88" i="13" s="1"/>
  <c r="I89" i="13"/>
  <c r="J89" i="13" s="1"/>
  <c r="I90" i="13"/>
  <c r="J90" i="13" s="1"/>
  <c r="I97" i="13"/>
  <c r="J97" i="13" s="1"/>
  <c r="I98" i="13"/>
  <c r="J98" i="13" s="1"/>
  <c r="I99" i="13"/>
  <c r="J99" i="13" s="1"/>
  <c r="I101" i="13"/>
  <c r="J101" i="13" s="1"/>
  <c r="I102" i="13"/>
  <c r="J102" i="13" s="1"/>
  <c r="I103" i="13"/>
  <c r="J103" i="13" s="1"/>
  <c r="I116" i="13"/>
  <c r="J116" i="13" s="1"/>
  <c r="I117" i="13"/>
  <c r="J117" i="13" s="1"/>
  <c r="I118" i="13"/>
  <c r="J118" i="13" s="1"/>
  <c r="I120" i="13"/>
  <c r="J120" i="13" s="1"/>
  <c r="I121" i="13"/>
  <c r="J121" i="13" s="1"/>
  <c r="I122" i="13"/>
  <c r="J122" i="13" s="1"/>
  <c r="I129" i="13"/>
  <c r="J129" i="13" s="1"/>
  <c r="I130" i="13"/>
  <c r="J130" i="13" s="1"/>
  <c r="I131" i="13"/>
  <c r="J131" i="13" s="1"/>
  <c r="I133" i="13"/>
  <c r="J133" i="13" s="1"/>
  <c r="I134" i="13"/>
  <c r="J134" i="13" s="1"/>
  <c r="I135" i="13"/>
  <c r="J135" i="13" s="1"/>
  <c r="I142" i="13"/>
  <c r="J142" i="13" s="1"/>
  <c r="I143" i="13"/>
  <c r="J143" i="13" s="1"/>
  <c r="I144" i="13"/>
  <c r="J144" i="13" s="1"/>
  <c r="I146" i="13"/>
  <c r="J146" i="13" s="1"/>
  <c r="I147" i="13"/>
  <c r="J147" i="13" s="1"/>
  <c r="I148" i="13"/>
  <c r="J148" i="13" s="1"/>
  <c r="I161" i="13"/>
  <c r="J161" i="13" s="1"/>
  <c r="I162" i="13"/>
  <c r="J162" i="13" s="1"/>
  <c r="I163" i="13"/>
  <c r="J163" i="13" s="1"/>
  <c r="I165" i="13"/>
  <c r="J165" i="13" s="1"/>
  <c r="I166" i="13"/>
  <c r="J166" i="13" s="1"/>
  <c r="I167" i="13"/>
  <c r="J167" i="13" s="1"/>
  <c r="I174" i="13"/>
  <c r="J174" i="13" s="1"/>
  <c r="I175" i="13"/>
  <c r="J175" i="13" s="1"/>
  <c r="I176" i="13"/>
  <c r="J176" i="13" s="1"/>
  <c r="I178" i="13"/>
  <c r="J178" i="13" s="1"/>
  <c r="I179" i="13"/>
  <c r="J179" i="13" s="1"/>
  <c r="I180" i="13"/>
  <c r="J180" i="13" s="1"/>
  <c r="I187" i="13"/>
  <c r="J187" i="13" s="1"/>
  <c r="I188" i="13"/>
  <c r="J188" i="13" s="1"/>
  <c r="I189" i="13"/>
  <c r="J189" i="13" s="1"/>
  <c r="I191" i="13"/>
  <c r="J191" i="13" s="1"/>
  <c r="I192" i="13"/>
  <c r="J192" i="13" s="1"/>
  <c r="I193" i="13"/>
  <c r="J193" i="13" s="1"/>
  <c r="I205" i="13"/>
  <c r="J205" i="13" s="1"/>
  <c r="I206" i="13"/>
  <c r="J206" i="13" s="1"/>
  <c r="I207" i="13"/>
  <c r="J207" i="13" s="1"/>
  <c r="I209" i="13"/>
  <c r="J209" i="13" s="1"/>
  <c r="I210" i="13"/>
  <c r="J210" i="13" s="1"/>
  <c r="I211" i="13"/>
  <c r="J211" i="13" s="1"/>
  <c r="I223" i="13"/>
  <c r="J223" i="13" s="1"/>
  <c r="I224" i="13"/>
  <c r="J224" i="13" s="1"/>
  <c r="I225" i="13"/>
  <c r="J225" i="13" s="1"/>
  <c r="I227" i="13"/>
  <c r="J227" i="13" s="1"/>
  <c r="I228" i="13"/>
  <c r="J228" i="13" s="1"/>
  <c r="I229" i="13"/>
  <c r="J229" i="13" s="1"/>
  <c r="I48" i="12"/>
  <c r="J48" i="12" s="1"/>
  <c r="I49" i="12"/>
  <c r="J49" i="12" s="1"/>
  <c r="I59" i="12"/>
  <c r="J59" i="12" s="1"/>
  <c r="I69" i="12"/>
  <c r="J69" i="12" s="1"/>
  <c r="I70" i="12"/>
  <c r="J70" i="12" s="1"/>
  <c r="I72" i="12"/>
  <c r="J72" i="12" s="1"/>
  <c r="I73" i="12"/>
  <c r="J73" i="12" s="1"/>
  <c r="I83" i="12"/>
  <c r="J83" i="12" s="1"/>
  <c r="I96" i="12"/>
  <c r="J96" i="12" s="1"/>
  <c r="I97" i="12"/>
  <c r="J97" i="12" s="1"/>
  <c r="I107" i="12"/>
  <c r="J107" i="12" s="1"/>
  <c r="I117" i="12"/>
  <c r="J117" i="12" s="1"/>
  <c r="I118" i="12"/>
  <c r="J118" i="12" s="1"/>
  <c r="I119" i="12"/>
  <c r="J119" i="12" s="1"/>
  <c r="I121" i="12"/>
  <c r="J121" i="12" s="1"/>
  <c r="I122" i="12"/>
  <c r="J122" i="12" s="1"/>
  <c r="I134" i="12"/>
  <c r="J134" i="12" s="1"/>
  <c r="I135" i="12"/>
  <c r="J135" i="12" s="1"/>
  <c r="I136" i="12"/>
  <c r="J136" i="12" s="1"/>
  <c r="I137" i="12"/>
  <c r="J137" i="12" s="1"/>
  <c r="I139" i="12"/>
  <c r="J139" i="12" s="1"/>
  <c r="I140" i="12"/>
  <c r="J140" i="12" s="1"/>
  <c r="I141" i="12"/>
  <c r="J141" i="12" s="1"/>
  <c r="I143" i="12"/>
  <c r="J143" i="12" s="1"/>
  <c r="I144" i="12"/>
  <c r="J144" i="12" s="1"/>
  <c r="I154" i="12"/>
  <c r="J154" i="12" s="1"/>
  <c r="J155" i="12" s="1"/>
  <c r="I227" i="12"/>
  <c r="J227" i="12" s="1"/>
  <c r="I228" i="12"/>
  <c r="J228" i="12"/>
  <c r="I229" i="12"/>
  <c r="J229" i="12" s="1"/>
  <c r="I231" i="12"/>
  <c r="J231" i="12" s="1"/>
  <c r="I232" i="12"/>
  <c r="J232" i="12" s="1"/>
  <c r="I240" i="12"/>
  <c r="J240" i="12" s="1"/>
  <c r="I241" i="12"/>
  <c r="J241" i="12" s="1"/>
  <c r="I242" i="12"/>
  <c r="J242" i="12" s="1"/>
  <c r="I244" i="12"/>
  <c r="J244" i="12" s="1"/>
  <c r="I252" i="12"/>
  <c r="J252" i="12" s="1"/>
  <c r="I253" i="12"/>
  <c r="J253" i="12" s="1"/>
  <c r="I255" i="12"/>
  <c r="J255" i="12" s="1"/>
  <c r="I282" i="12"/>
  <c r="J282" i="12" s="1"/>
  <c r="I283" i="12"/>
  <c r="J283" i="12" s="1"/>
  <c r="I284" i="12"/>
  <c r="J284" i="12" s="1"/>
  <c r="I286" i="12"/>
  <c r="J286" i="12" s="1"/>
  <c r="I299" i="12"/>
  <c r="J299" i="12" s="1"/>
  <c r="I300" i="12"/>
  <c r="J300" i="12" s="1"/>
  <c r="I302" i="12"/>
  <c r="J302" i="12" s="1"/>
  <c r="I303" i="12"/>
  <c r="J303" i="12" s="1"/>
  <c r="I305" i="12"/>
  <c r="J305" i="12" s="1"/>
  <c r="I306" i="12"/>
  <c r="J306" i="12" s="1"/>
  <c r="I316" i="12"/>
  <c r="J316" i="12" s="1"/>
  <c r="I317" i="12"/>
  <c r="J317" i="12" s="1"/>
  <c r="I319" i="12"/>
  <c r="J319" i="12" s="1"/>
  <c r="I320" i="12"/>
  <c r="J320" i="12" s="1"/>
  <c r="I322" i="12"/>
  <c r="J322" i="12" s="1"/>
  <c r="I323" i="12"/>
  <c r="J323" i="12" s="1"/>
  <c r="I324" i="12"/>
  <c r="J324" i="12" s="1"/>
  <c r="I325" i="12"/>
  <c r="J325" i="12" s="1"/>
  <c r="I326" i="12"/>
  <c r="J326" i="12" s="1"/>
  <c r="I21" i="10"/>
  <c r="J21" i="10" s="1"/>
  <c r="I22" i="10"/>
  <c r="J22" i="10" s="1"/>
  <c r="I23" i="10"/>
  <c r="J23" i="10" s="1"/>
  <c r="I24" i="10"/>
  <c r="J24" i="10" s="1"/>
  <c r="I25" i="10"/>
  <c r="J25" i="10" s="1"/>
  <c r="I26" i="10"/>
  <c r="J26" i="10" s="1"/>
  <c r="I27" i="10"/>
  <c r="J27" i="10" s="1"/>
  <c r="I28" i="10"/>
  <c r="J28" i="10" s="1"/>
  <c r="I29" i="10"/>
  <c r="J29" i="10" s="1"/>
  <c r="I31" i="10"/>
  <c r="J31" i="10" s="1"/>
  <c r="I32" i="10"/>
  <c r="J32" i="10" s="1"/>
  <c r="I33" i="10"/>
  <c r="J33" i="10" s="1"/>
  <c r="I34" i="10"/>
  <c r="J34" i="10" s="1"/>
  <c r="I35" i="10"/>
  <c r="J35" i="10" s="1"/>
  <c r="I36" i="10"/>
  <c r="J36" i="10" s="1"/>
  <c r="I37" i="10"/>
  <c r="J37" i="10" s="1"/>
  <c r="I39" i="10"/>
  <c r="J39" i="10" s="1"/>
  <c r="I40" i="10"/>
  <c r="J40" i="10" s="1"/>
  <c r="I41" i="10"/>
  <c r="J41" i="10" s="1"/>
  <c r="I42" i="10"/>
  <c r="J42" i="10" s="1"/>
  <c r="I44" i="10"/>
  <c r="J44" i="10" s="1"/>
  <c r="I45" i="10"/>
  <c r="J45" i="10" s="1"/>
  <c r="I46" i="10"/>
  <c r="J46" i="10" s="1"/>
  <c r="I47" i="10"/>
  <c r="J47" i="10" s="1"/>
  <c r="I48" i="10"/>
  <c r="J48" i="10" s="1"/>
  <c r="I49" i="10"/>
  <c r="J49" i="10" s="1"/>
  <c r="I50" i="10"/>
  <c r="J50" i="10" s="1"/>
  <c r="I51" i="10"/>
  <c r="J51" i="10" s="1"/>
  <c r="I52" i="10"/>
  <c r="J52" i="10" s="1"/>
  <c r="I53" i="10"/>
  <c r="J53" i="10" s="1"/>
  <c r="I64" i="10"/>
  <c r="J64" i="10" s="1"/>
  <c r="I65" i="10"/>
  <c r="J65" i="10" s="1"/>
  <c r="I66" i="10"/>
  <c r="J66" i="10" s="1"/>
  <c r="I67" i="10"/>
  <c r="J67" i="10" s="1"/>
  <c r="I68" i="10"/>
  <c r="J68" i="10" s="1"/>
  <c r="I69" i="10"/>
  <c r="J69" i="10" s="1"/>
  <c r="I71" i="10"/>
  <c r="J71" i="10" s="1"/>
  <c r="I72" i="10"/>
  <c r="J72" i="10" s="1"/>
  <c r="I73" i="10"/>
  <c r="J73" i="10" s="1"/>
  <c r="I74" i="10"/>
  <c r="J74" i="10" s="1"/>
  <c r="I75" i="10"/>
  <c r="J75" i="10" s="1"/>
  <c r="I77" i="10"/>
  <c r="J77" i="10" s="1"/>
  <c r="I78" i="10"/>
  <c r="J78" i="10" s="1"/>
  <c r="I79" i="10"/>
  <c r="J79" i="10" s="1"/>
  <c r="I80" i="10"/>
  <c r="J80" i="10" s="1"/>
  <c r="I81" i="10"/>
  <c r="J81" i="10" s="1"/>
  <c r="I82" i="10"/>
  <c r="J82" i="10" s="1"/>
  <c r="I83" i="10"/>
  <c r="J83" i="10" s="1"/>
  <c r="I84" i="10"/>
  <c r="J84" i="10" s="1"/>
  <c r="J95" i="10"/>
  <c r="J96" i="10"/>
  <c r="I100" i="10"/>
  <c r="J100" i="10" s="1"/>
  <c r="I101" i="10"/>
  <c r="J101" i="10" s="1"/>
  <c r="I102" i="10"/>
  <c r="J102" i="10" s="1"/>
  <c r="I103" i="10"/>
  <c r="J103" i="10" s="1"/>
  <c r="I105" i="10"/>
  <c r="J105" i="10" s="1"/>
  <c r="I106" i="10"/>
  <c r="J106" i="10" s="1"/>
  <c r="I107" i="10"/>
  <c r="J107" i="10" s="1"/>
  <c r="I109" i="10"/>
  <c r="J109" i="10" s="1"/>
  <c r="I110" i="10"/>
  <c r="J110" i="10" s="1"/>
  <c r="I111" i="10"/>
  <c r="J111" i="10" s="1"/>
  <c r="I112" i="10"/>
  <c r="J112" i="10" s="1"/>
  <c r="I115" i="10"/>
  <c r="J115" i="10" s="1"/>
  <c r="I128" i="10"/>
  <c r="J128" i="10" s="1"/>
  <c r="I129" i="10"/>
  <c r="J129" i="10" s="1"/>
  <c r="I130" i="10"/>
  <c r="J130" i="10" s="1"/>
  <c r="I132" i="10"/>
  <c r="J132" i="10" s="1"/>
  <c r="I134" i="10"/>
  <c r="J134" i="10" s="1"/>
  <c r="I135" i="10"/>
  <c r="J135" i="10" s="1"/>
  <c r="I136" i="10"/>
  <c r="J136" i="10" s="1"/>
  <c r="I139" i="10"/>
  <c r="J139" i="10" s="1"/>
  <c r="I148" i="10"/>
  <c r="J148" i="10" s="1"/>
  <c r="I149" i="10"/>
  <c r="J149" i="10" s="1"/>
  <c r="I150" i="10"/>
  <c r="J150" i="10" s="1"/>
  <c r="I152" i="10"/>
  <c r="J152" i="10" s="1"/>
  <c r="I154" i="10"/>
  <c r="J154" i="10" s="1"/>
  <c r="J155" i="10"/>
  <c r="I156" i="10"/>
  <c r="J156" i="10" s="1"/>
  <c r="I157" i="10"/>
  <c r="J157" i="10" s="1"/>
  <c r="J11" i="9"/>
  <c r="K11" i="9" s="1"/>
  <c r="J12" i="9"/>
  <c r="K12" i="9"/>
  <c r="J14" i="9"/>
  <c r="K14" i="9" s="1"/>
  <c r="J15" i="9"/>
  <c r="K15" i="9" s="1"/>
  <c r="J16" i="9"/>
  <c r="K16" i="9" s="1"/>
  <c r="J17" i="9"/>
  <c r="K17" i="9" s="1"/>
  <c r="J19" i="9"/>
  <c r="K19" i="9" s="1"/>
  <c r="J20" i="9"/>
  <c r="K20" i="9" s="1"/>
  <c r="J30" i="9"/>
  <c r="K30" i="9" s="1"/>
  <c r="J31" i="9"/>
  <c r="K31" i="9" s="1"/>
  <c r="J33" i="9"/>
  <c r="K33" i="9" s="1"/>
  <c r="J34" i="9"/>
  <c r="K34" i="9" s="1"/>
  <c r="J35" i="9"/>
  <c r="K35" i="9" s="1"/>
  <c r="J36" i="9"/>
  <c r="K36" i="9" s="1"/>
  <c r="J38" i="9"/>
  <c r="K38" i="9" s="1"/>
  <c r="J39" i="9"/>
  <c r="K39" i="9" s="1"/>
  <c r="J49" i="9"/>
  <c r="K49" i="9" s="1"/>
  <c r="J50" i="9"/>
  <c r="K50" i="9" s="1"/>
  <c r="J52" i="9"/>
  <c r="K52" i="9" s="1"/>
  <c r="J53" i="9"/>
  <c r="K53" i="9" s="1"/>
  <c r="J54" i="9"/>
  <c r="K54" i="9" s="1"/>
  <c r="J55" i="9"/>
  <c r="K55" i="9" s="1"/>
  <c r="J57" i="9"/>
  <c r="K57" i="9" s="1"/>
  <c r="J58" i="9"/>
  <c r="K58" i="9" s="1"/>
  <c r="J68" i="9"/>
  <c r="K68" i="9" s="1"/>
  <c r="J69" i="9"/>
  <c r="K69" i="9" s="1"/>
  <c r="J71" i="9"/>
  <c r="K71" i="9" s="1"/>
  <c r="J72" i="9"/>
  <c r="K72" i="9" s="1"/>
  <c r="J73" i="9"/>
  <c r="K73" i="9" s="1"/>
  <c r="J75" i="9"/>
  <c r="K75" i="9" s="1"/>
  <c r="J84" i="9"/>
  <c r="K84" i="9" s="1"/>
  <c r="J85" i="9"/>
  <c r="K85" i="9" s="1"/>
  <c r="J87" i="9"/>
  <c r="K87" i="9" s="1"/>
  <c r="J88" i="9"/>
  <c r="K88" i="9" s="1"/>
  <c r="J89" i="9"/>
  <c r="K89" i="9" s="1"/>
  <c r="J91" i="9"/>
  <c r="K91" i="9" s="1"/>
  <c r="J100" i="9"/>
  <c r="K100" i="9" s="1"/>
  <c r="J101" i="9"/>
  <c r="K101" i="9" s="1"/>
  <c r="J103" i="9"/>
  <c r="K103" i="9" s="1"/>
  <c r="J104" i="9"/>
  <c r="K104" i="9" s="1"/>
  <c r="J105" i="9"/>
  <c r="K105" i="9" s="1"/>
  <c r="J107" i="9"/>
  <c r="K107" i="9" s="1"/>
  <c r="J116" i="9"/>
  <c r="K116" i="9" s="1"/>
  <c r="J117" i="9"/>
  <c r="K117" i="9" s="1"/>
  <c r="J119" i="9"/>
  <c r="K119" i="9" s="1"/>
  <c r="J120" i="9"/>
  <c r="K120" i="9" s="1"/>
  <c r="J121" i="9"/>
  <c r="K121" i="9" s="1"/>
  <c r="J123" i="9"/>
  <c r="K123" i="9" s="1"/>
  <c r="J135" i="9"/>
  <c r="K135" i="9" s="1"/>
  <c r="J136" i="9"/>
  <c r="K136" i="9" s="1"/>
  <c r="J137" i="9"/>
  <c r="K137" i="9" s="1"/>
  <c r="J139" i="9"/>
  <c r="K139" i="9" s="1"/>
  <c r="J140" i="9"/>
  <c r="K140" i="9" s="1"/>
  <c r="J141" i="9"/>
  <c r="K141" i="9" s="1"/>
  <c r="J142" i="9"/>
  <c r="K142" i="9" s="1"/>
  <c r="J143" i="9"/>
  <c r="K143" i="9" s="1"/>
  <c r="J144" i="9"/>
  <c r="K144" i="9" s="1"/>
  <c r="J145" i="9"/>
  <c r="K145" i="9" s="1"/>
  <c r="J146" i="9"/>
  <c r="K146" i="9" s="1"/>
  <c r="J147" i="9"/>
  <c r="K147" i="9" s="1"/>
  <c r="J157" i="9"/>
  <c r="K157" i="9" s="1"/>
  <c r="J158" i="9"/>
  <c r="K158" i="9" s="1"/>
  <c r="J159" i="9"/>
  <c r="K159" i="9" s="1"/>
  <c r="J176" i="9"/>
  <c r="K176" i="9" s="1"/>
  <c r="J177" i="9"/>
  <c r="K177" i="9" s="1"/>
  <c r="J178" i="9"/>
  <c r="K178" i="9" s="1"/>
  <c r="J179" i="9"/>
  <c r="K179" i="9" s="1"/>
  <c r="J180" i="9"/>
  <c r="K180" i="9" s="1"/>
  <c r="J182" i="9"/>
  <c r="K182" i="9" s="1"/>
  <c r="J183" i="9"/>
  <c r="K183" i="9" s="1"/>
  <c r="J186" i="9"/>
  <c r="K186" i="9" s="1"/>
  <c r="J187" i="9"/>
  <c r="K187" i="9" s="1"/>
  <c r="J194" i="9"/>
  <c r="K194" i="9" s="1"/>
  <c r="J195" i="9"/>
  <c r="K195" i="9" s="1"/>
  <c r="J196" i="9"/>
  <c r="K196" i="9" s="1"/>
  <c r="J197" i="9"/>
  <c r="K197" i="9" s="1"/>
  <c r="J198" i="9"/>
  <c r="K198" i="9" s="1"/>
  <c r="J200" i="9"/>
  <c r="K200" i="9" s="1"/>
  <c r="J201" i="9"/>
  <c r="K201" i="9" s="1"/>
  <c r="J203" i="9"/>
  <c r="K203" i="9" s="1"/>
  <c r="J204" i="9"/>
  <c r="K204" i="9" s="1"/>
  <c r="J205" i="9"/>
  <c r="K205" i="9" s="1"/>
  <c r="J214" i="9"/>
  <c r="K214" i="9" s="1"/>
  <c r="J215" i="9"/>
  <c r="K215" i="9" s="1"/>
  <c r="J216" i="9"/>
  <c r="K216" i="9" s="1"/>
  <c r="J218" i="9"/>
  <c r="K218" i="9" s="1"/>
  <c r="J219" i="9"/>
  <c r="K219" i="9" s="1"/>
  <c r="J220" i="9"/>
  <c r="K220" i="9" s="1"/>
  <c r="J221" i="9"/>
  <c r="K221" i="9" s="1"/>
  <c r="J222" i="9"/>
  <c r="K222" i="9" s="1"/>
  <c r="J225" i="9"/>
  <c r="K225" i="9" s="1"/>
  <c r="J226" i="9"/>
  <c r="K226" i="9" s="1"/>
  <c r="J239" i="9"/>
  <c r="K239" i="9" s="1"/>
  <c r="J240" i="9"/>
  <c r="K240" i="9" s="1"/>
  <c r="J241" i="9"/>
  <c r="K241" i="9" s="1"/>
  <c r="J243" i="9"/>
  <c r="K243" i="9" s="1"/>
  <c r="J244" i="9"/>
  <c r="K244" i="9" s="1"/>
  <c r="J245" i="9"/>
  <c r="K245" i="9" s="1"/>
  <c r="J246" i="9"/>
  <c r="K246" i="9" s="1"/>
  <c r="J247" i="9"/>
  <c r="K247" i="9" s="1"/>
  <c r="J250" i="9"/>
  <c r="K250" i="9" s="1"/>
  <c r="J251" i="9"/>
  <c r="K251" i="9" s="1"/>
  <c r="J261" i="9"/>
  <c r="K261" i="9" s="1"/>
  <c r="J262" i="9"/>
  <c r="K262" i="9" s="1"/>
  <c r="J263" i="9"/>
  <c r="K263" i="9" s="1"/>
  <c r="J265" i="9"/>
  <c r="K265" i="9" s="1"/>
  <c r="J266" i="9"/>
  <c r="K266" i="9" s="1"/>
  <c r="J267" i="9"/>
  <c r="K267" i="9" s="1"/>
  <c r="J268" i="9"/>
  <c r="K268" i="9" s="1"/>
  <c r="J269" i="9"/>
  <c r="K269" i="9" s="1"/>
  <c r="J271" i="9"/>
  <c r="K271" i="9" s="1"/>
  <c r="J272" i="9"/>
  <c r="K272" i="9" s="1"/>
  <c r="J273" i="9"/>
  <c r="K273" i="9" s="1"/>
  <c r="J280" i="9"/>
  <c r="K280" i="9" s="1"/>
  <c r="J281" i="9"/>
  <c r="K281" i="9" s="1"/>
  <c r="J282" i="9"/>
  <c r="K282" i="9" s="1"/>
  <c r="J284" i="9"/>
  <c r="K284" i="9" s="1"/>
  <c r="J285" i="9"/>
  <c r="K285" i="9" s="1"/>
  <c r="J286" i="9"/>
  <c r="K286" i="9" s="1"/>
  <c r="J287" i="9"/>
  <c r="K287" i="9" s="1"/>
  <c r="J288" i="9"/>
  <c r="K288" i="9" s="1"/>
  <c r="J290" i="9"/>
  <c r="K290" i="9" s="1"/>
  <c r="J291" i="9"/>
  <c r="K291" i="9" s="1"/>
  <c r="J292" i="9"/>
  <c r="K292" i="9" s="1"/>
  <c r="J305" i="9"/>
  <c r="K305" i="9" s="1"/>
  <c r="J306" i="9"/>
  <c r="K306" i="9" s="1"/>
  <c r="J307" i="9"/>
  <c r="K307" i="9" s="1"/>
  <c r="J308" i="9"/>
  <c r="K308" i="9" s="1"/>
  <c r="K312" i="9" s="1"/>
  <c r="J310" i="9"/>
  <c r="K310" i="9" s="1"/>
  <c r="J311" i="9"/>
  <c r="K311" i="9" s="1"/>
  <c r="J314" i="9"/>
  <c r="K314" i="9" s="1"/>
  <c r="J315" i="9"/>
  <c r="K315" i="9" s="1"/>
  <c r="J324" i="9"/>
  <c r="K324" i="9" s="1"/>
  <c r="J325" i="9"/>
  <c r="K325" i="9" s="1"/>
  <c r="J326" i="9"/>
  <c r="K326" i="9" s="1"/>
  <c r="J327" i="9"/>
  <c r="K327" i="9" s="1"/>
  <c r="J329" i="9"/>
  <c r="K329" i="9" s="1"/>
  <c r="J330" i="9"/>
  <c r="K330" i="9" s="1"/>
  <c r="J333" i="9"/>
  <c r="K333" i="9" s="1"/>
  <c r="J334" i="9"/>
  <c r="K334" i="9" s="1"/>
  <c r="J343" i="9"/>
  <c r="K343" i="9" s="1"/>
  <c r="J344" i="9"/>
  <c r="K344" i="9" s="1"/>
  <c r="J345" i="9"/>
  <c r="K345" i="9" s="1"/>
  <c r="J346" i="9"/>
  <c r="K346" i="9" s="1"/>
  <c r="J348" i="9"/>
  <c r="K348" i="9" s="1"/>
  <c r="J349" i="9"/>
  <c r="K349" i="9" s="1"/>
  <c r="K352" i="9"/>
  <c r="J353" i="9"/>
  <c r="K353" i="9" s="1"/>
  <c r="J362" i="9"/>
  <c r="K362" i="9" s="1"/>
  <c r="J363" i="9"/>
  <c r="K363" i="9" s="1"/>
  <c r="J364" i="9"/>
  <c r="K364" i="9" s="1"/>
  <c r="J365" i="9"/>
  <c r="K365" i="9" s="1"/>
  <c r="J367" i="9"/>
  <c r="K367" i="9" s="1"/>
  <c r="J368" i="9"/>
  <c r="K368" i="9" s="1"/>
  <c r="J371" i="9"/>
  <c r="K371" i="9" s="1"/>
  <c r="J372" i="9"/>
  <c r="K372" i="9" s="1"/>
  <c r="J381" i="9"/>
  <c r="K381" i="9" s="1"/>
  <c r="J382" i="9"/>
  <c r="K382" i="9" s="1"/>
  <c r="J383" i="9"/>
  <c r="K383" i="9" s="1"/>
  <c r="J384" i="9"/>
  <c r="K384" i="9" s="1"/>
  <c r="J386" i="9"/>
  <c r="K386" i="9" s="1"/>
  <c r="J387" i="9"/>
  <c r="K387" i="9" s="1"/>
  <c r="J390" i="9"/>
  <c r="K390" i="9" s="1"/>
  <c r="J391" i="9"/>
  <c r="K391" i="9" s="1"/>
  <c r="J401" i="9"/>
  <c r="K401" i="9" s="1"/>
  <c r="J402" i="9"/>
  <c r="K402" i="9" s="1"/>
  <c r="J403" i="9"/>
  <c r="K403" i="9" s="1"/>
  <c r="J404" i="9"/>
  <c r="K404" i="9" s="1"/>
  <c r="J406" i="9"/>
  <c r="K406" i="9" s="1"/>
  <c r="J407" i="9"/>
  <c r="K407" i="9" s="1"/>
  <c r="J409" i="9"/>
  <c r="K409" i="9" s="1"/>
  <c r="J410" i="9"/>
  <c r="K410" i="9" s="1"/>
  <c r="J419" i="9"/>
  <c r="K419" i="9" s="1"/>
  <c r="J420" i="9"/>
  <c r="K420" i="9" s="1"/>
  <c r="J421" i="9"/>
  <c r="K421" i="9" s="1"/>
  <c r="J422" i="9"/>
  <c r="K422" i="9" s="1"/>
  <c r="J424" i="9"/>
  <c r="K424" i="9" s="1"/>
  <c r="J425" i="9"/>
  <c r="K425" i="9" s="1"/>
  <c r="J427" i="9"/>
  <c r="K427" i="9" s="1"/>
  <c r="J428" i="9"/>
  <c r="K428" i="9" s="1"/>
  <c r="J437" i="9"/>
  <c r="K437" i="9" s="1"/>
  <c r="J438" i="9"/>
  <c r="K438" i="9" s="1"/>
  <c r="J439" i="9"/>
  <c r="K439" i="9" s="1"/>
  <c r="J440" i="9"/>
  <c r="K440" i="9" s="1"/>
  <c r="J442" i="9"/>
  <c r="K442" i="9" s="1"/>
  <c r="J443" i="9"/>
  <c r="K443" i="9" s="1"/>
  <c r="K445" i="9"/>
  <c r="J446" i="9"/>
  <c r="K446" i="9" s="1"/>
  <c r="J455" i="9"/>
  <c r="K455" i="9" s="1"/>
  <c r="J456" i="9"/>
  <c r="K456" i="9" s="1"/>
  <c r="J457" i="9"/>
  <c r="K457" i="9" s="1"/>
  <c r="J458" i="9"/>
  <c r="K458" i="9" s="1"/>
  <c r="J460" i="9"/>
  <c r="K460" i="9" s="1"/>
  <c r="J461" i="9"/>
  <c r="K461" i="9" s="1"/>
  <c r="J463" i="9"/>
  <c r="K463" i="9" s="1"/>
  <c r="J464" i="9"/>
  <c r="K464" i="9" s="1"/>
  <c r="J473" i="9"/>
  <c r="K473" i="9" s="1"/>
  <c r="J474" i="9"/>
  <c r="K474" i="9" s="1"/>
  <c r="J475" i="9"/>
  <c r="K475" i="9" s="1"/>
  <c r="J476" i="9"/>
  <c r="K476" i="9" s="1"/>
  <c r="J478" i="9"/>
  <c r="K478" i="9" s="1"/>
  <c r="J479" i="9"/>
  <c r="K479" i="9" s="1"/>
  <c r="J481" i="9"/>
  <c r="K481" i="9" s="1"/>
  <c r="J482" i="9"/>
  <c r="K482" i="9" s="1"/>
  <c r="J493" i="9"/>
  <c r="K493" i="9" s="1"/>
  <c r="J494" i="9"/>
  <c r="K494" i="9" s="1"/>
  <c r="J495" i="9"/>
  <c r="K495" i="9" s="1"/>
  <c r="J497" i="9"/>
  <c r="K497" i="9" s="1"/>
  <c r="J498" i="9"/>
  <c r="K498" i="9" s="1"/>
  <c r="J499" i="9"/>
  <c r="K499" i="9" s="1"/>
  <c r="J500" i="9"/>
  <c r="K500" i="9" s="1"/>
  <c r="J501" i="9"/>
  <c r="K501" i="9" s="1"/>
  <c r="J502" i="9"/>
  <c r="K502" i="9" s="1"/>
  <c r="J503" i="9"/>
  <c r="K503" i="9" s="1"/>
  <c r="J505" i="9"/>
  <c r="K505" i="9" s="1"/>
  <c r="J506" i="9"/>
  <c r="K506" i="9" s="1"/>
  <c r="J515" i="9"/>
  <c r="K515" i="9" s="1"/>
  <c r="J516" i="9"/>
  <c r="K516" i="9" s="1"/>
  <c r="J517" i="9"/>
  <c r="K517" i="9" s="1"/>
  <c r="J519" i="9"/>
  <c r="K519" i="9" s="1"/>
  <c r="J520" i="9"/>
  <c r="K520" i="9" s="1"/>
  <c r="J521" i="9"/>
  <c r="K521" i="9" s="1"/>
  <c r="J522" i="9"/>
  <c r="K522" i="9" s="1"/>
  <c r="J523" i="9"/>
  <c r="K523" i="9" s="1"/>
  <c r="J524" i="9"/>
  <c r="K524" i="9" s="1"/>
  <c r="J525" i="9"/>
  <c r="K525" i="9" s="1"/>
  <c r="J527" i="9"/>
  <c r="K527" i="9" s="1"/>
  <c r="J528" i="9"/>
  <c r="K528" i="9" s="1"/>
  <c r="J537" i="9"/>
  <c r="K537" i="9" s="1"/>
  <c r="J538" i="9"/>
  <c r="K538" i="9" s="1"/>
  <c r="J539" i="9"/>
  <c r="K539" i="9" s="1"/>
  <c r="J541" i="9"/>
  <c r="K541" i="9" s="1"/>
  <c r="J542" i="9"/>
  <c r="K542" i="9" s="1"/>
  <c r="J543" i="9"/>
  <c r="K543" i="9" s="1"/>
  <c r="J544" i="9"/>
  <c r="K544" i="9" s="1"/>
  <c r="J545" i="9"/>
  <c r="K545" i="9" s="1"/>
  <c r="J546" i="9"/>
  <c r="K546" i="9" s="1"/>
  <c r="J547" i="9"/>
  <c r="K547" i="9" s="1"/>
  <c r="K549" i="9"/>
  <c r="J550" i="9"/>
  <c r="K550" i="9" s="1"/>
  <c r="J559" i="9"/>
  <c r="K559" i="9" s="1"/>
  <c r="J560" i="9"/>
  <c r="K560" i="9" s="1"/>
  <c r="J561" i="9"/>
  <c r="K561" i="9" s="1"/>
  <c r="J563" i="9"/>
  <c r="K563" i="9" s="1"/>
  <c r="J564" i="9"/>
  <c r="K564" i="9" s="1"/>
  <c r="J565" i="9"/>
  <c r="K565" i="9" s="1"/>
  <c r="J566" i="9"/>
  <c r="K566" i="9" s="1"/>
  <c r="J567" i="9"/>
  <c r="K567" i="9" s="1"/>
  <c r="J568" i="9"/>
  <c r="K568" i="9" s="1"/>
  <c r="J569" i="9"/>
  <c r="K569" i="9" s="1"/>
  <c r="J571" i="9"/>
  <c r="K571" i="9" s="1"/>
  <c r="J572" i="9"/>
  <c r="K572" i="9" s="1"/>
  <c r="J581" i="9"/>
  <c r="K581" i="9" s="1"/>
  <c r="J582" i="9"/>
  <c r="K582" i="9" s="1"/>
  <c r="J583" i="9"/>
  <c r="K583" i="9" s="1"/>
  <c r="J585" i="9"/>
  <c r="K585" i="9" s="1"/>
  <c r="J586" i="9"/>
  <c r="K586" i="9" s="1"/>
  <c r="J587" i="9"/>
  <c r="K587" i="9" s="1"/>
  <c r="J588" i="9"/>
  <c r="K588" i="9" s="1"/>
  <c r="J589" i="9"/>
  <c r="K589" i="9" s="1"/>
  <c r="J590" i="9"/>
  <c r="K590" i="9" s="1"/>
  <c r="J591" i="9"/>
  <c r="K591" i="9" s="1"/>
  <c r="J593" i="9"/>
  <c r="K593" i="9" s="1"/>
  <c r="J594" i="9"/>
  <c r="K594" i="9" s="1"/>
  <c r="J604" i="9"/>
  <c r="K604" i="9" s="1"/>
  <c r="J605" i="9"/>
  <c r="K605" i="9" s="1"/>
  <c r="J606" i="9"/>
  <c r="K606" i="9" s="1"/>
  <c r="J608" i="9"/>
  <c r="K608" i="9" s="1"/>
  <c r="J609" i="9"/>
  <c r="K609" i="9" s="1"/>
  <c r="J610" i="9"/>
  <c r="K610" i="9" s="1"/>
  <c r="J611" i="9"/>
  <c r="K611" i="9" s="1"/>
  <c r="J612" i="9"/>
  <c r="K612" i="9" s="1"/>
  <c r="J613" i="9"/>
  <c r="K613" i="9" s="1"/>
  <c r="J614" i="9"/>
  <c r="K614" i="9" s="1"/>
  <c r="J616" i="9"/>
  <c r="K616" i="9" s="1"/>
  <c r="J617" i="9"/>
  <c r="K617" i="9" s="1"/>
  <c r="J626" i="9"/>
  <c r="K626" i="9" s="1"/>
  <c r="J627" i="9"/>
  <c r="K627" i="9" s="1"/>
  <c r="J628" i="9"/>
  <c r="K628" i="9" s="1"/>
  <c r="J630" i="9"/>
  <c r="K630" i="9" s="1"/>
  <c r="J631" i="9"/>
  <c r="K631" i="9" s="1"/>
  <c r="J632" i="9"/>
  <c r="K632" i="9" s="1"/>
  <c r="J633" i="9"/>
  <c r="K633" i="9" s="1"/>
  <c r="J634" i="9"/>
  <c r="K634" i="9" s="1"/>
  <c r="J635" i="9"/>
  <c r="K635" i="9" s="1"/>
  <c r="J636" i="9"/>
  <c r="K636" i="9" s="1"/>
  <c r="J638" i="9"/>
  <c r="K638" i="9" s="1"/>
  <c r="J639" i="9"/>
  <c r="K639" i="9" s="1"/>
  <c r="J648" i="9"/>
  <c r="K648" i="9" s="1"/>
  <c r="J649" i="9"/>
  <c r="K649" i="9" s="1"/>
  <c r="J650" i="9"/>
  <c r="K650" i="9" s="1"/>
  <c r="J652" i="9"/>
  <c r="K652" i="9" s="1"/>
  <c r="J653" i="9"/>
  <c r="K653" i="9" s="1"/>
  <c r="J654" i="9"/>
  <c r="K654" i="9" s="1"/>
  <c r="J655" i="9"/>
  <c r="K655" i="9" s="1"/>
  <c r="J656" i="9"/>
  <c r="K656" i="9" s="1"/>
  <c r="J657" i="9"/>
  <c r="K657" i="9" s="1"/>
  <c r="J658" i="9"/>
  <c r="K658" i="9" s="1"/>
  <c r="K660" i="9"/>
  <c r="J661" i="9"/>
  <c r="K661" i="9" s="1"/>
  <c r="J670" i="9"/>
  <c r="K670" i="9" s="1"/>
  <c r="J671" i="9"/>
  <c r="K671" i="9" s="1"/>
  <c r="J672" i="9"/>
  <c r="K672" i="9" s="1"/>
  <c r="J674" i="9"/>
  <c r="K674" i="9" s="1"/>
  <c r="J675" i="9"/>
  <c r="K675" i="9" s="1"/>
  <c r="J676" i="9"/>
  <c r="K676" i="9" s="1"/>
  <c r="J677" i="9"/>
  <c r="K677" i="9" s="1"/>
  <c r="J678" i="9"/>
  <c r="K678" i="9" s="1"/>
  <c r="J679" i="9"/>
  <c r="K679" i="9" s="1"/>
  <c r="J680" i="9"/>
  <c r="K680" i="9" s="1"/>
  <c r="J682" i="9"/>
  <c r="K682" i="9" s="1"/>
  <c r="J683" i="9"/>
  <c r="K683" i="9" s="1"/>
  <c r="J692" i="9"/>
  <c r="K692" i="9" s="1"/>
  <c r="J693" i="9"/>
  <c r="K693" i="9" s="1"/>
  <c r="J694" i="9"/>
  <c r="K694" i="9" s="1"/>
  <c r="J696" i="9"/>
  <c r="K696" i="9" s="1"/>
  <c r="J697" i="9"/>
  <c r="K697" i="9" s="1"/>
  <c r="J698" i="9"/>
  <c r="K698" i="9" s="1"/>
  <c r="J699" i="9"/>
  <c r="K699" i="9" s="1"/>
  <c r="J700" i="9"/>
  <c r="K700" i="9" s="1"/>
  <c r="J701" i="9"/>
  <c r="K701" i="9" s="1"/>
  <c r="J702" i="9"/>
  <c r="K702" i="9" s="1"/>
  <c r="J704" i="9"/>
  <c r="K704" i="9" s="1"/>
  <c r="J705" i="9"/>
  <c r="K705" i="9" s="1"/>
  <c r="J717" i="9"/>
  <c r="K717" i="9" s="1"/>
  <c r="J718" i="9"/>
  <c r="K718" i="9" s="1"/>
  <c r="K723" i="9" s="1"/>
  <c r="J719" i="9"/>
  <c r="K719" i="9" s="1"/>
  <c r="J721" i="9"/>
  <c r="K721" i="9" s="1"/>
  <c r="J722" i="9"/>
  <c r="K722" i="9" s="1"/>
  <c r="J725" i="9"/>
  <c r="K725" i="9" s="1"/>
  <c r="J726" i="9"/>
  <c r="K726" i="9" s="1"/>
  <c r="J735" i="9"/>
  <c r="K735" i="9" s="1"/>
  <c r="J736" i="9"/>
  <c r="K736" i="9" s="1"/>
  <c r="J737" i="9"/>
  <c r="K737" i="9" s="1"/>
  <c r="J739" i="9"/>
  <c r="K739" i="9" s="1"/>
  <c r="J740" i="9"/>
  <c r="K740" i="9" s="1"/>
  <c r="J742" i="9"/>
  <c r="K742" i="9" s="1"/>
  <c r="J743" i="9"/>
  <c r="K743" i="9" s="1"/>
  <c r="J753" i="9"/>
  <c r="K753" i="9" s="1"/>
  <c r="J754" i="9"/>
  <c r="K754" i="9" s="1"/>
  <c r="J755" i="9"/>
  <c r="K755" i="9" s="1"/>
  <c r="J757" i="9"/>
  <c r="K757" i="9" s="1"/>
  <c r="J758" i="9"/>
  <c r="K758" i="9" s="1"/>
  <c r="J759" i="9"/>
  <c r="K759" i="9" s="1"/>
  <c r="J760" i="9"/>
  <c r="K760" i="9" s="1"/>
  <c r="J761" i="9"/>
  <c r="K761" i="9" s="1"/>
  <c r="J762" i="9"/>
  <c r="K762" i="9" s="1"/>
  <c r="J763" i="9"/>
  <c r="K763" i="9" s="1"/>
  <c r="J765" i="9"/>
  <c r="K765" i="9" s="1"/>
  <c r="J766" i="9"/>
  <c r="K766" i="9" s="1"/>
  <c r="J775" i="9"/>
  <c r="K775" i="9" s="1"/>
  <c r="J776" i="9"/>
  <c r="K776" i="9" s="1"/>
  <c r="J777" i="9"/>
  <c r="K777" i="9" s="1"/>
  <c r="J779" i="9"/>
  <c r="K779" i="9" s="1"/>
  <c r="J780" i="9"/>
  <c r="K780" i="9" s="1"/>
  <c r="J781" i="9"/>
  <c r="K781" i="9" s="1"/>
  <c r="J782" i="9"/>
  <c r="K782" i="9" s="1"/>
  <c r="J783" i="9"/>
  <c r="K783" i="9" s="1"/>
  <c r="J784" i="9"/>
  <c r="K784" i="9" s="1"/>
  <c r="J785" i="9"/>
  <c r="K785" i="9" s="1"/>
  <c r="J787" i="9"/>
  <c r="K787" i="9" s="1"/>
  <c r="J788" i="9"/>
  <c r="K788" i="9" s="1"/>
  <c r="J800" i="9"/>
  <c r="K800" i="9" s="1"/>
  <c r="J801" i="9"/>
  <c r="K801" i="9" s="1"/>
  <c r="J803" i="9"/>
  <c r="K803" i="9" s="1"/>
  <c r="J804" i="9"/>
  <c r="K804" i="9" s="1"/>
  <c r="J806" i="9"/>
  <c r="K806" i="9" s="1"/>
  <c r="J813" i="9"/>
  <c r="K813" i="9" s="1"/>
  <c r="J814" i="9"/>
  <c r="K814" i="9" s="1"/>
  <c r="J816" i="9"/>
  <c r="K816" i="9" s="1"/>
  <c r="J817" i="9"/>
  <c r="K817" i="9" s="1"/>
  <c r="J819" i="9"/>
  <c r="K819" i="9" s="1"/>
  <c r="J831" i="9"/>
  <c r="K831" i="9" s="1"/>
  <c r="J832" i="9"/>
  <c r="K832" i="9" s="1"/>
  <c r="J833" i="9"/>
  <c r="K833" i="9" s="1"/>
  <c r="J835" i="9"/>
  <c r="K835" i="9" s="1"/>
  <c r="J836" i="9"/>
  <c r="K836" i="9" s="1"/>
  <c r="J837" i="9"/>
  <c r="K837" i="9" s="1"/>
  <c r="J839" i="9"/>
  <c r="K839" i="9" s="1"/>
  <c r="J849" i="9"/>
  <c r="K849" i="9" s="1"/>
  <c r="J850" i="9"/>
  <c r="K850" i="9" s="1"/>
  <c r="J851" i="9"/>
  <c r="K851" i="9" s="1"/>
  <c r="J853" i="9"/>
  <c r="K853" i="9" s="1"/>
  <c r="J854" i="9"/>
  <c r="K854" i="9" s="1"/>
  <c r="J855" i="9"/>
  <c r="K855" i="9" s="1"/>
  <c r="J857" i="9"/>
  <c r="K857" i="9" s="1"/>
  <c r="J867" i="9"/>
  <c r="K867" i="9" s="1"/>
  <c r="J868" i="9"/>
  <c r="K868" i="9" s="1"/>
  <c r="J869" i="9"/>
  <c r="K869" i="9" s="1"/>
  <c r="J871" i="9"/>
  <c r="K871" i="9" s="1"/>
  <c r="J872" i="9"/>
  <c r="K872" i="9" s="1"/>
  <c r="J873" i="9"/>
  <c r="K873" i="9" s="1"/>
  <c r="K875" i="9"/>
  <c r="J885" i="9"/>
  <c r="K885" i="9" s="1"/>
  <c r="J886" i="9"/>
  <c r="K886" i="9" s="1"/>
  <c r="J887" i="9"/>
  <c r="K887" i="9" s="1"/>
  <c r="J889" i="9"/>
  <c r="K889" i="9" s="1"/>
  <c r="J890" i="9"/>
  <c r="K890" i="9" s="1"/>
  <c r="J891" i="9"/>
  <c r="K891" i="9" s="1"/>
  <c r="J893" i="9"/>
  <c r="K893" i="9" s="1"/>
  <c r="J903" i="9"/>
  <c r="K903" i="9" s="1"/>
  <c r="J904" i="9"/>
  <c r="K904" i="9" s="1"/>
  <c r="J905" i="9"/>
  <c r="K905" i="9" s="1"/>
  <c r="J907" i="9"/>
  <c r="K907" i="9" s="1"/>
  <c r="J908" i="9"/>
  <c r="K908" i="9" s="1"/>
  <c r="J909" i="9"/>
  <c r="K909" i="9" s="1"/>
  <c r="J911" i="9"/>
  <c r="K911" i="9" s="1"/>
  <c r="J922" i="9"/>
  <c r="K922" i="9" s="1"/>
  <c r="J923" i="9"/>
  <c r="K923" i="9" s="1"/>
  <c r="J924" i="9"/>
  <c r="K924" i="9" s="1"/>
  <c r="J926" i="9"/>
  <c r="K926" i="9" s="1"/>
  <c r="J927" i="9"/>
  <c r="K927" i="9" s="1"/>
  <c r="J928" i="9"/>
  <c r="K928" i="9" s="1"/>
  <c r="J929" i="9"/>
  <c r="K929" i="9" s="1"/>
  <c r="J930" i="9"/>
  <c r="K930" i="9" s="1"/>
  <c r="J931" i="9"/>
  <c r="K931" i="9" s="1"/>
  <c r="J933" i="9"/>
  <c r="K933" i="9" s="1"/>
  <c r="J943" i="9"/>
  <c r="K943" i="9" s="1"/>
  <c r="J944" i="9"/>
  <c r="K944" i="9" s="1"/>
  <c r="J945" i="9"/>
  <c r="K945" i="9" s="1"/>
  <c r="J947" i="9"/>
  <c r="K947" i="9" s="1"/>
  <c r="J948" i="9"/>
  <c r="K948" i="9" s="1"/>
  <c r="J949" i="9"/>
  <c r="K949" i="9" s="1"/>
  <c r="J950" i="9"/>
  <c r="K950" i="9" s="1"/>
  <c r="J951" i="9"/>
  <c r="K951" i="9" s="1"/>
  <c r="J952" i="9"/>
  <c r="K952" i="9" s="1"/>
  <c r="J954" i="9"/>
  <c r="K954" i="9" s="1"/>
  <c r="J964" i="9"/>
  <c r="K964" i="9" s="1"/>
  <c r="J965" i="9"/>
  <c r="K965" i="9" s="1"/>
  <c r="J966" i="9"/>
  <c r="K966" i="9" s="1"/>
  <c r="J968" i="9"/>
  <c r="K968" i="9" s="1"/>
  <c r="J969" i="9"/>
  <c r="K969" i="9" s="1"/>
  <c r="J970" i="9"/>
  <c r="K970" i="9" s="1"/>
  <c r="J971" i="9"/>
  <c r="K971" i="9" s="1"/>
  <c r="J972" i="9"/>
  <c r="K972" i="9" s="1"/>
  <c r="J973" i="9"/>
  <c r="K973" i="9" s="1"/>
  <c r="K975" i="9"/>
  <c r="J985" i="9"/>
  <c r="K985" i="9" s="1"/>
  <c r="J986" i="9"/>
  <c r="K986" i="9" s="1"/>
  <c r="J987" i="9"/>
  <c r="K987" i="9" s="1"/>
  <c r="J989" i="9"/>
  <c r="K989" i="9" s="1"/>
  <c r="J990" i="9"/>
  <c r="K990" i="9" s="1"/>
  <c r="J991" i="9"/>
  <c r="K991" i="9" s="1"/>
  <c r="J992" i="9"/>
  <c r="K992" i="9" s="1"/>
  <c r="J993" i="9"/>
  <c r="K993" i="9" s="1"/>
  <c r="J994" i="9"/>
  <c r="K994" i="9" s="1"/>
  <c r="J996" i="9"/>
  <c r="K996" i="9" s="1"/>
  <c r="J1006" i="9"/>
  <c r="K1006" i="9" s="1"/>
  <c r="J1007" i="9"/>
  <c r="K1007" i="9" s="1"/>
  <c r="J1008" i="9"/>
  <c r="K1008" i="9" s="1"/>
  <c r="J1010" i="9"/>
  <c r="K1010" i="9" s="1"/>
  <c r="J1011" i="9"/>
  <c r="K1011" i="9" s="1"/>
  <c r="J1012" i="9"/>
  <c r="K1012" i="9" s="1"/>
  <c r="J1013" i="9"/>
  <c r="K1013" i="9" s="1"/>
  <c r="J1014" i="9"/>
  <c r="K1014" i="9" s="1"/>
  <c r="J1015" i="9"/>
  <c r="K1015" i="9" s="1"/>
  <c r="J1017" i="9"/>
  <c r="K1017" i="9" s="1"/>
  <c r="J1027" i="9"/>
  <c r="K1027" i="9" s="1"/>
  <c r="J1028" i="9"/>
  <c r="K1028" i="9" s="1"/>
  <c r="J1029" i="9"/>
  <c r="K1029" i="9" s="1"/>
  <c r="J1031" i="9"/>
  <c r="K1031" i="9" s="1"/>
  <c r="J1032" i="9"/>
  <c r="K1032" i="9" s="1"/>
  <c r="K1034" i="9"/>
  <c r="J1048" i="9"/>
  <c r="K1048" i="9" s="1"/>
  <c r="J1049" i="9"/>
  <c r="K1049" i="9" s="1"/>
  <c r="J1050" i="9"/>
  <c r="K1050" i="9" s="1"/>
  <c r="J1052" i="9"/>
  <c r="K1052" i="9" s="1"/>
  <c r="J1053" i="9"/>
  <c r="K1053" i="9" s="1"/>
  <c r="J1054" i="9"/>
  <c r="K1054" i="9" s="1"/>
  <c r="J1056" i="9"/>
  <c r="K1056" i="9" s="1"/>
  <c r="J1057" i="9"/>
  <c r="K1057" i="9" s="1"/>
  <c r="J1066" i="9"/>
  <c r="K1066" i="9" s="1"/>
  <c r="J1067" i="9"/>
  <c r="K1067" i="9" s="1"/>
  <c r="J1068" i="9"/>
  <c r="K1068" i="9" s="1"/>
  <c r="J1070" i="9"/>
  <c r="K1070" i="9" s="1"/>
  <c r="J1071" i="9"/>
  <c r="K1071" i="9" s="1"/>
  <c r="J1072" i="9"/>
  <c r="K1072" i="9" s="1"/>
  <c r="J1074" i="9"/>
  <c r="K1074" i="9" s="1"/>
  <c r="J1075" i="9"/>
  <c r="K1075" i="9" s="1"/>
  <c r="J1084" i="9"/>
  <c r="K1084" i="9" s="1"/>
  <c r="J1085" i="9"/>
  <c r="K1085" i="9" s="1"/>
  <c r="J1086" i="9"/>
  <c r="K1086" i="9" s="1"/>
  <c r="J1088" i="9"/>
  <c r="K1088" i="9" s="1"/>
  <c r="J1089" i="9"/>
  <c r="K1089" i="9" s="1"/>
  <c r="J1090" i="9"/>
  <c r="K1090" i="9" s="1"/>
  <c r="K1092" i="9"/>
  <c r="J1093" i="9"/>
  <c r="K1093" i="9" s="1"/>
  <c r="J1102" i="9"/>
  <c r="K1102" i="9" s="1"/>
  <c r="J1103" i="9"/>
  <c r="K1103" i="9" s="1"/>
  <c r="J1104" i="9"/>
  <c r="K1104" i="9" s="1"/>
  <c r="J1106" i="9"/>
  <c r="K1106" i="9" s="1"/>
  <c r="J1107" i="9"/>
  <c r="K1107" i="9" s="1"/>
  <c r="J1108" i="9"/>
  <c r="K1108" i="9" s="1"/>
  <c r="J1110" i="9"/>
  <c r="K1110" i="9" s="1"/>
  <c r="J1111" i="9"/>
  <c r="K1111" i="9" s="1"/>
  <c r="J1120" i="9"/>
  <c r="K1120" i="9" s="1"/>
  <c r="J1121" i="9"/>
  <c r="K1121" i="9" s="1"/>
  <c r="J1122" i="9"/>
  <c r="K1122" i="9" s="1"/>
  <c r="J1124" i="9"/>
  <c r="K1124" i="9" s="1"/>
  <c r="J1125" i="9"/>
  <c r="K1125" i="9" s="1"/>
  <c r="J1126" i="9"/>
  <c r="K1126" i="9" s="1"/>
  <c r="J1128" i="9"/>
  <c r="K1128" i="9" s="1"/>
  <c r="J1129" i="9"/>
  <c r="K1129" i="9" s="1"/>
  <c r="J1139" i="9"/>
  <c r="K1139" i="9" s="1"/>
  <c r="J1140" i="9"/>
  <c r="K1140" i="9" s="1"/>
  <c r="J1141" i="9"/>
  <c r="K1141" i="9" s="1"/>
  <c r="J1143" i="9"/>
  <c r="K1143" i="9" s="1"/>
  <c r="J1144" i="9"/>
  <c r="K1144" i="9" s="1"/>
  <c r="J1145" i="9"/>
  <c r="K1145" i="9" s="1"/>
  <c r="J1147" i="9"/>
  <c r="K1147" i="9" s="1"/>
  <c r="J1157" i="9"/>
  <c r="K1157" i="9" s="1"/>
  <c r="J1158" i="9"/>
  <c r="K1158" i="9" s="1"/>
  <c r="J1159" i="9"/>
  <c r="K1159" i="9" s="1"/>
  <c r="J1161" i="9"/>
  <c r="K1161" i="9" s="1"/>
  <c r="J1162" i="9"/>
  <c r="K1162" i="9" s="1"/>
  <c r="J1163" i="9"/>
  <c r="K1163" i="9" s="1"/>
  <c r="J1165" i="9"/>
  <c r="K1165" i="9" s="1"/>
  <c r="J1175" i="9"/>
  <c r="K1175" i="9" s="1"/>
  <c r="J1176" i="9"/>
  <c r="K1176" i="9" s="1"/>
  <c r="J1177" i="9"/>
  <c r="K1177" i="9" s="1"/>
  <c r="J1179" i="9"/>
  <c r="K1179" i="9" s="1"/>
  <c r="J1180" i="9"/>
  <c r="K1180" i="9" s="1"/>
  <c r="J1181" i="9"/>
  <c r="K1181" i="9" s="1"/>
  <c r="K1183" i="9"/>
  <c r="J1193" i="9"/>
  <c r="K1193" i="9" s="1"/>
  <c r="J1194" i="9"/>
  <c r="K1194" i="9" s="1"/>
  <c r="J1195" i="9"/>
  <c r="K1195" i="9" s="1"/>
  <c r="J1197" i="9"/>
  <c r="K1197" i="9" s="1"/>
  <c r="J1198" i="9"/>
  <c r="K1198" i="9" s="1"/>
  <c r="J1199" i="9"/>
  <c r="K1199" i="9" s="1"/>
  <c r="J1201" i="9"/>
  <c r="K1201" i="9" s="1"/>
  <c r="J1211" i="9"/>
  <c r="K1211" i="9" s="1"/>
  <c r="J1212" i="9"/>
  <c r="K1212" i="9" s="1"/>
  <c r="J1213" i="9"/>
  <c r="K1213" i="9" s="1"/>
  <c r="J1215" i="9"/>
  <c r="K1215" i="9" s="1"/>
  <c r="J1216" i="9"/>
  <c r="K1216" i="9" s="1"/>
  <c r="J1217" i="9"/>
  <c r="K1217" i="9" s="1"/>
  <c r="J1219" i="9"/>
  <c r="K1219" i="9" s="1"/>
  <c r="J1231" i="9"/>
  <c r="K1231" i="9" s="1"/>
  <c r="J1232" i="9"/>
  <c r="K1232" i="9" s="1"/>
  <c r="J1233" i="9"/>
  <c r="K1233" i="9" s="1"/>
  <c r="J1235" i="9"/>
  <c r="K1235" i="9" s="1"/>
  <c r="J1236" i="9"/>
  <c r="K1236" i="9" s="1"/>
  <c r="J1237" i="9"/>
  <c r="K1237" i="9" s="1"/>
  <c r="J1238" i="9"/>
  <c r="K1238" i="9" s="1"/>
  <c r="J1239" i="9"/>
  <c r="K1239" i="9" s="1"/>
  <c r="J1240" i="9"/>
  <c r="K1240" i="9" s="1"/>
  <c r="J1242" i="9"/>
  <c r="K1242" i="9" s="1"/>
  <c r="J1243" i="9"/>
  <c r="K1243" i="9" s="1"/>
  <c r="J1252" i="9"/>
  <c r="K1252" i="9" s="1"/>
  <c r="J1253" i="9"/>
  <c r="K1253" i="9" s="1"/>
  <c r="J1254" i="9"/>
  <c r="K1254" i="9" s="1"/>
  <c r="J1256" i="9"/>
  <c r="K1256" i="9" s="1"/>
  <c r="J1257" i="9"/>
  <c r="K1257" i="9" s="1"/>
  <c r="J1258" i="9"/>
  <c r="K1258" i="9" s="1"/>
  <c r="J1259" i="9"/>
  <c r="K1259" i="9" s="1"/>
  <c r="J1260" i="9"/>
  <c r="K1260" i="9" s="1"/>
  <c r="J1261" i="9"/>
  <c r="K1261" i="9" s="1"/>
  <c r="J1263" i="9"/>
  <c r="K1263" i="9" s="1"/>
  <c r="J1264" i="9"/>
  <c r="K1264" i="9" s="1"/>
  <c r="J1273" i="9"/>
  <c r="K1273" i="9" s="1"/>
  <c r="J1274" i="9"/>
  <c r="K1274" i="9" s="1"/>
  <c r="J1275" i="9"/>
  <c r="K1275" i="9" s="1"/>
  <c r="J1277" i="9"/>
  <c r="K1277" i="9" s="1"/>
  <c r="J1278" i="9"/>
  <c r="K1278" i="9" s="1"/>
  <c r="J1279" i="9"/>
  <c r="K1279" i="9" s="1"/>
  <c r="J1280" i="9"/>
  <c r="K1280" i="9" s="1"/>
  <c r="J1281" i="9"/>
  <c r="K1281" i="9" s="1"/>
  <c r="J1282" i="9"/>
  <c r="K1282" i="9" s="1"/>
  <c r="K1284" i="9"/>
  <c r="J1285" i="9"/>
  <c r="K1285" i="9" s="1"/>
  <c r="J1294" i="9"/>
  <c r="K1294" i="9" s="1"/>
  <c r="J1295" i="9"/>
  <c r="K1295" i="9" s="1"/>
  <c r="J1296" i="9"/>
  <c r="K1296" i="9" s="1"/>
  <c r="J1298" i="9"/>
  <c r="K1298" i="9" s="1"/>
  <c r="J1299" i="9"/>
  <c r="K1299" i="9" s="1"/>
  <c r="J1300" i="9"/>
  <c r="K1300" i="9" s="1"/>
  <c r="J1301" i="9"/>
  <c r="K1301" i="9" s="1"/>
  <c r="J1302" i="9"/>
  <c r="K1302" i="9" s="1"/>
  <c r="J1303" i="9"/>
  <c r="K1303" i="9" s="1"/>
  <c r="J1305" i="9"/>
  <c r="K1305" i="9" s="1"/>
  <c r="J1306" i="9"/>
  <c r="K1306" i="9" s="1"/>
  <c r="J1315" i="9"/>
  <c r="K1315" i="9" s="1"/>
  <c r="J1316" i="9"/>
  <c r="K1316" i="9" s="1"/>
  <c r="J1317" i="9"/>
  <c r="K1317" i="9" s="1"/>
  <c r="J1319" i="9"/>
  <c r="K1319" i="9" s="1"/>
  <c r="J1320" i="9"/>
  <c r="K1320" i="9" s="1"/>
  <c r="J1321" i="9"/>
  <c r="K1321" i="9" s="1"/>
  <c r="J1322" i="9"/>
  <c r="K1322" i="9" s="1"/>
  <c r="J1323" i="9"/>
  <c r="K1323" i="9" s="1"/>
  <c r="J1324" i="9"/>
  <c r="K1324" i="9" s="1"/>
  <c r="J1326" i="9"/>
  <c r="K1326" i="9" s="1"/>
  <c r="J1327" i="9"/>
  <c r="K1327" i="9" s="1"/>
  <c r="J1337" i="9"/>
  <c r="K1337" i="9" s="1"/>
  <c r="J1338" i="9"/>
  <c r="K1338" i="9" s="1"/>
  <c r="J1339" i="9"/>
  <c r="K1339" i="9" s="1"/>
  <c r="J1341" i="9"/>
  <c r="K1341" i="9" s="1"/>
  <c r="J1342" i="9"/>
  <c r="K1342" i="9" s="1"/>
  <c r="J1343" i="9"/>
  <c r="K1343" i="9" s="1"/>
  <c r="J1344" i="9"/>
  <c r="K1344" i="9" s="1"/>
  <c r="J1346" i="9"/>
  <c r="K1346" i="9" s="1"/>
  <c r="J1347" i="9"/>
  <c r="K1347" i="9" s="1"/>
  <c r="J1349" i="9"/>
  <c r="K1349" i="9" s="1"/>
  <c r="J1359" i="9"/>
  <c r="K1359" i="9" s="1"/>
  <c r="J1360" i="9"/>
  <c r="K1360" i="9" s="1"/>
  <c r="J1361" i="9"/>
  <c r="K1361" i="9" s="1"/>
  <c r="J1363" i="9"/>
  <c r="K1363" i="9" s="1"/>
  <c r="J1364" i="9"/>
  <c r="K1364" i="9" s="1"/>
  <c r="J1365" i="9"/>
  <c r="K1365" i="9" s="1"/>
  <c r="J1366" i="9"/>
  <c r="K1366" i="9" s="1"/>
  <c r="J1367" i="9"/>
  <c r="K1367" i="9" s="1"/>
  <c r="J1368" i="9"/>
  <c r="K1368" i="9" s="1"/>
  <c r="J1370" i="9"/>
  <c r="K1370" i="9" s="1"/>
  <c r="J1380" i="9"/>
  <c r="K1380" i="9" s="1"/>
  <c r="J1381" i="9"/>
  <c r="K1381" i="9" s="1"/>
  <c r="J1382" i="9"/>
  <c r="K1382" i="9" s="1"/>
  <c r="J1384" i="9"/>
  <c r="K1384" i="9" s="1"/>
  <c r="J1385" i="9"/>
  <c r="K1385" i="9" s="1"/>
  <c r="J1386" i="9"/>
  <c r="K1386" i="9" s="1"/>
  <c r="J1387" i="9"/>
  <c r="K1387" i="9" s="1"/>
  <c r="J1388" i="9"/>
  <c r="K1388" i="9" s="1"/>
  <c r="J1389" i="9"/>
  <c r="K1389" i="9" s="1"/>
  <c r="K1391" i="9"/>
  <c r="J1401" i="9"/>
  <c r="K1401" i="9"/>
  <c r="J1402" i="9"/>
  <c r="K1402" i="9" s="1"/>
  <c r="J1403" i="9"/>
  <c r="K1403" i="9" s="1"/>
  <c r="J1405" i="9"/>
  <c r="K1405" i="9" s="1"/>
  <c r="J1406" i="9"/>
  <c r="K1406" i="9" s="1"/>
  <c r="J1407" i="9"/>
  <c r="K1407" i="9" s="1"/>
  <c r="J1408" i="9"/>
  <c r="K1408" i="9" s="1"/>
  <c r="J1409" i="9"/>
  <c r="K1409" i="9" s="1"/>
  <c r="J1410" i="9"/>
  <c r="K1410" i="9" s="1"/>
  <c r="J1412" i="9"/>
  <c r="K1412" i="9" s="1"/>
  <c r="J1422" i="9"/>
  <c r="K1422" i="9" s="1"/>
  <c r="J1423" i="9"/>
  <c r="K1423" i="9" s="1"/>
  <c r="J1424" i="9"/>
  <c r="K1424" i="9" s="1"/>
  <c r="J1426" i="9"/>
  <c r="K1426" i="9" s="1"/>
  <c r="J1427" i="9"/>
  <c r="K1427" i="9" s="1"/>
  <c r="J1428" i="9"/>
  <c r="K1428" i="9" s="1"/>
  <c r="J1429" i="9"/>
  <c r="K1429" i="9" s="1"/>
  <c r="J1430" i="9"/>
  <c r="K1430" i="9" s="1"/>
  <c r="J1431" i="9"/>
  <c r="K1431" i="9" s="1"/>
  <c r="J1433" i="9"/>
  <c r="K1433" i="9" s="1"/>
  <c r="J1448" i="9"/>
  <c r="K1448" i="9" s="1"/>
  <c r="J1449" i="9"/>
  <c r="K1449" i="9" s="1"/>
  <c r="J1450" i="9"/>
  <c r="K1450" i="9" s="1"/>
  <c r="J1451" i="9"/>
  <c r="K1451" i="9" s="1"/>
  <c r="J1453" i="9"/>
  <c r="K1453" i="9" s="1"/>
  <c r="J1454" i="9"/>
  <c r="K1454" i="9" s="1"/>
  <c r="J1456" i="9"/>
  <c r="K1456" i="9" s="1"/>
  <c r="J1466" i="9"/>
  <c r="K1466" i="9" s="1"/>
  <c r="J1467" i="9"/>
  <c r="K1467" i="9" s="1"/>
  <c r="J1468" i="9"/>
  <c r="K1468" i="9" s="1"/>
  <c r="J1469" i="9"/>
  <c r="K1469" i="9" s="1"/>
  <c r="J1471" i="9"/>
  <c r="K1471" i="9" s="1"/>
  <c r="J1472" i="9"/>
  <c r="K1472" i="9" s="1"/>
  <c r="J1474" i="9"/>
  <c r="K1474" i="9" s="1"/>
  <c r="J1475" i="9"/>
  <c r="K1475" i="9" s="1"/>
  <c r="J1484" i="9"/>
  <c r="K1484" i="9" s="1"/>
  <c r="J1485" i="9"/>
  <c r="K1485" i="9" s="1"/>
  <c r="J1486" i="9"/>
  <c r="K1486" i="9" s="1"/>
  <c r="J1487" i="9"/>
  <c r="K1487" i="9" s="1"/>
  <c r="J1489" i="9"/>
  <c r="K1489" i="9" s="1"/>
  <c r="J1490" i="9"/>
  <c r="K1490" i="9" s="1"/>
  <c r="K1492" i="9"/>
  <c r="J1493" i="9"/>
  <c r="K1493" i="9" s="1"/>
  <c r="J1502" i="9"/>
  <c r="K1502" i="9" s="1"/>
  <c r="J1503" i="9"/>
  <c r="K1503" i="9" s="1"/>
  <c r="J1504" i="9"/>
  <c r="K1504" i="9" s="1"/>
  <c r="J1505" i="9"/>
  <c r="K1505" i="9" s="1"/>
  <c r="J1507" i="9"/>
  <c r="K1507" i="9" s="1"/>
  <c r="J1508" i="9"/>
  <c r="K1508" i="9" s="1"/>
  <c r="J1510" i="9"/>
  <c r="K1510" i="9" s="1"/>
  <c r="J1511" i="9"/>
  <c r="K1511" i="9" s="1"/>
  <c r="J1520" i="9"/>
  <c r="K1520" i="9" s="1"/>
  <c r="J1521" i="9"/>
  <c r="K1521" i="9" s="1"/>
  <c r="J1522" i="9"/>
  <c r="K1522" i="9" s="1"/>
  <c r="J1523" i="9"/>
  <c r="K1523" i="9" s="1"/>
  <c r="J1525" i="9"/>
  <c r="K1525" i="9" s="1"/>
  <c r="J1526" i="9"/>
  <c r="K1526" i="9" s="1"/>
  <c r="J1528" i="9"/>
  <c r="K1528" i="9" s="1"/>
  <c r="J1529" i="9"/>
  <c r="K1529" i="9" s="1"/>
  <c r="J1539" i="9"/>
  <c r="K1539" i="9" s="1"/>
  <c r="J1540" i="9"/>
  <c r="K1540" i="9" s="1"/>
  <c r="J1541" i="9"/>
  <c r="K1541" i="9" s="1"/>
  <c r="J1543" i="9"/>
  <c r="K1543" i="9" s="1"/>
  <c r="J1544" i="9"/>
  <c r="K1544" i="9" s="1"/>
  <c r="J1545" i="9"/>
  <c r="K1545" i="9" s="1"/>
  <c r="J1547" i="9"/>
  <c r="K1547" i="9" s="1"/>
  <c r="J1548" i="9"/>
  <c r="K1548" i="9" s="1"/>
  <c r="J1557" i="9"/>
  <c r="K1557" i="9" s="1"/>
  <c r="J1558" i="9"/>
  <c r="K1558" i="9" s="1"/>
  <c r="J1559" i="9"/>
  <c r="K1559" i="9" s="1"/>
  <c r="J1561" i="9"/>
  <c r="K1561" i="9" s="1"/>
  <c r="J1562" i="9"/>
  <c r="K1562" i="9" s="1"/>
  <c r="J1563" i="9"/>
  <c r="K1563" i="9" s="1"/>
  <c r="J1565" i="9"/>
  <c r="K1565" i="9" s="1"/>
  <c r="J1566" i="9"/>
  <c r="K1566" i="9" s="1"/>
  <c r="J1575" i="9"/>
  <c r="K1575" i="9" s="1"/>
  <c r="J1576" i="9"/>
  <c r="K1576" i="9" s="1"/>
  <c r="J1577" i="9"/>
  <c r="K1577" i="9" s="1"/>
  <c r="J1579" i="9"/>
  <c r="K1579" i="9" s="1"/>
  <c r="J1580" i="9"/>
  <c r="K1580" i="9" s="1"/>
  <c r="J1581" i="9"/>
  <c r="K1581" i="9" s="1"/>
  <c r="K1583" i="9"/>
  <c r="J1584" i="9"/>
  <c r="K1584" i="9" s="1"/>
  <c r="J1593" i="9"/>
  <c r="K1593" i="9" s="1"/>
  <c r="J1594" i="9"/>
  <c r="K1594" i="9" s="1"/>
  <c r="J1595" i="9"/>
  <c r="K1595" i="9" s="1"/>
  <c r="J1597" i="9"/>
  <c r="K1597" i="9" s="1"/>
  <c r="J1598" i="9"/>
  <c r="K1598" i="9" s="1"/>
  <c r="J1599" i="9"/>
  <c r="K1599" i="9" s="1"/>
  <c r="J1601" i="9"/>
  <c r="K1601" i="9" s="1"/>
  <c r="J1602" i="9"/>
  <c r="K1602" i="9" s="1"/>
  <c r="J1611" i="9"/>
  <c r="K1611" i="9" s="1"/>
  <c r="J1612" i="9"/>
  <c r="K1612" i="9" s="1"/>
  <c r="J1613" i="9"/>
  <c r="K1613" i="9" s="1"/>
  <c r="J1615" i="9"/>
  <c r="K1615" i="9" s="1"/>
  <c r="J1616" i="9"/>
  <c r="K1616" i="9" s="1"/>
  <c r="J1617" i="9"/>
  <c r="K1617" i="9" s="1"/>
  <c r="J1619" i="9"/>
  <c r="K1619" i="9" s="1"/>
  <c r="J1620" i="9"/>
  <c r="K1620" i="9" s="1"/>
  <c r="J1630" i="9"/>
  <c r="K1630" i="9" s="1"/>
  <c r="J1631" i="9"/>
  <c r="K1631" i="9" s="1"/>
  <c r="J1632" i="9"/>
  <c r="K1632" i="9" s="1"/>
  <c r="J1633" i="9"/>
  <c r="K1633" i="9" s="1"/>
  <c r="J1635" i="9"/>
  <c r="K1635" i="9" s="1"/>
  <c r="J1636" i="9"/>
  <c r="K1636" i="9" s="1"/>
  <c r="J1638" i="9"/>
  <c r="K1638" i="9" s="1"/>
  <c r="J1639" i="9"/>
  <c r="K1639" i="9" s="1"/>
  <c r="J1648" i="9"/>
  <c r="K1648" i="9" s="1"/>
  <c r="J1649" i="9"/>
  <c r="K1649" i="9" s="1"/>
  <c r="J1650" i="9"/>
  <c r="K1650" i="9" s="1"/>
  <c r="J1651" i="9"/>
  <c r="K1651" i="9" s="1"/>
  <c r="J1653" i="9"/>
  <c r="K1653" i="9" s="1"/>
  <c r="J1654" i="9"/>
  <c r="K1654" i="9" s="1"/>
  <c r="J1656" i="9"/>
  <c r="K1656" i="9" s="1"/>
  <c r="J1657" i="9"/>
  <c r="K1657" i="9" s="1"/>
  <c r="J1666" i="9"/>
  <c r="K1666" i="9" s="1"/>
  <c r="J1667" i="9"/>
  <c r="K1667" i="9" s="1"/>
  <c r="J1668" i="9"/>
  <c r="K1668" i="9" s="1"/>
  <c r="J1669" i="9"/>
  <c r="K1669" i="9" s="1"/>
  <c r="J1671" i="9"/>
  <c r="K1671" i="9" s="1"/>
  <c r="J1672" i="9"/>
  <c r="K1672" i="9" s="1"/>
  <c r="K1674" i="9"/>
  <c r="J1675" i="9"/>
  <c r="K1675" i="9" s="1"/>
  <c r="J1684" i="9"/>
  <c r="K1684" i="9" s="1"/>
  <c r="J1685" i="9"/>
  <c r="K1685" i="9" s="1"/>
  <c r="J1686" i="9"/>
  <c r="K1686" i="9" s="1"/>
  <c r="J1687" i="9"/>
  <c r="K1687" i="9" s="1"/>
  <c r="J1689" i="9"/>
  <c r="K1689" i="9" s="1"/>
  <c r="J1690" i="9"/>
  <c r="K1690" i="9" s="1"/>
  <c r="J1692" i="9"/>
  <c r="K1692" i="9" s="1"/>
  <c r="J1693" i="9"/>
  <c r="K1693" i="9" s="1"/>
  <c r="J1702" i="9"/>
  <c r="K1702" i="9" s="1"/>
  <c r="J1703" i="9"/>
  <c r="K1703" i="9" s="1"/>
  <c r="J1704" i="9"/>
  <c r="K1704" i="9" s="1"/>
  <c r="J1705" i="9"/>
  <c r="K1705" i="9" s="1"/>
  <c r="J1707" i="9"/>
  <c r="K1707" i="9" s="1"/>
  <c r="J1708" i="9"/>
  <c r="K1708" i="9" s="1"/>
  <c r="J1710" i="9"/>
  <c r="K1710" i="9" s="1"/>
  <c r="J1711" i="9"/>
  <c r="K1711" i="9" s="1"/>
  <c r="J1723" i="9"/>
  <c r="K1723" i="9" s="1"/>
  <c r="J1724" i="9"/>
  <c r="K1724" i="9" s="1"/>
  <c r="J1726" i="9"/>
  <c r="K1726" i="9" s="1"/>
  <c r="J1727" i="9"/>
  <c r="K1727" i="9" s="1"/>
  <c r="J1728" i="9"/>
  <c r="K1728" i="9" s="1"/>
  <c r="J1729" i="9"/>
  <c r="K1729" i="9" s="1"/>
  <c r="J1730" i="9"/>
  <c r="K1730" i="9" s="1"/>
  <c r="J1732" i="9"/>
  <c r="K1732" i="9" s="1"/>
  <c r="J1733" i="9"/>
  <c r="K1733" i="9" s="1"/>
  <c r="J1742" i="9"/>
  <c r="K1742" i="9" s="1"/>
  <c r="J1743" i="9"/>
  <c r="K1743" i="9" s="1"/>
  <c r="J1745" i="9"/>
  <c r="K1745" i="9" s="1"/>
  <c r="J1746" i="9"/>
  <c r="K1746" i="9" s="1"/>
  <c r="J1747" i="9"/>
  <c r="K1747" i="9" s="1"/>
  <c r="J1748" i="9"/>
  <c r="K1748" i="9" s="1"/>
  <c r="J1749" i="9"/>
  <c r="K1749" i="9" s="1"/>
  <c r="J1751" i="9"/>
  <c r="K1751" i="9" s="1"/>
  <c r="J1752" i="9"/>
  <c r="K1752" i="9" s="1"/>
  <c r="J1761" i="9"/>
  <c r="K1761" i="9" s="1"/>
  <c r="J1762" i="9"/>
  <c r="K1762" i="9" s="1"/>
  <c r="J1764" i="9"/>
  <c r="K1764" i="9" s="1"/>
  <c r="J1765" i="9"/>
  <c r="K1765" i="9" s="1"/>
  <c r="J1766" i="9"/>
  <c r="K1766" i="9" s="1"/>
  <c r="J1767" i="9"/>
  <c r="K1767" i="9" s="1"/>
  <c r="J1768" i="9"/>
  <c r="K1768" i="9" s="1"/>
  <c r="K1770" i="9"/>
  <c r="J1771" i="9"/>
  <c r="K1771" i="9" s="1"/>
  <c r="J1780" i="9"/>
  <c r="K1780" i="9" s="1"/>
  <c r="J1781" i="9"/>
  <c r="K1781" i="9" s="1"/>
  <c r="J1783" i="9"/>
  <c r="K1783" i="9" s="1"/>
  <c r="J1784" i="9"/>
  <c r="K1784" i="9" s="1"/>
  <c r="J1785" i="9"/>
  <c r="K1785" i="9" s="1"/>
  <c r="J1786" i="9"/>
  <c r="K1786" i="9" s="1"/>
  <c r="J1787" i="9"/>
  <c r="K1787" i="9" s="1"/>
  <c r="J1789" i="9"/>
  <c r="K1789" i="9" s="1"/>
  <c r="J1790" i="9"/>
  <c r="K1790" i="9" s="1"/>
  <c r="J1799" i="9"/>
  <c r="K1799" i="9" s="1"/>
  <c r="J1800" i="9"/>
  <c r="K1800" i="9" s="1"/>
  <c r="J1802" i="9"/>
  <c r="K1802" i="9" s="1"/>
  <c r="J1803" i="9"/>
  <c r="K1803" i="9" s="1"/>
  <c r="J1804" i="9"/>
  <c r="K1804" i="9" s="1"/>
  <c r="J1805" i="9"/>
  <c r="K1805" i="9" s="1"/>
  <c r="J1806" i="9"/>
  <c r="K1806" i="9" s="1"/>
  <c r="J1808" i="9"/>
  <c r="K1808" i="9" s="1"/>
  <c r="J1809" i="9"/>
  <c r="K1809" i="9" s="1"/>
  <c r="J1820" i="9"/>
  <c r="K1820" i="9" s="1"/>
  <c r="J1821" i="9"/>
  <c r="K1821" i="9" s="1"/>
  <c r="J1823" i="9"/>
  <c r="K1823" i="9" s="1"/>
  <c r="J1824" i="9"/>
  <c r="K1824" i="9" s="1"/>
  <c r="J1825" i="9"/>
  <c r="K1825" i="9" s="1"/>
  <c r="J1826" i="9"/>
  <c r="K1826" i="9" s="1"/>
  <c r="J1827" i="9"/>
  <c r="K1827" i="9" s="1"/>
  <c r="J1828" i="9"/>
  <c r="K1828" i="9" s="1"/>
  <c r="J1830" i="9"/>
  <c r="K1830" i="9"/>
  <c r="J1831" i="9"/>
  <c r="K1831" i="9" s="1"/>
  <c r="J1840" i="9"/>
  <c r="K1840" i="9" s="1"/>
  <c r="J1841" i="9"/>
  <c r="K1841" i="9" s="1"/>
  <c r="J1843" i="9"/>
  <c r="K1843" i="9" s="1"/>
  <c r="J1844" i="9"/>
  <c r="K1844" i="9" s="1"/>
  <c r="J1845" i="9"/>
  <c r="K1845" i="9" s="1"/>
  <c r="J1846" i="9"/>
  <c r="K1846" i="9" s="1"/>
  <c r="J1847" i="9"/>
  <c r="K1847" i="9" s="1"/>
  <c r="J1848" i="9"/>
  <c r="K1848" i="9" s="1"/>
  <c r="J1850" i="9"/>
  <c r="K1850" i="9" s="1"/>
  <c r="J1851" i="9"/>
  <c r="K1851" i="9" s="1"/>
  <c r="J1860" i="9"/>
  <c r="K1860" i="9" s="1"/>
  <c r="J1861" i="9"/>
  <c r="K1861" i="9" s="1"/>
  <c r="J1863" i="9"/>
  <c r="K1863" i="9" s="1"/>
  <c r="J1864" i="9"/>
  <c r="K1864" i="9" s="1"/>
  <c r="J1865" i="9"/>
  <c r="K1865" i="9" s="1"/>
  <c r="J1866" i="9"/>
  <c r="K1866" i="9" s="1"/>
  <c r="J1867" i="9"/>
  <c r="K1867" i="9" s="1"/>
  <c r="J1868" i="9"/>
  <c r="K1868" i="9" s="1"/>
  <c r="K1870" i="9"/>
  <c r="J1871" i="9"/>
  <c r="K1871" i="9" s="1"/>
  <c r="J1880" i="9"/>
  <c r="K1880" i="9" s="1"/>
  <c r="J1881" i="9"/>
  <c r="K1881" i="9" s="1"/>
  <c r="J1883" i="9"/>
  <c r="K1883" i="9" s="1"/>
  <c r="J1884" i="9"/>
  <c r="K1884" i="9" s="1"/>
  <c r="J1885" i="9"/>
  <c r="K1885" i="9" s="1"/>
  <c r="J1886" i="9"/>
  <c r="K1886" i="9" s="1"/>
  <c r="J1887" i="9"/>
  <c r="K1887" i="9" s="1"/>
  <c r="J1888" i="9"/>
  <c r="K1888" i="9" s="1"/>
  <c r="J1890" i="9"/>
  <c r="K1890" i="9" s="1"/>
  <c r="J1891" i="9"/>
  <c r="K1891" i="9" s="1"/>
  <c r="J1900" i="9"/>
  <c r="K1900" i="9" s="1"/>
  <c r="J1901" i="9"/>
  <c r="K1901" i="9" s="1"/>
  <c r="J1903" i="9"/>
  <c r="K1903" i="9" s="1"/>
  <c r="J1904" i="9"/>
  <c r="K1904" i="9" s="1"/>
  <c r="J1905" i="9"/>
  <c r="K1905" i="9" s="1"/>
  <c r="J1906" i="9"/>
  <c r="K1906" i="9" s="1"/>
  <c r="J1907" i="9"/>
  <c r="K1907" i="9" s="1"/>
  <c r="J1908" i="9"/>
  <c r="K1908" i="9" s="1"/>
  <c r="J1910" i="9"/>
  <c r="K1910" i="9" s="1"/>
  <c r="J1911" i="9"/>
  <c r="K1911" i="9" s="1"/>
  <c r="J1922" i="9"/>
  <c r="K1922" i="9" s="1"/>
  <c r="J1923" i="9"/>
  <c r="K1923" i="9"/>
  <c r="J1925" i="9"/>
  <c r="K1925" i="9" s="1"/>
  <c r="J1926" i="9"/>
  <c r="K1926" i="9" s="1"/>
  <c r="J1927" i="9"/>
  <c r="K1927" i="9" s="1"/>
  <c r="J1928" i="9"/>
  <c r="K1928" i="9" s="1"/>
  <c r="J1929" i="9"/>
  <c r="K1929" i="9" s="1"/>
  <c r="J1931" i="9"/>
  <c r="K1931" i="9" s="1"/>
  <c r="J1932" i="9"/>
  <c r="K1932" i="9" s="1"/>
  <c r="J1941" i="9"/>
  <c r="K1941" i="9" s="1"/>
  <c r="J1942" i="9"/>
  <c r="K1942" i="9" s="1"/>
  <c r="J1944" i="9"/>
  <c r="K1944" i="9" s="1"/>
  <c r="J1945" i="9"/>
  <c r="K1945" i="9" s="1"/>
  <c r="J1946" i="9"/>
  <c r="K1946" i="9" s="1"/>
  <c r="J1947" i="9"/>
  <c r="K1947" i="9" s="1"/>
  <c r="J1948" i="9"/>
  <c r="K1948" i="9" s="1"/>
  <c r="J1950" i="9"/>
  <c r="K1950" i="9" s="1"/>
  <c r="J1951" i="9"/>
  <c r="K1951" i="9" s="1"/>
  <c r="J1960" i="9"/>
  <c r="K1960" i="9" s="1"/>
  <c r="J1961" i="9"/>
  <c r="K1961" i="9" s="1"/>
  <c r="J1963" i="9"/>
  <c r="K1963" i="9" s="1"/>
  <c r="J1964" i="9"/>
  <c r="K1964" i="9" s="1"/>
  <c r="J1965" i="9"/>
  <c r="K1965" i="9" s="1"/>
  <c r="J1966" i="9"/>
  <c r="K1966" i="9" s="1"/>
  <c r="J1967" i="9"/>
  <c r="K1967" i="9" s="1"/>
  <c r="K1969" i="9"/>
  <c r="J1970" i="9"/>
  <c r="K1970" i="9" s="1"/>
  <c r="J1979" i="9"/>
  <c r="K1979" i="9" s="1"/>
  <c r="J1980" i="9"/>
  <c r="K1980" i="9"/>
  <c r="J1982" i="9"/>
  <c r="K1982" i="9" s="1"/>
  <c r="J1983" i="9"/>
  <c r="K1983" i="9" s="1"/>
  <c r="J1984" i="9"/>
  <c r="K1984" i="9" s="1"/>
  <c r="J1985" i="9"/>
  <c r="K1985" i="9" s="1"/>
  <c r="J1986" i="9"/>
  <c r="K1986" i="9" s="1"/>
  <c r="J1988" i="9"/>
  <c r="K1988" i="9" s="1"/>
  <c r="J1989" i="9"/>
  <c r="K1989" i="9" s="1"/>
  <c r="J1998" i="9"/>
  <c r="K1998" i="9" s="1"/>
  <c r="J1999" i="9"/>
  <c r="K1999" i="9" s="1"/>
  <c r="J2001" i="9"/>
  <c r="K2001" i="9" s="1"/>
  <c r="J2002" i="9"/>
  <c r="K2002" i="9" s="1"/>
  <c r="J2003" i="9"/>
  <c r="K2003" i="9" s="1"/>
  <c r="J2004" i="9"/>
  <c r="K2004" i="9" s="1"/>
  <c r="J2005" i="9"/>
  <c r="K2005" i="9" s="1"/>
  <c r="J2007" i="9"/>
  <c r="K2007" i="9" s="1"/>
  <c r="J2008" i="9"/>
  <c r="K2008" i="9" s="1"/>
  <c r="I12" i="8"/>
  <c r="J12" i="8" s="1"/>
  <c r="I13" i="8"/>
  <c r="J13" i="8" s="1"/>
  <c r="I14" i="8"/>
  <c r="J14" i="8" s="1"/>
  <c r="I16" i="8"/>
  <c r="J16" i="8" s="1"/>
  <c r="I17" i="8"/>
  <c r="J17" i="8" s="1"/>
  <c r="I18" i="8"/>
  <c r="J18" i="8" s="1"/>
  <c r="I19" i="8"/>
  <c r="J19" i="8" s="1"/>
  <c r="I21" i="8"/>
  <c r="J21" i="8" s="1"/>
  <c r="I25" i="8"/>
  <c r="I34" i="8"/>
  <c r="J34" i="8" s="1"/>
  <c r="I35" i="8"/>
  <c r="J35" i="8" s="1"/>
  <c r="I36" i="8"/>
  <c r="J36" i="8" s="1"/>
  <c r="I38" i="8"/>
  <c r="J38" i="8" s="1"/>
  <c r="I39" i="8"/>
  <c r="J39" i="8" s="1"/>
  <c r="I40" i="8"/>
  <c r="J40" i="8" s="1"/>
  <c r="I41" i="8"/>
  <c r="J41" i="8" s="1"/>
  <c r="I43" i="8"/>
  <c r="J43" i="8" s="1"/>
  <c r="I47" i="8"/>
  <c r="J47" i="8" s="1"/>
  <c r="I56" i="8"/>
  <c r="J56" i="8" s="1"/>
  <c r="I57" i="8"/>
  <c r="J57" i="8" s="1"/>
  <c r="I58" i="8"/>
  <c r="J58" i="8" s="1"/>
  <c r="I60" i="8"/>
  <c r="J60" i="8" s="1"/>
  <c r="I61" i="8"/>
  <c r="J61" i="8" s="1"/>
  <c r="I62" i="8"/>
  <c r="J62" i="8" s="1"/>
  <c r="I63" i="8"/>
  <c r="J63" i="8" s="1"/>
  <c r="I65" i="8"/>
  <c r="J65" i="8" s="1"/>
  <c r="L66" i="8"/>
  <c r="I69" i="8"/>
  <c r="L69" i="8" s="1"/>
  <c r="I80" i="8"/>
  <c r="J80" i="8" s="1"/>
  <c r="I81" i="8"/>
  <c r="J81" i="8" s="1"/>
  <c r="I82" i="8"/>
  <c r="J82" i="8" s="1"/>
  <c r="I84" i="8"/>
  <c r="J84" i="8" s="1"/>
  <c r="I85" i="8"/>
  <c r="J85" i="8" s="1"/>
  <c r="I86" i="8"/>
  <c r="J86" i="8" s="1"/>
  <c r="I87" i="8"/>
  <c r="J87" i="8" s="1"/>
  <c r="I88" i="8"/>
  <c r="J88" i="8" s="1"/>
  <c r="I89" i="8"/>
  <c r="J89" i="8" s="1"/>
  <c r="I95" i="8"/>
  <c r="J95" i="8" s="1"/>
  <c r="I104" i="8"/>
  <c r="J104" i="8" s="1"/>
  <c r="I105" i="8"/>
  <c r="J105" i="8" s="1"/>
  <c r="I106" i="8"/>
  <c r="J106" i="8" s="1"/>
  <c r="I108" i="8"/>
  <c r="J108" i="8"/>
  <c r="I109" i="8"/>
  <c r="J109" i="8" s="1"/>
  <c r="I110" i="8"/>
  <c r="J110" i="8" s="1"/>
  <c r="I111" i="8"/>
  <c r="J111" i="8" s="1"/>
  <c r="I112" i="8"/>
  <c r="J112" i="8" s="1"/>
  <c r="I113" i="8"/>
  <c r="J113" i="8" s="1"/>
  <c r="I119" i="8"/>
  <c r="J119" i="8" s="1"/>
  <c r="I128" i="8"/>
  <c r="J128" i="8" s="1"/>
  <c r="I129" i="8"/>
  <c r="J129" i="8" s="1"/>
  <c r="I130" i="8"/>
  <c r="J130" i="8" s="1"/>
  <c r="I132" i="8"/>
  <c r="J132" i="8" s="1"/>
  <c r="I133" i="8"/>
  <c r="J133" i="8" s="1"/>
  <c r="I134" i="8"/>
  <c r="J134" i="8" s="1"/>
  <c r="I135" i="8"/>
  <c r="J135" i="8" s="1"/>
  <c r="I136" i="8"/>
  <c r="J136" i="8" s="1"/>
  <c r="I137" i="8"/>
  <c r="J137" i="8" s="1"/>
  <c r="J140" i="8"/>
  <c r="J141" i="8"/>
  <c r="I143" i="8"/>
  <c r="J143" i="8" s="1"/>
  <c r="I153" i="8"/>
  <c r="J153" i="8" s="1"/>
  <c r="I154" i="8"/>
  <c r="J154" i="8" s="1"/>
  <c r="I155" i="8"/>
  <c r="J155" i="8" s="1"/>
  <c r="I157" i="8"/>
  <c r="J157" i="8" s="1"/>
  <c r="I158" i="8"/>
  <c r="J158" i="8" s="1"/>
  <c r="I159" i="8"/>
  <c r="J159" i="8" s="1"/>
  <c r="I160" i="8"/>
  <c r="J160" i="8" s="1"/>
  <c r="I163" i="8"/>
  <c r="J163" i="8" s="1"/>
  <c r="I167" i="8"/>
  <c r="I177" i="8"/>
  <c r="J177" i="8" s="1"/>
  <c r="I178" i="8"/>
  <c r="J178" i="8" s="1"/>
  <c r="I179" i="8"/>
  <c r="J179" i="8" s="1"/>
  <c r="I181" i="8"/>
  <c r="J181" i="8" s="1"/>
  <c r="I182" i="8"/>
  <c r="J182" i="8" s="1"/>
  <c r="I183" i="8"/>
  <c r="J183" i="8" s="1"/>
  <c r="I184" i="8"/>
  <c r="J184" i="8" s="1"/>
  <c r="I187" i="8"/>
  <c r="J187" i="8" s="1"/>
  <c r="I190" i="8"/>
  <c r="J190" i="8" s="1"/>
  <c r="I200" i="8"/>
  <c r="J200" i="8" s="1"/>
  <c r="I201" i="8"/>
  <c r="J201" i="8" s="1"/>
  <c r="I202" i="8"/>
  <c r="J202" i="8" s="1"/>
  <c r="I204" i="8"/>
  <c r="J204" i="8" s="1"/>
  <c r="I205" i="8"/>
  <c r="J205" i="8" s="1"/>
  <c r="I206" i="8"/>
  <c r="J206" i="8" s="1"/>
  <c r="I207" i="8"/>
  <c r="J207" i="8" s="1"/>
  <c r="I210" i="8"/>
  <c r="J210" i="8" s="1"/>
  <c r="I213" i="8"/>
  <c r="L213" i="8" s="1"/>
  <c r="I223" i="8"/>
  <c r="J223" i="8" s="1"/>
  <c r="I224" i="8"/>
  <c r="J224" i="8" s="1"/>
  <c r="I225" i="8"/>
  <c r="J225" i="8" s="1"/>
  <c r="I227" i="8"/>
  <c r="J227" i="8" s="1"/>
  <c r="I228" i="8"/>
  <c r="J228" i="8" s="1"/>
  <c r="I229" i="8"/>
  <c r="J229" i="8" s="1"/>
  <c r="I230" i="8"/>
  <c r="J230" i="8" s="1"/>
  <c r="I232" i="8"/>
  <c r="J232" i="8" s="1"/>
  <c r="I234" i="8"/>
  <c r="L234" i="8" s="1"/>
  <c r="I235" i="8"/>
  <c r="L235" i="8" s="1"/>
  <c r="I236" i="8"/>
  <c r="L236" i="8" s="1"/>
  <c r="I237" i="8"/>
  <c r="L237" i="8" s="1"/>
  <c r="I238" i="8"/>
  <c r="L238" i="8" s="1"/>
  <c r="L239" i="8"/>
  <c r="I249" i="8"/>
  <c r="J249" i="8" s="1"/>
  <c r="I250" i="8"/>
  <c r="J250" i="8" s="1"/>
  <c r="I251" i="8"/>
  <c r="J251" i="8" s="1"/>
  <c r="I253" i="8"/>
  <c r="J253" i="8" s="1"/>
  <c r="I254" i="8"/>
  <c r="J254" i="8" s="1"/>
  <c r="I255" i="8"/>
  <c r="J255" i="8" s="1"/>
  <c r="I256" i="8"/>
  <c r="J256" i="8" s="1"/>
  <c r="I258" i="8"/>
  <c r="J258" i="8" s="1"/>
  <c r="I260" i="8"/>
  <c r="L260" i="8" s="1"/>
  <c r="I261" i="8"/>
  <c r="L261" i="8" s="1"/>
  <c r="I262" i="8"/>
  <c r="L262" i="8" s="1"/>
  <c r="I263" i="8"/>
  <c r="L263" i="8" s="1"/>
  <c r="I264" i="8"/>
  <c r="L264" i="8" s="1"/>
  <c r="I265" i="8"/>
  <c r="J265" i="8" s="1"/>
  <c r="I275" i="8"/>
  <c r="J275" i="8" s="1"/>
  <c r="I276" i="8"/>
  <c r="J276" i="8" s="1"/>
  <c r="I277" i="8"/>
  <c r="J277" i="8" s="1"/>
  <c r="I279" i="8"/>
  <c r="J279" i="8" s="1"/>
  <c r="I280" i="8"/>
  <c r="J280" i="8" s="1"/>
  <c r="I281" i="8"/>
  <c r="J281" i="8" s="1"/>
  <c r="I282" i="8"/>
  <c r="J282" i="8" s="1"/>
  <c r="I284" i="8"/>
  <c r="J284" i="8" s="1"/>
  <c r="I286" i="8"/>
  <c r="L286" i="8" s="1"/>
  <c r="I287" i="8"/>
  <c r="L287" i="8" s="1"/>
  <c r="I288" i="8"/>
  <c r="L288" i="8" s="1"/>
  <c r="I289" i="8"/>
  <c r="L289" i="8" s="1"/>
  <c r="I290" i="8"/>
  <c r="L290" i="8" s="1"/>
  <c r="I291" i="8"/>
  <c r="I302" i="8"/>
  <c r="J302" i="8" s="1"/>
  <c r="I303" i="8"/>
  <c r="J303" i="8" s="1"/>
  <c r="I304" i="8"/>
  <c r="J304" i="8" s="1"/>
  <c r="I306" i="8"/>
  <c r="J306" i="8" s="1"/>
  <c r="I307" i="8"/>
  <c r="J307" i="8" s="1"/>
  <c r="I308" i="8"/>
  <c r="J308" i="8" s="1"/>
  <c r="I309" i="8"/>
  <c r="J309" i="8" s="1"/>
  <c r="I311" i="8"/>
  <c r="J311" i="8" s="1"/>
  <c r="L312" i="8"/>
  <c r="I314" i="8"/>
  <c r="I324" i="8"/>
  <c r="J324" i="8" s="1"/>
  <c r="I325" i="8"/>
  <c r="J325" i="8" s="1"/>
  <c r="I326" i="8"/>
  <c r="J326" i="8" s="1"/>
  <c r="I328" i="8"/>
  <c r="J328" i="8" s="1"/>
  <c r="I329" i="8"/>
  <c r="J329" i="8" s="1"/>
  <c r="I330" i="8"/>
  <c r="J330" i="8" s="1"/>
  <c r="I331" i="8"/>
  <c r="J331" i="8" s="1"/>
  <c r="I333" i="8"/>
  <c r="J333" i="8" s="1"/>
  <c r="I334" i="8"/>
  <c r="L334" i="8" s="1"/>
  <c r="I335" i="8"/>
  <c r="L335" i="8" s="1"/>
  <c r="I336" i="8"/>
  <c r="L336" i="8" s="1"/>
  <c r="I337" i="8"/>
  <c r="L337" i="8" s="1"/>
  <c r="I338" i="8"/>
  <c r="L338" i="8" s="1"/>
  <c r="I349" i="8"/>
  <c r="J349" i="8" s="1"/>
  <c r="I350" i="8"/>
  <c r="J350" i="8" s="1"/>
  <c r="I351" i="8"/>
  <c r="J351" i="8" s="1"/>
  <c r="I353" i="8"/>
  <c r="J353" i="8" s="1"/>
  <c r="I354" i="8"/>
  <c r="J354" i="8" s="1"/>
  <c r="I355" i="8"/>
  <c r="J355" i="8" s="1"/>
  <c r="I356" i="8"/>
  <c r="J356" i="8" s="1"/>
  <c r="I358" i="8"/>
  <c r="J358" i="8" s="1"/>
  <c r="I359" i="8"/>
  <c r="L359" i="8" s="1"/>
  <c r="I360" i="8"/>
  <c r="L360" i="8" s="1"/>
  <c r="I361" i="8"/>
  <c r="L361" i="8" s="1"/>
  <c r="I362" i="8"/>
  <c r="L362" i="8" s="1"/>
  <c r="I363" i="8"/>
  <c r="L363" i="8" s="1"/>
  <c r="I376" i="8"/>
  <c r="J376" i="8" s="1"/>
  <c r="I377" i="8"/>
  <c r="J377" i="8" s="1"/>
  <c r="I378" i="8"/>
  <c r="J378" i="8" s="1"/>
  <c r="I380" i="8"/>
  <c r="J380" i="8" s="1"/>
  <c r="I381" i="8"/>
  <c r="J381" i="8" s="1"/>
  <c r="I383" i="8"/>
  <c r="J383" i="8" s="1"/>
  <c r="I384" i="8"/>
  <c r="J384" i="8" s="1"/>
  <c r="I393" i="8"/>
  <c r="J393" i="8" s="1"/>
  <c r="I394" i="8"/>
  <c r="J394" i="8" s="1"/>
  <c r="I395" i="8"/>
  <c r="J395" i="8" s="1"/>
  <c r="I397" i="8"/>
  <c r="J397" i="8" s="1"/>
  <c r="I398" i="8"/>
  <c r="J398" i="8" s="1"/>
  <c r="I399" i="8"/>
  <c r="J399" i="8" s="1"/>
  <c r="I400" i="8"/>
  <c r="J400" i="8" s="1"/>
  <c r="I402" i="8"/>
  <c r="J402" i="8" s="1"/>
  <c r="I403" i="8"/>
  <c r="J403" i="8" s="1"/>
  <c r="I414" i="8"/>
  <c r="J414" i="8" s="1"/>
  <c r="I415" i="8"/>
  <c r="J415" i="8" s="1"/>
  <c r="I416" i="8"/>
  <c r="J416" i="8" s="1"/>
  <c r="I418" i="8"/>
  <c r="J418" i="8" s="1"/>
  <c r="I419" i="8"/>
  <c r="J419" i="8" s="1"/>
  <c r="I420" i="8"/>
  <c r="J420" i="8" s="1"/>
  <c r="I421" i="8"/>
  <c r="J421" i="8" s="1"/>
  <c r="I422" i="8"/>
  <c r="J422" i="8" s="1"/>
  <c r="I423" i="8"/>
  <c r="J423" i="8" s="1"/>
  <c r="I425" i="8"/>
  <c r="J425" i="8" s="1"/>
  <c r="I426" i="8"/>
  <c r="J426" i="8" s="1"/>
  <c r="I438" i="8"/>
  <c r="J438" i="8" s="1"/>
  <c r="I439" i="8"/>
  <c r="J439" i="8" s="1"/>
  <c r="I440" i="8"/>
  <c r="J440" i="8" s="1"/>
  <c r="I442" i="8"/>
  <c r="J442" i="8" s="1"/>
  <c r="I443" i="8"/>
  <c r="J443" i="8" s="1"/>
  <c r="I444" i="8"/>
  <c r="J444" i="8" s="1"/>
  <c r="I445" i="8"/>
  <c r="J445" i="8" s="1"/>
  <c r="I446" i="8"/>
  <c r="J446" i="8" s="1"/>
  <c r="I447" i="8"/>
  <c r="J447" i="8" s="1"/>
  <c r="I449" i="8"/>
  <c r="J449" i="8" s="1"/>
  <c r="I450" i="8"/>
  <c r="J450" i="8" s="1"/>
  <c r="I463" i="8"/>
  <c r="J463" i="8" s="1"/>
  <c r="I464" i="8"/>
  <c r="J464" i="8" s="1"/>
  <c r="I465" i="8"/>
  <c r="J465" i="8" s="1"/>
  <c r="I467" i="8"/>
  <c r="J467" i="8" s="1"/>
  <c r="I468" i="8"/>
  <c r="J468" i="8" s="1"/>
  <c r="I471" i="8"/>
  <c r="J471" i="8" s="1"/>
  <c r="I473" i="8"/>
  <c r="J473" i="8" s="1"/>
  <c r="I475" i="8"/>
  <c r="J475" i="8" s="1"/>
  <c r="I476" i="8"/>
  <c r="J476" i="8" s="1"/>
  <c r="I485" i="8"/>
  <c r="J485" i="8" s="1"/>
  <c r="I486" i="8"/>
  <c r="J486" i="8" s="1"/>
  <c r="I487" i="8"/>
  <c r="J487" i="8" s="1"/>
  <c r="I489" i="8"/>
  <c r="J489" i="8" s="1"/>
  <c r="I490" i="8"/>
  <c r="J490" i="8" s="1"/>
  <c r="I491" i="8"/>
  <c r="J491" i="8" s="1"/>
  <c r="I494" i="8"/>
  <c r="J494" i="8" s="1"/>
  <c r="I496" i="8"/>
  <c r="J496" i="8" s="1"/>
  <c r="I498" i="8"/>
  <c r="J498" i="8" s="1"/>
  <c r="I499" i="8"/>
  <c r="J499" i="8" s="1"/>
  <c r="I510" i="8"/>
  <c r="J510" i="8" s="1"/>
  <c r="I511" i="8"/>
  <c r="J511" i="8" s="1"/>
  <c r="I512" i="8"/>
  <c r="J512" i="8" s="1"/>
  <c r="I514" i="8"/>
  <c r="J514" i="8" s="1"/>
  <c r="I515" i="8"/>
  <c r="J515" i="8" s="1"/>
  <c r="I518" i="8"/>
  <c r="J518" i="8" s="1"/>
  <c r="I520" i="8"/>
  <c r="J520" i="8" s="1"/>
  <c r="I522" i="8"/>
  <c r="J522" i="8" s="1"/>
  <c r="I523" i="8"/>
  <c r="J523" i="8" s="1"/>
  <c r="I532" i="8"/>
  <c r="J532" i="8" s="1"/>
  <c r="I533" i="8"/>
  <c r="J533" i="8" s="1"/>
  <c r="I534" i="8"/>
  <c r="J534" i="8" s="1"/>
  <c r="I536" i="8"/>
  <c r="J536" i="8" s="1"/>
  <c r="I537" i="8"/>
  <c r="J537" i="8" s="1"/>
  <c r="I538" i="8"/>
  <c r="J538" i="8" s="1"/>
  <c r="I541" i="8"/>
  <c r="J541" i="8" s="1"/>
  <c r="I543" i="8"/>
  <c r="J543" i="8" s="1"/>
  <c r="I545" i="8"/>
  <c r="J545" i="8" s="1"/>
  <c r="I546" i="8"/>
  <c r="J546" i="8" s="1"/>
  <c r="I558" i="8"/>
  <c r="J558" i="8" s="1"/>
  <c r="I559" i="8"/>
  <c r="J559" i="8" s="1"/>
  <c r="I560" i="8"/>
  <c r="J560" i="8" s="1"/>
  <c r="I562" i="8"/>
  <c r="J562" i="8" s="1"/>
  <c r="I563" i="8"/>
  <c r="J563" i="8" s="1"/>
  <c r="I566" i="8"/>
  <c r="J566" i="8" s="1"/>
  <c r="I568" i="8"/>
  <c r="J568" i="8" s="1"/>
  <c r="I569" i="8"/>
  <c r="J569" i="8" s="1"/>
  <c r="I578" i="8"/>
  <c r="J578" i="8" s="1"/>
  <c r="I579" i="8"/>
  <c r="J579" i="8" s="1"/>
  <c r="I580" i="8"/>
  <c r="J580" i="8" s="1"/>
  <c r="I582" i="8"/>
  <c r="J582" i="8" s="1"/>
  <c r="I583" i="8"/>
  <c r="J583" i="8" s="1"/>
  <c r="I584" i="8"/>
  <c r="J584" i="8" s="1"/>
  <c r="I587" i="8"/>
  <c r="J587" i="8" s="1"/>
  <c r="I589" i="8"/>
  <c r="J589" i="8" s="1"/>
  <c r="I590" i="8"/>
  <c r="J590" i="8" s="1"/>
  <c r="I602" i="8"/>
  <c r="J602" i="8" s="1"/>
  <c r="I603" i="8"/>
  <c r="J603" i="8" s="1"/>
  <c r="I604" i="8"/>
  <c r="J604" i="8" s="1"/>
  <c r="I606" i="8"/>
  <c r="J606" i="8" s="1"/>
  <c r="I607" i="8"/>
  <c r="J607" i="8" s="1"/>
  <c r="I610" i="8"/>
  <c r="J610" i="8" s="1"/>
  <c r="I611" i="8"/>
  <c r="J611" i="8" s="1"/>
  <c r="I612" i="8"/>
  <c r="J612" i="8" s="1"/>
  <c r="I621" i="8"/>
  <c r="J621" i="8" s="1"/>
  <c r="I622" i="8"/>
  <c r="J622" i="8" s="1"/>
  <c r="I623" i="8"/>
  <c r="J623" i="8" s="1"/>
  <c r="I625" i="8"/>
  <c r="J625" i="8" s="1"/>
  <c r="I626" i="8"/>
  <c r="J626" i="8" s="1"/>
  <c r="I627" i="8"/>
  <c r="J627" i="8" s="1"/>
  <c r="I630" i="8"/>
  <c r="J630" i="8" s="1"/>
  <c r="I631" i="8"/>
  <c r="J631" i="8" s="1"/>
  <c r="I632" i="8"/>
  <c r="J632" i="8" s="1"/>
  <c r="I643" i="8"/>
  <c r="J643" i="8" s="1"/>
  <c r="I644" i="8"/>
  <c r="J644" i="8" s="1"/>
  <c r="I645" i="8"/>
  <c r="J645" i="8" s="1"/>
  <c r="I647" i="8"/>
  <c r="J647" i="8" s="1"/>
  <c r="I648" i="8"/>
  <c r="J648" i="8" s="1"/>
  <c r="I651" i="8"/>
  <c r="J651" i="8" s="1"/>
  <c r="I652" i="8"/>
  <c r="J652" i="8" s="1"/>
  <c r="I653" i="8"/>
  <c r="J653" i="8" s="1"/>
  <c r="I662" i="8"/>
  <c r="J662" i="8" s="1"/>
  <c r="I663" i="8"/>
  <c r="J663" i="8" s="1"/>
  <c r="I664" i="8"/>
  <c r="J664" i="8"/>
  <c r="I666" i="8"/>
  <c r="J666" i="8" s="1"/>
  <c r="I667" i="8"/>
  <c r="J667" i="8" s="1"/>
  <c r="I668" i="8"/>
  <c r="J668" i="8" s="1"/>
  <c r="I671" i="8"/>
  <c r="J671" i="8" s="1"/>
  <c r="I672" i="8"/>
  <c r="J672" i="8" s="1"/>
  <c r="I673" i="8"/>
  <c r="J673" i="8" s="1"/>
  <c r="I684" i="8"/>
  <c r="J684" i="8" s="1"/>
  <c r="I685" i="8"/>
  <c r="J685" i="8" s="1"/>
  <c r="I686" i="8"/>
  <c r="J686" i="8" s="1"/>
  <c r="I688" i="8"/>
  <c r="J688" i="8" s="1"/>
  <c r="I689" i="8"/>
  <c r="J689" i="8" s="1"/>
  <c r="I692" i="8"/>
  <c r="J692" i="8" s="1"/>
  <c r="I693" i="8"/>
  <c r="J693" i="8" s="1"/>
  <c r="I694" i="8"/>
  <c r="J694" i="8" s="1"/>
  <c r="I703" i="8"/>
  <c r="J703" i="8" s="1"/>
  <c r="I704" i="8"/>
  <c r="J704" i="8" s="1"/>
  <c r="I705" i="8"/>
  <c r="J705" i="8" s="1"/>
  <c r="I707" i="8"/>
  <c r="J707" i="8" s="1"/>
  <c r="I708" i="8"/>
  <c r="J708" i="8" s="1"/>
  <c r="I709" i="8"/>
  <c r="J709" i="8" s="1"/>
  <c r="I712" i="8"/>
  <c r="J712" i="8" s="1"/>
  <c r="I713" i="8"/>
  <c r="J713" i="8" s="1"/>
  <c r="I714" i="8"/>
  <c r="J714" i="8" s="1"/>
  <c r="I725" i="8"/>
  <c r="J725" i="8" s="1"/>
  <c r="I726" i="8"/>
  <c r="J726" i="8" s="1"/>
  <c r="I727" i="8"/>
  <c r="J727" i="8"/>
  <c r="I729" i="8"/>
  <c r="J729" i="8" s="1"/>
  <c r="I730" i="8"/>
  <c r="J730" i="8" s="1"/>
  <c r="I731" i="8"/>
  <c r="J731" i="8" s="1"/>
  <c r="I732" i="8"/>
  <c r="J732" i="8" s="1"/>
  <c r="I733" i="8"/>
  <c r="J733" i="8" s="1"/>
  <c r="I734" i="8"/>
  <c r="J734" i="8" s="1"/>
  <c r="I736" i="8"/>
  <c r="J736" i="8" s="1"/>
  <c r="I737" i="8"/>
  <c r="J737" i="8" s="1"/>
  <c r="I738" i="8"/>
  <c r="J738" i="8" s="1"/>
  <c r="I739" i="8"/>
  <c r="J739" i="8" s="1"/>
  <c r="I756" i="8"/>
  <c r="J756" i="8" s="1"/>
  <c r="I757" i="8"/>
  <c r="J757" i="8" s="1"/>
  <c r="I758" i="8"/>
  <c r="J758" i="8" s="1"/>
  <c r="I760" i="8"/>
  <c r="J760" i="8" s="1"/>
  <c r="I761" i="8"/>
  <c r="J761" i="8" s="1"/>
  <c r="I762" i="8"/>
  <c r="J762" i="8" s="1"/>
  <c r="I763" i="8"/>
  <c r="J763" i="8" s="1"/>
  <c r="I766" i="8"/>
  <c r="J766" i="8" s="1"/>
  <c r="I767" i="8"/>
  <c r="J767" i="8" s="1"/>
  <c r="I776" i="8"/>
  <c r="J776" i="8" s="1"/>
  <c r="I777" i="8"/>
  <c r="J777" i="8" s="1"/>
  <c r="I778" i="8"/>
  <c r="J778" i="8" s="1"/>
  <c r="I780" i="8"/>
  <c r="J780" i="8" s="1"/>
  <c r="I781" i="8"/>
  <c r="J781" i="8" s="1"/>
  <c r="I782" i="8"/>
  <c r="J782" i="8" s="1"/>
  <c r="I783" i="8"/>
  <c r="J783" i="8" s="1"/>
  <c r="I786" i="8"/>
  <c r="J786" i="8" s="1"/>
  <c r="I787" i="8"/>
  <c r="J787" i="8" s="1"/>
  <c r="I797" i="8"/>
  <c r="J797" i="8" s="1"/>
  <c r="I798" i="8"/>
  <c r="J798" i="8" s="1"/>
  <c r="I799" i="8"/>
  <c r="J799" i="8" s="1"/>
  <c r="I801" i="8"/>
  <c r="J801" i="8" s="1"/>
  <c r="I802" i="8"/>
  <c r="J802" i="8" s="1"/>
  <c r="I803" i="8"/>
  <c r="J803" i="8" s="1"/>
  <c r="I805" i="8"/>
  <c r="J805" i="8" s="1"/>
  <c r="I806" i="8"/>
  <c r="J806" i="8" s="1"/>
  <c r="I826" i="8"/>
  <c r="J826" i="8" s="1"/>
  <c r="I827" i="8"/>
  <c r="J827" i="8" s="1"/>
  <c r="I828" i="8"/>
  <c r="J828" i="8" s="1"/>
  <c r="I830" i="8"/>
  <c r="J830" i="8" s="1"/>
  <c r="I831" i="8"/>
  <c r="J831" i="8" s="1"/>
  <c r="I832" i="8"/>
  <c r="J832" i="8" s="1"/>
  <c r="I833" i="8"/>
  <c r="J833" i="8" s="1"/>
  <c r="I836" i="8"/>
  <c r="J836" i="8" s="1"/>
  <c r="I837" i="8"/>
  <c r="J837" i="8" s="1"/>
  <c r="I838" i="8"/>
  <c r="J838" i="8" s="1"/>
  <c r="I839" i="8"/>
  <c r="J839" i="8" s="1"/>
  <c r="I841" i="8"/>
  <c r="J841" i="8" s="1"/>
  <c r="I842" i="8"/>
  <c r="J842" i="8" s="1"/>
  <c r="I843" i="8"/>
  <c r="J843" i="8" s="1"/>
  <c r="I861" i="8"/>
  <c r="J861" i="8" s="1"/>
  <c r="I862" i="8"/>
  <c r="J862" i="8" s="1"/>
  <c r="J863" i="8" s="1"/>
  <c r="J865" i="8" s="1"/>
  <c r="J866" i="8" s="1"/>
  <c r="H330" i="38" s="1"/>
  <c r="I877" i="8"/>
  <c r="J877" i="8" s="1"/>
  <c r="I878" i="8"/>
  <c r="J878" i="8" s="1"/>
  <c r="I879" i="8"/>
  <c r="J879" i="8" s="1"/>
  <c r="I890" i="8"/>
  <c r="J890" i="8" s="1"/>
  <c r="I891" i="8"/>
  <c r="J891" i="8" s="1"/>
  <c r="I892" i="8"/>
  <c r="J892" i="8" s="1"/>
  <c r="I894" i="8"/>
  <c r="J894" i="8" s="1"/>
  <c r="I895" i="8"/>
  <c r="J895" i="8" s="1"/>
  <c r="I896" i="8"/>
  <c r="J896" i="8" s="1"/>
  <c r="I897" i="8"/>
  <c r="J897" i="8" s="1"/>
  <c r="I898" i="8"/>
  <c r="J898" i="8" s="1"/>
  <c r="I900" i="8"/>
  <c r="J900" i="8" s="1"/>
  <c r="I901" i="8"/>
  <c r="J901" i="8" s="1"/>
  <c r="I915" i="8"/>
  <c r="J915" i="8" s="1"/>
  <c r="I916" i="8"/>
  <c r="J916" i="8" s="1"/>
  <c r="I917" i="8"/>
  <c r="J917" i="8" s="1"/>
  <c r="I919" i="8"/>
  <c r="J919" i="8" s="1"/>
  <c r="I920" i="8"/>
  <c r="J920" i="8" s="1"/>
  <c r="I921" i="8"/>
  <c r="J921" i="8" s="1"/>
  <c r="I922" i="8"/>
  <c r="J922" i="8" s="1"/>
  <c r="I926" i="8"/>
  <c r="J926" i="8" s="1"/>
  <c r="I927" i="8"/>
  <c r="J927" i="8" s="1"/>
  <c r="I928" i="8"/>
  <c r="J928" i="8" s="1"/>
  <c r="I929" i="8"/>
  <c r="J929" i="8" s="1"/>
  <c r="I938" i="8"/>
  <c r="J938" i="8" s="1"/>
  <c r="I939" i="8"/>
  <c r="J939" i="8" s="1"/>
  <c r="I940" i="8"/>
  <c r="J940" i="8" s="1"/>
  <c r="I942" i="8"/>
  <c r="J942" i="8" s="1"/>
  <c r="I943" i="8"/>
  <c r="J943" i="8" s="1"/>
  <c r="I944" i="8"/>
  <c r="J944" i="8" s="1"/>
  <c r="I945" i="8"/>
  <c r="J945" i="8" s="1"/>
  <c r="I949" i="8"/>
  <c r="J949" i="8" s="1"/>
  <c r="I950" i="8"/>
  <c r="J950" i="8" s="1"/>
  <c r="I951" i="8"/>
  <c r="J951" i="8" s="1"/>
  <c r="I952" i="8"/>
  <c r="J952" i="8" s="1"/>
  <c r="I962" i="8"/>
  <c r="J962" i="8" s="1"/>
  <c r="I963" i="8"/>
  <c r="J963" i="8" s="1"/>
  <c r="I964" i="8"/>
  <c r="J964" i="8" s="1"/>
  <c r="I966" i="8"/>
  <c r="J966" i="8" s="1"/>
  <c r="I967" i="8"/>
  <c r="J967" i="8" s="1"/>
  <c r="I968" i="8"/>
  <c r="J968" i="8" s="1"/>
  <c r="I969" i="8"/>
  <c r="J969" i="8" s="1"/>
  <c r="I970" i="8"/>
  <c r="J970" i="8" s="1"/>
  <c r="I971" i="8"/>
  <c r="J971" i="8" s="1"/>
  <c r="I972" i="8"/>
  <c r="J972" i="8" s="1"/>
  <c r="I976" i="8"/>
  <c r="J976" i="8" s="1"/>
  <c r="I977" i="8"/>
  <c r="J977" i="8" s="1"/>
  <c r="I978" i="8"/>
  <c r="J978" i="8" s="1"/>
  <c r="I979" i="8"/>
  <c r="J979" i="8" s="1"/>
  <c r="I988" i="8"/>
  <c r="J988" i="8" s="1"/>
  <c r="I989" i="8"/>
  <c r="J989" i="8" s="1"/>
  <c r="I990" i="8"/>
  <c r="J990" i="8" s="1"/>
  <c r="I992" i="8"/>
  <c r="J992" i="8" s="1"/>
  <c r="I993" i="8"/>
  <c r="J993" i="8" s="1"/>
  <c r="I994" i="8"/>
  <c r="J994" i="8" s="1"/>
  <c r="I995" i="8"/>
  <c r="J995" i="8" s="1"/>
  <c r="I996" i="8"/>
  <c r="J996" i="8" s="1"/>
  <c r="I997" i="8"/>
  <c r="J997" i="8" s="1"/>
  <c r="I998" i="8"/>
  <c r="J998" i="8" s="1"/>
  <c r="I1002" i="8"/>
  <c r="J1002" i="8" s="1"/>
  <c r="I1003" i="8"/>
  <c r="J1003" i="8" s="1"/>
  <c r="I1004" i="8"/>
  <c r="J1004" i="8" s="1"/>
  <c r="I1005" i="8"/>
  <c r="J1005" i="8" s="1"/>
  <c r="I1015" i="8"/>
  <c r="J1015" i="8" s="1"/>
  <c r="I1016" i="8"/>
  <c r="J1016" i="8" s="1"/>
  <c r="I1017" i="8"/>
  <c r="J1017" i="8" s="1"/>
  <c r="I1019" i="8"/>
  <c r="J1019" i="8" s="1"/>
  <c r="I1020" i="8"/>
  <c r="J1020" i="8" s="1"/>
  <c r="I1022" i="8"/>
  <c r="J1022" i="8" s="1"/>
  <c r="I1023" i="8"/>
  <c r="J1023" i="8" s="1"/>
  <c r="I1024" i="8"/>
  <c r="J1024" i="8" s="1"/>
  <c r="I1025" i="8"/>
  <c r="J1025" i="8" s="1"/>
  <c r="I1035" i="8"/>
  <c r="J1035" i="8" s="1"/>
  <c r="I1036" i="8"/>
  <c r="J1036" i="8" s="1"/>
  <c r="I1037" i="8"/>
  <c r="J1037" i="8" s="1"/>
  <c r="I1039" i="8"/>
  <c r="J1039" i="8" s="1"/>
  <c r="I1040" i="8"/>
  <c r="J1040" i="8" s="1"/>
  <c r="I1043" i="8"/>
  <c r="I1045" i="8"/>
  <c r="J1045" i="8" s="1"/>
  <c r="I1047" i="8"/>
  <c r="J1047" i="8" s="1"/>
  <c r="I1049" i="8"/>
  <c r="J1049" i="8" s="1"/>
  <c r="I1050" i="8"/>
  <c r="J1050" i="8" s="1"/>
  <c r="I11" i="7"/>
  <c r="J11" i="7" s="1"/>
  <c r="I12" i="7"/>
  <c r="J12" i="7" s="1"/>
  <c r="I14" i="7"/>
  <c r="J14" i="7" s="1"/>
  <c r="I26" i="7"/>
  <c r="J26" i="7" s="1"/>
  <c r="I27" i="7"/>
  <c r="J27" i="7" s="1"/>
  <c r="I30" i="7"/>
  <c r="J30" i="7" s="1"/>
  <c r="I31" i="7"/>
  <c r="J31" i="7" s="1"/>
  <c r="I41" i="7"/>
  <c r="J41" i="7" s="1"/>
  <c r="I42" i="7"/>
  <c r="J42" i="7" s="1"/>
  <c r="I44" i="7"/>
  <c r="J44" i="7" s="1"/>
  <c r="I45" i="7"/>
  <c r="J45" i="7" s="1"/>
  <c r="I46" i="7"/>
  <c r="J46" i="7" s="1"/>
  <c r="I47" i="7"/>
  <c r="J47" i="7" s="1"/>
  <c r="I49" i="7"/>
  <c r="J49" i="7" s="1"/>
  <c r="I60" i="7"/>
  <c r="J60" i="7" s="1"/>
  <c r="I61" i="7"/>
  <c r="J61" i="7" s="1"/>
  <c r="I63" i="7"/>
  <c r="J63" i="7" s="1"/>
  <c r="I64" i="7"/>
  <c r="J64" i="7" s="1"/>
  <c r="I67" i="7"/>
  <c r="J67" i="7" s="1"/>
  <c r="I68" i="7"/>
  <c r="J68" i="7" s="1"/>
  <c r="I69" i="7"/>
  <c r="J69" i="7" s="1"/>
  <c r="I70" i="7"/>
  <c r="J70" i="7" s="1"/>
  <c r="I72" i="7"/>
  <c r="J72" i="7" s="1"/>
  <c r="I73" i="7"/>
  <c r="J73" i="7" s="1"/>
  <c r="I84" i="7"/>
  <c r="J84" i="7" s="1"/>
  <c r="J86" i="7" s="1"/>
  <c r="J88" i="7" s="1"/>
  <c r="J89" i="7" s="1"/>
  <c r="H186" i="38" s="1"/>
  <c r="J186" i="38" s="1"/>
  <c r="I85" i="7"/>
  <c r="J85" i="7" s="1"/>
  <c r="I95" i="7"/>
  <c r="J95" i="7" s="1"/>
  <c r="I96" i="7"/>
  <c r="J96" i="7" s="1"/>
  <c r="I98" i="7"/>
  <c r="J98" i="7" s="1"/>
  <c r="I108" i="7"/>
  <c r="J108" i="7" s="1"/>
  <c r="I109" i="7"/>
  <c r="J109" i="7" s="1"/>
  <c r="I111" i="7"/>
  <c r="J111" i="7" s="1"/>
  <c r="I112" i="7"/>
  <c r="J112" i="7" s="1"/>
  <c r="I122" i="7"/>
  <c r="J122" i="7" s="1"/>
  <c r="I123" i="7"/>
  <c r="J123" i="7" s="1"/>
  <c r="I125" i="7"/>
  <c r="J125" i="7" s="1"/>
  <c r="I126" i="7"/>
  <c r="J126" i="7" s="1"/>
  <c r="I136" i="7"/>
  <c r="J136" i="7" s="1"/>
  <c r="I137" i="7"/>
  <c r="J137" i="7" s="1"/>
  <c r="I139" i="7"/>
  <c r="J139" i="7" s="1"/>
  <c r="I140" i="7"/>
  <c r="J140" i="7" s="1"/>
  <c r="I151" i="7"/>
  <c r="J151" i="7" s="1"/>
  <c r="I152" i="7"/>
  <c r="J152" i="7" s="1"/>
  <c r="I162" i="7"/>
  <c r="J162" i="7" s="1"/>
  <c r="I163" i="7"/>
  <c r="J163" i="7" s="1"/>
  <c r="I165" i="7"/>
  <c r="J165" i="7" s="1"/>
  <c r="I175" i="7"/>
  <c r="J175" i="7" s="1"/>
  <c r="I176" i="7"/>
  <c r="J176" i="7" s="1"/>
  <c r="I178" i="7"/>
  <c r="J178" i="7" s="1"/>
  <c r="I179" i="7"/>
  <c r="J179" i="7" s="1"/>
  <c r="I189" i="7"/>
  <c r="J189" i="7" s="1"/>
  <c r="I190" i="7"/>
  <c r="J190" i="7" s="1"/>
  <c r="I191" i="7"/>
  <c r="J191" i="7" s="1"/>
  <c r="I192" i="7"/>
  <c r="J192" i="7" s="1"/>
  <c r="I194" i="7"/>
  <c r="J194" i="7" s="1"/>
  <c r="I195" i="7"/>
  <c r="J195" i="7" s="1"/>
  <c r="I196" i="7"/>
  <c r="J196" i="7" s="1"/>
  <c r="I197" i="7"/>
  <c r="J197" i="7" s="1"/>
  <c r="I199" i="7"/>
  <c r="J199" i="7" s="1"/>
  <c r="I200" i="7"/>
  <c r="J200" i="7" s="1"/>
  <c r="I201" i="7"/>
  <c r="J201" i="7" s="1"/>
  <c r="I215" i="7"/>
  <c r="J215" i="7" s="1"/>
  <c r="I216" i="7"/>
  <c r="J216" i="7" s="1"/>
  <c r="I217" i="7"/>
  <c r="J217" i="7" s="1"/>
  <c r="I218" i="7"/>
  <c r="J218" i="7" s="1"/>
  <c r="I220" i="7"/>
  <c r="J220" i="7" s="1"/>
  <c r="I221" i="7"/>
  <c r="J221" i="7" s="1"/>
  <c r="I233" i="7"/>
  <c r="J233" i="7" s="1"/>
  <c r="I234" i="7"/>
  <c r="J234" i="7" s="1"/>
  <c r="I236" i="7"/>
  <c r="J236" i="7" s="1"/>
  <c r="I237" i="7"/>
  <c r="J237" i="7" s="1"/>
  <c r="I238" i="7"/>
  <c r="J238" i="7" s="1"/>
  <c r="I251" i="7"/>
  <c r="J251" i="7" s="1"/>
  <c r="I252" i="7"/>
  <c r="J252" i="7" s="1"/>
  <c r="I253" i="7"/>
  <c r="J253" i="7" s="1"/>
  <c r="I254" i="7"/>
  <c r="J254" i="7" s="1"/>
  <c r="I256" i="7"/>
  <c r="J256" i="7" s="1"/>
  <c r="I257" i="7"/>
  <c r="J257" i="7" s="1"/>
  <c r="I258" i="7"/>
  <c r="J258" i="7" s="1"/>
  <c r="I259" i="7"/>
  <c r="J259" i="7" s="1"/>
  <c r="I261" i="7"/>
  <c r="J261" i="7" s="1"/>
  <c r="I262" i="7"/>
  <c r="J262" i="7" s="1"/>
  <c r="I263" i="7"/>
  <c r="J263" i="7" s="1"/>
  <c r="I275" i="7"/>
  <c r="J275" i="7" s="1"/>
  <c r="I276" i="7"/>
  <c r="J276" i="7" s="1"/>
  <c r="I278" i="7"/>
  <c r="J278" i="7" s="1"/>
  <c r="I288" i="7"/>
  <c r="J288" i="7" s="1"/>
  <c r="I289" i="7"/>
  <c r="J289" i="7" s="1"/>
  <c r="I291" i="7"/>
  <c r="J291" i="7" s="1"/>
  <c r="I301" i="7"/>
  <c r="J301" i="7" s="1"/>
  <c r="I302" i="7"/>
  <c r="J302" i="7" s="1"/>
  <c r="I304" i="7"/>
  <c r="J304" i="7" s="1"/>
  <c r="I305" i="7"/>
  <c r="J305" i="7" s="1"/>
  <c r="I307" i="7"/>
  <c r="J307" i="7" s="1"/>
  <c r="I308" i="7"/>
  <c r="J308" i="7" s="1"/>
  <c r="I318" i="7"/>
  <c r="J318" i="7" s="1"/>
  <c r="I319" i="7"/>
  <c r="J319" i="7" s="1"/>
  <c r="I321" i="7"/>
  <c r="J321" i="7" s="1"/>
  <c r="I322" i="7"/>
  <c r="J322" i="7" s="1"/>
  <c r="I324" i="7"/>
  <c r="J324" i="7" s="1"/>
  <c r="I325" i="7"/>
  <c r="J325" i="7" s="1"/>
  <c r="I326" i="7"/>
  <c r="J326" i="7" s="1"/>
  <c r="I327" i="7"/>
  <c r="J327" i="7" s="1"/>
  <c r="I328" i="7"/>
  <c r="J328" i="7" s="1"/>
  <c r="I338" i="7"/>
  <c r="J338" i="7" s="1"/>
  <c r="I339" i="7"/>
  <c r="J339" i="7" s="1"/>
  <c r="I341" i="7"/>
  <c r="J341" i="7" s="1"/>
  <c r="I342" i="7"/>
  <c r="J342" i="7" s="1"/>
  <c r="I345" i="7"/>
  <c r="J345" i="7" s="1"/>
  <c r="I346" i="7"/>
  <c r="J346" i="7" s="1"/>
  <c r="I347" i="7"/>
  <c r="J347" i="7" s="1"/>
  <c r="I348" i="7"/>
  <c r="J348" i="7" s="1"/>
  <c r="I350" i="7"/>
  <c r="J350" i="7" s="1"/>
  <c r="I351" i="7"/>
  <c r="J351" i="7" s="1"/>
  <c r="I362" i="7"/>
  <c r="J362" i="7" s="1"/>
  <c r="I363" i="7"/>
  <c r="J363" i="7" s="1"/>
  <c r="I366" i="7"/>
  <c r="J366" i="7" s="1"/>
  <c r="I367" i="7"/>
  <c r="J367" i="7" s="1"/>
  <c r="I369" i="7"/>
  <c r="J369" i="7" s="1"/>
  <c r="I379" i="7"/>
  <c r="J379" i="7" s="1"/>
  <c r="I380" i="7"/>
  <c r="J380" i="7" s="1"/>
  <c r="I383" i="7"/>
  <c r="J383" i="7" s="1"/>
  <c r="I384" i="7"/>
  <c r="J384" i="7" s="1"/>
  <c r="I385" i="7"/>
  <c r="J385" i="7" s="1"/>
  <c r="I387" i="7"/>
  <c r="J387" i="7" s="1"/>
  <c r="I397" i="7"/>
  <c r="J397" i="7" s="1"/>
  <c r="I398" i="7"/>
  <c r="J398" i="7" s="1"/>
  <c r="I399" i="7"/>
  <c r="J399" i="7" s="1"/>
  <c r="I401" i="7"/>
  <c r="J401" i="7" s="1"/>
  <c r="I402" i="7"/>
  <c r="J402" i="7" s="1"/>
  <c r="I404" i="7"/>
  <c r="J404" i="7" s="1"/>
  <c r="I414" i="7"/>
  <c r="J414" i="7" s="1"/>
  <c r="I415" i="7"/>
  <c r="J415" i="7" s="1"/>
  <c r="I417" i="7"/>
  <c r="J417" i="7" s="1"/>
  <c r="I418" i="7"/>
  <c r="J418" i="7" s="1"/>
  <c r="I419" i="7"/>
  <c r="J419" i="7" s="1"/>
  <c r="I420" i="7"/>
  <c r="J420" i="7" s="1"/>
  <c r="I422" i="7"/>
  <c r="J422" i="7" s="1"/>
  <c r="I423" i="7"/>
  <c r="J423" i="7" s="1"/>
  <c r="I434" i="7"/>
  <c r="J434" i="7" s="1"/>
  <c r="I435" i="7"/>
  <c r="J435" i="7" s="1"/>
  <c r="I437" i="7"/>
  <c r="J437" i="7" s="1"/>
  <c r="I438" i="7"/>
  <c r="J438" i="7" s="1"/>
  <c r="I441" i="7"/>
  <c r="J441" i="7" s="1"/>
  <c r="I442" i="7"/>
  <c r="J442" i="7" s="1"/>
  <c r="I443" i="7"/>
  <c r="J443" i="7" s="1"/>
  <c r="I444" i="7"/>
  <c r="J444" i="7" s="1"/>
  <c r="I446" i="7"/>
  <c r="J446" i="7" s="1"/>
  <c r="I459" i="7"/>
  <c r="J459" i="7" s="1"/>
  <c r="I460" i="7"/>
  <c r="J460" i="7" s="1"/>
  <c r="I468" i="7"/>
  <c r="J468" i="7" s="1"/>
  <c r="I469" i="7"/>
  <c r="J469" i="7" s="1"/>
  <c r="I471" i="7"/>
  <c r="J471" i="7" s="1"/>
  <c r="I482" i="7"/>
  <c r="J482" i="7" s="1"/>
  <c r="I483" i="7"/>
  <c r="J483" i="7" s="1"/>
  <c r="I490" i="7"/>
  <c r="J490" i="7" s="1"/>
  <c r="I491" i="7"/>
  <c r="J491" i="7" s="1"/>
  <c r="I493" i="7"/>
  <c r="J493" i="7" s="1"/>
  <c r="I505" i="7"/>
  <c r="I507" i="7"/>
  <c r="I509" i="7"/>
  <c r="I511" i="7"/>
  <c r="I513" i="7"/>
  <c r="I518" i="7"/>
  <c r="I520" i="7"/>
  <c r="I522" i="7"/>
  <c r="I524" i="7"/>
  <c r="I526" i="7"/>
  <c r="I537" i="7"/>
  <c r="J537" i="7" s="1"/>
  <c r="I538" i="7"/>
  <c r="J538" i="7" s="1"/>
  <c r="I540" i="7"/>
  <c r="J540" i="7" s="1"/>
  <c r="I541" i="7"/>
  <c r="J541" i="7" s="1"/>
  <c r="I544" i="7"/>
  <c r="J544" i="7" s="1"/>
  <c r="I545" i="7"/>
  <c r="J545" i="7" s="1"/>
  <c r="I546" i="7"/>
  <c r="J546" i="7" s="1"/>
  <c r="I547" i="7"/>
  <c r="J547" i="7" s="1"/>
  <c r="I549" i="7"/>
  <c r="J549" i="7" s="1"/>
  <c r="I550" i="7"/>
  <c r="J550" i="7" s="1"/>
  <c r="I562" i="7"/>
  <c r="J562" i="7" s="1"/>
  <c r="I563" i="7"/>
  <c r="J563" i="7" s="1"/>
  <c r="I565" i="7"/>
  <c r="J565" i="7" s="1"/>
  <c r="I566" i="7"/>
  <c r="J566" i="7" s="1"/>
  <c r="I569" i="7"/>
  <c r="J569" i="7" s="1"/>
  <c r="I570" i="7"/>
  <c r="J570" i="7" s="1"/>
  <c r="I571" i="7"/>
  <c r="J571" i="7" s="1"/>
  <c r="I572" i="7"/>
  <c r="J572" i="7" s="1"/>
  <c r="I574" i="7"/>
  <c r="J574" i="7" s="1"/>
  <c r="I575" i="7"/>
  <c r="J575" i="7" s="1"/>
  <c r="I587" i="7"/>
  <c r="J587" i="7" s="1"/>
  <c r="I588" i="7"/>
  <c r="J588" i="7" s="1"/>
  <c r="I590" i="7"/>
  <c r="J590" i="7" s="1"/>
  <c r="I591" i="7"/>
  <c r="J591" i="7" s="1"/>
  <c r="I594" i="7"/>
  <c r="J594" i="7" s="1"/>
  <c r="I595" i="7"/>
  <c r="J595" i="7" s="1"/>
  <c r="I596" i="7"/>
  <c r="J596" i="7" s="1"/>
  <c r="I597" i="7"/>
  <c r="J597" i="7" s="1"/>
  <c r="I599" i="7"/>
  <c r="J599" i="7" s="1"/>
  <c r="I600" i="7"/>
  <c r="J600" i="7" s="1"/>
  <c r="I612" i="7"/>
  <c r="J612" i="7" s="1"/>
  <c r="I613" i="7"/>
  <c r="J613" i="7" s="1"/>
  <c r="I615" i="7"/>
  <c r="J615" i="7" s="1"/>
  <c r="I616" i="7"/>
  <c r="J616" i="7" s="1"/>
  <c r="I619" i="7"/>
  <c r="J619" i="7" s="1"/>
  <c r="I620" i="7"/>
  <c r="J620" i="7" s="1"/>
  <c r="I621" i="7"/>
  <c r="J621" i="7" s="1"/>
  <c r="I622" i="7"/>
  <c r="J622" i="7" s="1"/>
  <c r="I624" i="7"/>
  <c r="J624" i="7" s="1"/>
  <c r="I625" i="7"/>
  <c r="J625" i="7" s="1"/>
  <c r="I637" i="7"/>
  <c r="J637" i="7" s="1"/>
  <c r="I638" i="7"/>
  <c r="J638" i="7" s="1"/>
  <c r="I640" i="7"/>
  <c r="J640" i="7" s="1"/>
  <c r="I641" i="7"/>
  <c r="J641" i="7" s="1"/>
  <c r="I644" i="7"/>
  <c r="J644" i="7" s="1"/>
  <c r="I645" i="7"/>
  <c r="J645" i="7" s="1"/>
  <c r="I646" i="7"/>
  <c r="J646" i="7" s="1"/>
  <c r="I647" i="7"/>
  <c r="J647" i="7" s="1"/>
  <c r="I649" i="7"/>
  <c r="J649" i="7" s="1"/>
  <c r="I650" i="7"/>
  <c r="J650" i="7" s="1"/>
  <c r="I661" i="7"/>
  <c r="J661" i="7" s="1"/>
  <c r="I662" i="7"/>
  <c r="J662" i="7" s="1"/>
  <c r="I664" i="7"/>
  <c r="J664" i="7" s="1"/>
  <c r="I665" i="7"/>
  <c r="J665" i="7" s="1"/>
  <c r="I668" i="7"/>
  <c r="J668" i="7" s="1"/>
  <c r="I669" i="7"/>
  <c r="J669" i="7" s="1"/>
  <c r="I670" i="7"/>
  <c r="J670" i="7" s="1"/>
  <c r="I671" i="7"/>
  <c r="J671" i="7" s="1"/>
  <c r="I673" i="7"/>
  <c r="J673" i="7" s="1"/>
  <c r="I674" i="7"/>
  <c r="J674" i="7" s="1"/>
  <c r="I685" i="7"/>
  <c r="J685" i="7" s="1"/>
  <c r="I686" i="7"/>
  <c r="J686" i="7" s="1"/>
  <c r="I688" i="7"/>
  <c r="J688" i="7" s="1"/>
  <c r="I689" i="7"/>
  <c r="J689" i="7" s="1"/>
  <c r="I692" i="7"/>
  <c r="J692" i="7" s="1"/>
  <c r="I693" i="7"/>
  <c r="J693" i="7" s="1"/>
  <c r="I694" i="7"/>
  <c r="J694" i="7" s="1"/>
  <c r="I695" i="7"/>
  <c r="J695" i="7" s="1"/>
  <c r="I697" i="7"/>
  <c r="J697" i="7" s="1"/>
  <c r="I698" i="7"/>
  <c r="J698" i="7" s="1"/>
  <c r="I709" i="7"/>
  <c r="J709" i="7" s="1"/>
  <c r="I710" i="7"/>
  <c r="J710" i="7" s="1"/>
  <c r="I712" i="7"/>
  <c r="J712" i="7" s="1"/>
  <c r="I713" i="7"/>
  <c r="J713" i="7" s="1"/>
  <c r="I716" i="7"/>
  <c r="J716" i="7" s="1"/>
  <c r="I717" i="7"/>
  <c r="J717" i="7" s="1"/>
  <c r="I718" i="7"/>
  <c r="J718" i="7" s="1"/>
  <c r="I719" i="7"/>
  <c r="J719" i="7" s="1"/>
  <c r="I721" i="7"/>
  <c r="J721" i="7" s="1"/>
  <c r="I722" i="7"/>
  <c r="J722" i="7" s="1"/>
  <c r="I733" i="7"/>
  <c r="J733" i="7" s="1"/>
  <c r="I734" i="7"/>
  <c r="J734" i="7" s="1"/>
  <c r="I736" i="7"/>
  <c r="J736" i="7" s="1"/>
  <c r="I737" i="7"/>
  <c r="J737" i="7" s="1"/>
  <c r="I740" i="7"/>
  <c r="J740" i="7" s="1"/>
  <c r="I741" i="7"/>
  <c r="J741" i="7" s="1"/>
  <c r="I742" i="7"/>
  <c r="J742" i="7" s="1"/>
  <c r="I743" i="7"/>
  <c r="J743" i="7" s="1"/>
  <c r="I745" i="7"/>
  <c r="J745" i="7" s="1"/>
  <c r="I746" i="7"/>
  <c r="J746" i="7" s="1"/>
  <c r="I757" i="7"/>
  <c r="J757" i="7" s="1"/>
  <c r="I758" i="7"/>
  <c r="J758" i="7" s="1"/>
  <c r="I760" i="7"/>
  <c r="J760" i="7" s="1"/>
  <c r="I761" i="7"/>
  <c r="J761" i="7" s="1"/>
  <c r="I764" i="7"/>
  <c r="J764" i="7" s="1"/>
  <c r="I765" i="7"/>
  <c r="J765" i="7" s="1"/>
  <c r="I766" i="7"/>
  <c r="J766" i="7" s="1"/>
  <c r="I767" i="7"/>
  <c r="J767" i="7" s="1"/>
  <c r="I769" i="7"/>
  <c r="J769" i="7" s="1"/>
  <c r="I770" i="7"/>
  <c r="J770" i="7" s="1"/>
  <c r="I11" i="6"/>
  <c r="J11" i="6" s="1"/>
  <c r="I12" i="6"/>
  <c r="J12" i="6" s="1"/>
  <c r="J13" i="6" s="1"/>
  <c r="J15" i="6" s="1"/>
  <c r="H65" i="38" s="1"/>
  <c r="J65" i="38" s="1"/>
  <c r="I23" i="6"/>
  <c r="J23" i="6" s="1"/>
  <c r="I24" i="6"/>
  <c r="J24" i="6" s="1"/>
  <c r="I26" i="6"/>
  <c r="J26" i="6" s="1"/>
  <c r="I32" i="6"/>
  <c r="J32" i="6" s="1"/>
  <c r="I33" i="6"/>
  <c r="J33" i="6"/>
  <c r="I35" i="6"/>
  <c r="J35" i="6" s="1"/>
  <c r="I42" i="6"/>
  <c r="J42" i="6" s="1"/>
  <c r="I43" i="6"/>
  <c r="J43" i="6" s="1"/>
  <c r="I45" i="6"/>
  <c r="J45" i="6" s="1"/>
  <c r="I46" i="6"/>
  <c r="J46" i="6" s="1"/>
  <c r="I52" i="6"/>
  <c r="J52" i="6" s="1"/>
  <c r="I53" i="6"/>
  <c r="J53" i="6" s="1"/>
  <c r="I55" i="6"/>
  <c r="J55" i="6" s="1"/>
  <c r="I56" i="6"/>
  <c r="J56" i="6" s="1"/>
  <c r="I67" i="6"/>
  <c r="J67" i="6" s="1"/>
  <c r="I68" i="6"/>
  <c r="J68" i="6" s="1"/>
  <c r="I70" i="6"/>
  <c r="J70" i="6" s="1"/>
  <c r="I76" i="6"/>
  <c r="J76" i="6"/>
  <c r="I77" i="6"/>
  <c r="J77" i="6" s="1"/>
  <c r="I79" i="6"/>
  <c r="J79" i="6" s="1"/>
  <c r="I85" i="6"/>
  <c r="J85" i="6" s="1"/>
  <c r="I86" i="6"/>
  <c r="J86" i="6" s="1"/>
  <c r="I88" i="6"/>
  <c r="J88" i="6" s="1"/>
  <c r="I94" i="6"/>
  <c r="J94" i="6" s="1"/>
  <c r="I95" i="6"/>
  <c r="J95" i="6" s="1"/>
  <c r="I97" i="6"/>
  <c r="J97" i="6" s="1"/>
  <c r="I103" i="6"/>
  <c r="J103" i="6" s="1"/>
  <c r="I104" i="6"/>
  <c r="J104" i="6" s="1"/>
  <c r="I106" i="6"/>
  <c r="J106" i="6" s="1"/>
  <c r="I112" i="6"/>
  <c r="J112" i="6" s="1"/>
  <c r="I113" i="6"/>
  <c r="J113" i="6" s="1"/>
  <c r="I115" i="6"/>
  <c r="J115" i="6" s="1"/>
  <c r="I123" i="6"/>
  <c r="J123" i="6" s="1"/>
  <c r="I124" i="6"/>
  <c r="J124" i="6" s="1"/>
  <c r="I126" i="6"/>
  <c r="J126" i="6" s="1"/>
  <c r="I132" i="6"/>
  <c r="J132" i="6" s="1"/>
  <c r="I133" i="6"/>
  <c r="J133" i="6" s="1"/>
  <c r="I135" i="6"/>
  <c r="J135" i="6" s="1"/>
  <c r="I141" i="6"/>
  <c r="J141" i="6" s="1"/>
  <c r="I142" i="6"/>
  <c r="J142" i="6" s="1"/>
  <c r="I144" i="6"/>
  <c r="J144" i="6" s="1"/>
  <c r="I150" i="6"/>
  <c r="J150" i="6" s="1"/>
  <c r="I151" i="6"/>
  <c r="J151" i="6" s="1"/>
  <c r="I153" i="6"/>
  <c r="J153" i="6" s="1"/>
  <c r="I159" i="6"/>
  <c r="J159" i="6" s="1"/>
  <c r="I160" i="6"/>
  <c r="J160" i="6" s="1"/>
  <c r="I162" i="6"/>
  <c r="J162" i="6" s="1"/>
  <c r="I168" i="6"/>
  <c r="J168" i="6" s="1"/>
  <c r="I169" i="6"/>
  <c r="J169" i="6" s="1"/>
  <c r="I171" i="6"/>
  <c r="J171" i="6" s="1"/>
  <c r="I181" i="6"/>
  <c r="J181" i="6" s="1"/>
  <c r="I182" i="6"/>
  <c r="J182" i="6" s="1"/>
  <c r="I184" i="6"/>
  <c r="J184" i="6" s="1"/>
  <c r="I190" i="6"/>
  <c r="J190" i="6" s="1"/>
  <c r="I191" i="6"/>
  <c r="J191" i="6" s="1"/>
  <c r="I193" i="6"/>
  <c r="J193" i="6" s="1"/>
  <c r="I199" i="6"/>
  <c r="J199" i="6"/>
  <c r="I200" i="6"/>
  <c r="J200" i="6" s="1"/>
  <c r="I202" i="6"/>
  <c r="J202" i="6" s="1"/>
  <c r="I208" i="6"/>
  <c r="J208" i="6" s="1"/>
  <c r="I209" i="6"/>
  <c r="J209" i="6" s="1"/>
  <c r="I211" i="6"/>
  <c r="J211" i="6" s="1"/>
  <c r="I217" i="6"/>
  <c r="J217" i="6" s="1"/>
  <c r="I218" i="6"/>
  <c r="J218" i="6" s="1"/>
  <c r="I220" i="6"/>
  <c r="J220" i="6" s="1"/>
  <c r="I226" i="6"/>
  <c r="J226" i="6" s="1"/>
  <c r="I227" i="6"/>
  <c r="J227" i="6" s="1"/>
  <c r="I229" i="6"/>
  <c r="J229" i="6" s="1"/>
  <c r="I237" i="6"/>
  <c r="J237" i="6" s="1"/>
  <c r="I238" i="6"/>
  <c r="J238" i="6" s="1"/>
  <c r="I240" i="6"/>
  <c r="J240" i="6" s="1"/>
  <c r="I246" i="6"/>
  <c r="J246" i="6" s="1"/>
  <c r="I247" i="6"/>
  <c r="J247" i="6" s="1"/>
  <c r="I249" i="6"/>
  <c r="J249" i="6" s="1"/>
  <c r="I255" i="6"/>
  <c r="J255" i="6" s="1"/>
  <c r="I256" i="6"/>
  <c r="J256" i="6" s="1"/>
  <c r="I258" i="6"/>
  <c r="J258" i="6" s="1"/>
  <c r="I264" i="6"/>
  <c r="J264" i="6" s="1"/>
  <c r="I265" i="6"/>
  <c r="J265" i="6" s="1"/>
  <c r="I267" i="6"/>
  <c r="J267" i="6" s="1"/>
  <c r="I273" i="6"/>
  <c r="J273" i="6" s="1"/>
  <c r="I274" i="6"/>
  <c r="J274" i="6" s="1"/>
  <c r="I276" i="6"/>
  <c r="J276" i="6" s="1"/>
  <c r="I282" i="6"/>
  <c r="J282" i="6" s="1"/>
  <c r="I283" i="6"/>
  <c r="J283" i="6" s="1"/>
  <c r="I285" i="6"/>
  <c r="J285" i="6" s="1"/>
  <c r="I296" i="6"/>
  <c r="J296" i="6" s="1"/>
  <c r="I297" i="6"/>
  <c r="J297" i="6" s="1"/>
  <c r="I299" i="6"/>
  <c r="J299" i="6" s="1"/>
  <c r="I306" i="6"/>
  <c r="J306" i="6" s="1"/>
  <c r="I307" i="6"/>
  <c r="J307" i="6" s="1"/>
  <c r="I309" i="6"/>
  <c r="J309" i="6" s="1"/>
  <c r="I316" i="6"/>
  <c r="J316" i="6" s="1"/>
  <c r="I317" i="6"/>
  <c r="J317" i="6" s="1"/>
  <c r="I318" i="6"/>
  <c r="J318" i="6" s="1"/>
  <c r="I320" i="6"/>
  <c r="J320" i="6" s="1"/>
  <c r="I328" i="6"/>
  <c r="J328" i="6" s="1"/>
  <c r="I329" i="6"/>
  <c r="J329" i="6" s="1"/>
  <c r="I331" i="6"/>
  <c r="J331" i="6" s="1"/>
  <c r="I332" i="6"/>
  <c r="J332" i="6" s="1"/>
  <c r="I339" i="6"/>
  <c r="J339" i="6" s="1"/>
  <c r="I340" i="6"/>
  <c r="J340" i="6" s="1"/>
  <c r="I341" i="6"/>
  <c r="J341" i="6" s="1"/>
  <c r="I343" i="6"/>
  <c r="J343" i="6" s="1"/>
  <c r="I344" i="6"/>
  <c r="J344" i="6" s="1"/>
  <c r="I355" i="6"/>
  <c r="J355" i="6" s="1"/>
  <c r="I356" i="6"/>
  <c r="J356" i="6" s="1"/>
  <c r="I358" i="6"/>
  <c r="J358" i="6" s="1"/>
  <c r="I365" i="6"/>
  <c r="J365" i="6" s="1"/>
  <c r="I366" i="6"/>
  <c r="J366" i="6" s="1"/>
  <c r="I368" i="6"/>
  <c r="J368" i="6" s="1"/>
  <c r="I375" i="6"/>
  <c r="J375" i="6" s="1"/>
  <c r="I376" i="6"/>
  <c r="J376" i="6" s="1"/>
  <c r="I378" i="6"/>
  <c r="J378" i="6" s="1"/>
  <c r="I385" i="6"/>
  <c r="J385" i="6" s="1"/>
  <c r="I386" i="6"/>
  <c r="J386" i="6" s="1"/>
  <c r="I388" i="6"/>
  <c r="J388" i="6" s="1"/>
  <c r="I399" i="6"/>
  <c r="J399" i="6" s="1"/>
  <c r="I400" i="6"/>
  <c r="J400" i="6" s="1"/>
  <c r="I402" i="6"/>
  <c r="J402" i="6" s="1"/>
  <c r="I409" i="6"/>
  <c r="J409" i="6" s="1"/>
  <c r="I410" i="6"/>
  <c r="J410" i="6" s="1"/>
  <c r="I412" i="6"/>
  <c r="J412" i="6" s="1"/>
  <c r="I419" i="6"/>
  <c r="J419" i="6" s="1"/>
  <c r="I420" i="6"/>
  <c r="J420" i="6" s="1"/>
  <c r="I422" i="6"/>
  <c r="J422" i="6" s="1"/>
  <c r="I429" i="6"/>
  <c r="J429" i="6" s="1"/>
  <c r="I430" i="6"/>
  <c r="J430" i="6" s="1"/>
  <c r="I432" i="6"/>
  <c r="J432" i="6" s="1"/>
  <c r="I439" i="6"/>
  <c r="J439" i="6" s="1"/>
  <c r="I440" i="6"/>
  <c r="J440" i="6" s="1"/>
  <c r="I442" i="6"/>
  <c r="J442" i="6" s="1"/>
  <c r="I449" i="6"/>
  <c r="J449" i="6" s="1"/>
  <c r="I450" i="6"/>
  <c r="J450" i="6" s="1"/>
  <c r="I452" i="6"/>
  <c r="J452" i="6" s="1"/>
  <c r="I461" i="6"/>
  <c r="J461" i="6" s="1"/>
  <c r="I462" i="6"/>
  <c r="J462" i="6" s="1"/>
  <c r="I463" i="6"/>
  <c r="J463" i="6" s="1"/>
  <c r="I465" i="6"/>
  <c r="J465" i="6" s="1"/>
  <c r="I475" i="6"/>
  <c r="J475" i="6" s="1"/>
  <c r="I476" i="6"/>
  <c r="J476" i="6" s="1"/>
  <c r="I477" i="6"/>
  <c r="J477" i="6" s="1"/>
  <c r="I480" i="6"/>
  <c r="J480" i="6" s="1"/>
  <c r="I486" i="6"/>
  <c r="J486" i="6" s="1"/>
  <c r="I487" i="6"/>
  <c r="J487" i="6" s="1"/>
  <c r="I488" i="6"/>
  <c r="J488" i="6"/>
  <c r="I491" i="6"/>
  <c r="J491" i="6" s="1"/>
  <c r="I499" i="6"/>
  <c r="J499" i="6" s="1"/>
  <c r="I500" i="6"/>
  <c r="J500" i="6" s="1"/>
  <c r="I501" i="6"/>
  <c r="J501" i="6" s="1"/>
  <c r="I511" i="6"/>
  <c r="J511" i="6" s="1"/>
  <c r="I512" i="6"/>
  <c r="J512" i="6" s="1"/>
  <c r="I521" i="6"/>
  <c r="J521" i="6" s="1"/>
  <c r="I522" i="6"/>
  <c r="J522" i="6" s="1"/>
  <c r="I530" i="6"/>
  <c r="J530" i="6" s="1"/>
  <c r="I531" i="6"/>
  <c r="J531" i="6" s="1"/>
  <c r="I533" i="6"/>
  <c r="J533" i="6" s="1"/>
  <c r="I543" i="6"/>
  <c r="J543" i="6" s="1"/>
  <c r="I544" i="6"/>
  <c r="J544" i="6" s="1"/>
  <c r="I550" i="6"/>
  <c r="J550" i="6" s="1"/>
  <c r="I551" i="6"/>
  <c r="J551" i="6" s="1"/>
  <c r="I557" i="6"/>
  <c r="J557" i="6" s="1"/>
  <c r="I558" i="6"/>
  <c r="J558" i="6" s="1"/>
  <c r="J559" i="6" s="1"/>
  <c r="J561" i="6" s="1"/>
  <c r="H140" i="38" s="1"/>
  <c r="J140" i="38" s="1"/>
  <c r="I571" i="6"/>
  <c r="J571" i="6" s="1"/>
  <c r="I572" i="6"/>
  <c r="J572" i="6" s="1"/>
  <c r="I574" i="6"/>
  <c r="J574" i="6" s="1"/>
  <c r="I580" i="6"/>
  <c r="J580" i="6" s="1"/>
  <c r="I581" i="6"/>
  <c r="J581" i="6" s="1"/>
  <c r="I583" i="6"/>
  <c r="J583" i="6" s="1"/>
  <c r="I590" i="6"/>
  <c r="J590" i="6" s="1"/>
  <c r="I591" i="6"/>
  <c r="J591" i="6" s="1"/>
  <c r="I593" i="6"/>
  <c r="J593" i="6" s="1"/>
  <c r="I594" i="6"/>
  <c r="J594" i="6" s="1"/>
  <c r="I603" i="6"/>
  <c r="J603" i="6" s="1"/>
  <c r="I604" i="6"/>
  <c r="J604" i="6" s="1"/>
  <c r="I605" i="6"/>
  <c r="J605" i="6" s="1"/>
  <c r="I607" i="6"/>
  <c r="J607" i="6" s="1"/>
  <c r="I608" i="6"/>
  <c r="J608" i="6" s="1"/>
  <c r="I609" i="6"/>
  <c r="J609" i="6" s="1"/>
  <c r="I619" i="6"/>
  <c r="J619" i="6" s="1"/>
  <c r="I620" i="6"/>
  <c r="J620" i="6" s="1"/>
  <c r="I622" i="6"/>
  <c r="J622" i="6" s="1"/>
  <c r="I631" i="6"/>
  <c r="J631" i="6" s="1"/>
  <c r="I632" i="6"/>
  <c r="J632" i="6" s="1"/>
  <c r="I634" i="6"/>
  <c r="J634" i="6" s="1"/>
  <c r="I644" i="6"/>
  <c r="J644" i="6" s="1"/>
  <c r="I645" i="6"/>
  <c r="J645" i="6" s="1"/>
  <c r="I647" i="6"/>
  <c r="J647" i="6" s="1"/>
  <c r="I659" i="6"/>
  <c r="J659" i="6" s="1"/>
  <c r="I660" i="6"/>
  <c r="J660" i="6" s="1"/>
  <c r="I662" i="6"/>
  <c r="J662" i="6" s="1"/>
  <c r="I669" i="6"/>
  <c r="J669" i="6" s="1"/>
  <c r="I670" i="6"/>
  <c r="J670" i="6" s="1"/>
  <c r="I672" i="6"/>
  <c r="J672" i="6" s="1"/>
  <c r="I679" i="6"/>
  <c r="J679" i="6" s="1"/>
  <c r="I680" i="6"/>
  <c r="J680" i="6" s="1"/>
  <c r="I682" i="6"/>
  <c r="J682" i="6" s="1"/>
  <c r="I692" i="6"/>
  <c r="J692" i="6" s="1"/>
  <c r="I693" i="6"/>
  <c r="J693" i="6" s="1"/>
  <c r="I694" i="6"/>
  <c r="J694" i="6" s="1"/>
  <c r="I696" i="6"/>
  <c r="J696" i="6" s="1"/>
  <c r="I706" i="6"/>
  <c r="J706" i="6" s="1"/>
  <c r="I707" i="6"/>
  <c r="J707" i="6" s="1"/>
  <c r="I708" i="6"/>
  <c r="J708" i="6" s="1"/>
  <c r="I710" i="6"/>
  <c r="J710" i="6" s="1"/>
  <c r="I711" i="6"/>
  <c r="J711" i="6" s="1"/>
  <c r="I722" i="6"/>
  <c r="J722" i="6" s="1"/>
  <c r="I723" i="6"/>
  <c r="J723" i="6" s="1"/>
  <c r="I725" i="6"/>
  <c r="J725" i="6" s="1"/>
  <c r="I726" i="6"/>
  <c r="J726" i="6" s="1"/>
  <c r="I737" i="6"/>
  <c r="J737" i="6" s="1"/>
  <c r="I738" i="6"/>
  <c r="J738" i="6" s="1"/>
  <c r="I739" i="6"/>
  <c r="J739" i="6" s="1"/>
  <c r="I741" i="6"/>
  <c r="J741" i="6" s="1"/>
  <c r="I13" i="5"/>
  <c r="J13" i="5" s="1"/>
  <c r="I14" i="5"/>
  <c r="J14" i="5" s="1"/>
  <c r="I16" i="5"/>
  <c r="J16" i="5" s="1"/>
  <c r="I25" i="5"/>
  <c r="J25" i="5" s="1"/>
  <c r="I26" i="5"/>
  <c r="J26" i="5" s="1"/>
  <c r="I28" i="5"/>
  <c r="J28" i="5" s="1"/>
  <c r="I37" i="5"/>
  <c r="J37" i="5" s="1"/>
  <c r="I38" i="5"/>
  <c r="J38" i="5" s="1"/>
  <c r="I40" i="5"/>
  <c r="J40" i="5" s="1"/>
  <c r="I49" i="5"/>
  <c r="J49" i="5" s="1"/>
  <c r="I50" i="5"/>
  <c r="J50" i="5" s="1"/>
  <c r="I52" i="5"/>
  <c r="J52" i="5" s="1"/>
  <c r="I68" i="5"/>
  <c r="J68" i="5" s="1"/>
  <c r="I69" i="5"/>
  <c r="J69" i="5" s="1"/>
  <c r="I84" i="5"/>
  <c r="J84" i="5" s="1"/>
  <c r="I85" i="5"/>
  <c r="J85" i="5" s="1"/>
  <c r="I100" i="5"/>
  <c r="J100" i="5" s="1"/>
  <c r="J101" i="5" s="1"/>
  <c r="I110" i="5"/>
  <c r="J110" i="5" s="1"/>
  <c r="I111" i="5"/>
  <c r="J111" i="5" s="1"/>
  <c r="I113" i="5"/>
  <c r="J113" i="5" s="1"/>
  <c r="I122" i="5"/>
  <c r="J122" i="5" s="1"/>
  <c r="I123" i="5"/>
  <c r="J123" i="5" s="1"/>
  <c r="I125" i="5"/>
  <c r="J125" i="5" s="1"/>
  <c r="I135" i="5"/>
  <c r="J135" i="5" s="1"/>
  <c r="I136" i="5"/>
  <c r="J136" i="5" s="1"/>
  <c r="I138" i="5"/>
  <c r="J138" i="5" s="1"/>
  <c r="I147" i="5"/>
  <c r="J147" i="5" s="1"/>
  <c r="I148" i="5"/>
  <c r="J148" i="5" s="1"/>
  <c r="I150" i="5"/>
  <c r="J150" i="5" s="1"/>
  <c r="I160" i="5"/>
  <c r="J160" i="5" s="1"/>
  <c r="I161" i="5"/>
  <c r="J161" i="5" s="1"/>
  <c r="I163" i="5"/>
  <c r="J163" i="5" s="1"/>
  <c r="I172" i="5"/>
  <c r="J172" i="5" s="1"/>
  <c r="I173" i="5"/>
  <c r="J173" i="5" s="1"/>
  <c r="I175" i="5"/>
  <c r="J175" i="5" s="1"/>
  <c r="I185" i="5"/>
  <c r="J185" i="5" s="1"/>
  <c r="I186" i="5"/>
  <c r="J186" i="5" s="1"/>
  <c r="I188" i="5"/>
  <c r="J188" i="5" s="1"/>
  <c r="I197" i="5"/>
  <c r="J197" i="5" s="1"/>
  <c r="I198" i="5"/>
  <c r="J198" i="5" s="1"/>
  <c r="I200" i="5"/>
  <c r="J200" i="5" s="1"/>
  <c r="I211" i="5"/>
  <c r="J211" i="5" s="1"/>
  <c r="I212" i="5"/>
  <c r="J212" i="5" s="1"/>
  <c r="I214" i="5"/>
  <c r="J214" i="5" s="1"/>
  <c r="I223" i="5"/>
  <c r="J223" i="5" s="1"/>
  <c r="I224" i="5"/>
  <c r="J224" i="5" s="1"/>
  <c r="I226" i="5"/>
  <c r="J226" i="5" s="1"/>
  <c r="I237" i="5"/>
  <c r="J237" i="5" s="1"/>
  <c r="I238" i="5"/>
  <c r="J238" i="5" s="1"/>
  <c r="I240" i="5"/>
  <c r="J240" i="5" s="1"/>
  <c r="I249" i="5"/>
  <c r="J249" i="5" s="1"/>
  <c r="I250" i="5"/>
  <c r="J250" i="5" s="1"/>
  <c r="I252" i="5"/>
  <c r="J252" i="5" s="1"/>
  <c r="I263" i="5"/>
  <c r="J263" i="5" s="1"/>
  <c r="I264" i="5"/>
  <c r="J264" i="5" s="1"/>
  <c r="I266" i="5"/>
  <c r="J266" i="5" s="1"/>
  <c r="I267" i="5"/>
  <c r="J267" i="5" s="1"/>
  <c r="I276" i="5"/>
  <c r="J276" i="5" s="1"/>
  <c r="I277" i="5"/>
  <c r="J277" i="5" s="1"/>
  <c r="I279" i="5"/>
  <c r="J279" i="5" s="1"/>
  <c r="I280" i="5"/>
  <c r="J280" i="5" s="1"/>
  <c r="I289" i="5"/>
  <c r="J289" i="5" s="1"/>
  <c r="I290" i="5"/>
  <c r="J290" i="5" s="1"/>
  <c r="I292" i="5"/>
  <c r="J292" i="5" s="1"/>
  <c r="I293" i="5"/>
  <c r="J293" i="5" s="1"/>
  <c r="I303" i="5"/>
  <c r="J303" i="5" s="1"/>
  <c r="I304" i="5"/>
  <c r="J304" i="5" s="1"/>
  <c r="I306" i="5"/>
  <c r="J306" i="5" s="1"/>
  <c r="I308" i="5"/>
  <c r="J308" i="5" s="1"/>
  <c r="I309" i="5"/>
  <c r="J309" i="5" s="1"/>
  <c r="I318" i="5"/>
  <c r="J318" i="5" s="1"/>
  <c r="I319" i="5"/>
  <c r="J319" i="5" s="1"/>
  <c r="I321" i="5"/>
  <c r="J321" i="5" s="1"/>
  <c r="I323" i="5"/>
  <c r="J323" i="5" s="1"/>
  <c r="I324" i="5"/>
  <c r="J324" i="5" s="1"/>
  <c r="I333" i="5"/>
  <c r="J333" i="5" s="1"/>
  <c r="I334" i="5"/>
  <c r="J334" i="5" s="1"/>
  <c r="I336" i="5"/>
  <c r="J336" i="5" s="1"/>
  <c r="I338" i="5"/>
  <c r="J338" i="5" s="1"/>
  <c r="I339" i="5"/>
  <c r="J339" i="5" s="1"/>
  <c r="I349" i="5"/>
  <c r="J349" i="5" s="1"/>
  <c r="I350" i="5"/>
  <c r="J350" i="5" s="1"/>
  <c r="I352" i="5"/>
  <c r="J352" i="5" s="1"/>
  <c r="I353" i="5"/>
  <c r="J353" i="5" s="1"/>
  <c r="I362" i="5"/>
  <c r="J362" i="5" s="1"/>
  <c r="I363" i="5"/>
  <c r="J363" i="5" s="1"/>
  <c r="I365" i="5"/>
  <c r="J365" i="5" s="1"/>
  <c r="I366" i="5"/>
  <c r="J366" i="5" s="1"/>
  <c r="I375" i="5"/>
  <c r="J375" i="5" s="1"/>
  <c r="I376" i="5"/>
  <c r="J376" i="5" s="1"/>
  <c r="I378" i="5"/>
  <c r="J378" i="5" s="1"/>
  <c r="I379" i="5"/>
  <c r="J379" i="5" s="1"/>
  <c r="I393" i="5"/>
  <c r="J393" i="5" s="1"/>
  <c r="I394" i="5"/>
  <c r="J394" i="5" s="1"/>
  <c r="I405" i="5"/>
  <c r="J405" i="5" s="1"/>
  <c r="I406" i="5"/>
  <c r="J406" i="5" s="1"/>
  <c r="I417" i="5"/>
  <c r="J417" i="5" s="1"/>
  <c r="I418" i="5"/>
  <c r="J418" i="5" s="1"/>
  <c r="I429" i="5"/>
  <c r="J429" i="5" s="1"/>
  <c r="I430" i="5"/>
  <c r="J430" i="5" s="1"/>
  <c r="I432" i="5"/>
  <c r="J432" i="5" s="1"/>
  <c r="I440" i="5"/>
  <c r="J440" i="5" s="1"/>
  <c r="I441" i="5"/>
  <c r="J441" i="5" s="1"/>
  <c r="I443" i="5"/>
  <c r="J443" i="5" s="1"/>
  <c r="I451" i="5"/>
  <c r="J451" i="5" s="1"/>
  <c r="I452" i="5"/>
  <c r="J452" i="5" s="1"/>
  <c r="I454" i="5"/>
  <c r="J454" i="5" s="1"/>
  <c r="I463" i="5"/>
  <c r="J463" i="5" s="1"/>
  <c r="I464" i="5"/>
  <c r="J464" i="5" s="1"/>
  <c r="I465" i="5"/>
  <c r="J465" i="5" s="1"/>
  <c r="I467" i="5"/>
  <c r="J467" i="5" s="1"/>
  <c r="I469" i="5"/>
  <c r="J469" i="5" s="1"/>
  <c r="I470" i="5"/>
  <c r="J470" i="5" s="1"/>
  <c r="I471" i="5"/>
  <c r="J471" i="5" s="1"/>
  <c r="I484" i="5"/>
  <c r="J484" i="5" s="1"/>
  <c r="I485" i="5"/>
  <c r="J485" i="5" s="1"/>
  <c r="I486" i="5"/>
  <c r="J486" i="5" s="1"/>
  <c r="I488" i="5"/>
  <c r="J488" i="5" s="1"/>
  <c r="I490" i="5"/>
  <c r="J490" i="5" s="1"/>
  <c r="I491" i="5"/>
  <c r="J491" i="5" s="1"/>
  <c r="I492" i="5"/>
  <c r="J492" i="5" s="1"/>
  <c r="I505" i="5"/>
  <c r="J505" i="5" s="1"/>
  <c r="I506" i="5"/>
  <c r="J506" i="5" s="1"/>
  <c r="I507" i="5"/>
  <c r="J507" i="5" s="1"/>
  <c r="I509" i="5"/>
  <c r="J509" i="5" s="1"/>
  <c r="I511" i="5"/>
  <c r="J511" i="5" s="1"/>
  <c r="I512" i="5"/>
  <c r="J512" i="5" s="1"/>
  <c r="I513" i="5"/>
  <c r="J513" i="5" s="1"/>
  <c r="I527" i="5"/>
  <c r="J527" i="5" s="1"/>
  <c r="I528" i="5"/>
  <c r="J528" i="5" s="1"/>
  <c r="I529" i="5"/>
  <c r="J529" i="5" s="1"/>
  <c r="I531" i="5"/>
  <c r="J531" i="5" s="1"/>
  <c r="I533" i="5"/>
  <c r="J533" i="5" s="1"/>
  <c r="I534" i="5"/>
  <c r="J534" i="5" s="1"/>
  <c r="I535" i="5"/>
  <c r="J535" i="5" s="1"/>
  <c r="J553" i="5"/>
  <c r="I555" i="5"/>
  <c r="J555" i="5" s="1"/>
  <c r="I557" i="5"/>
  <c r="J557" i="5" s="1"/>
  <c r="I559" i="5"/>
  <c r="J559" i="5" s="1"/>
  <c r="I566" i="5"/>
  <c r="J566" i="5" s="1"/>
  <c r="I568" i="5"/>
  <c r="J568" i="5" s="1"/>
  <c r="I570" i="5"/>
  <c r="J570" i="5" s="1"/>
  <c r="I572" i="5"/>
  <c r="J572" i="5" s="1"/>
  <c r="J82" i="14"/>
  <c r="J243" i="19"/>
  <c r="J245" i="19" s="1"/>
  <c r="J246" i="19" s="1"/>
  <c r="H969" i="38" s="1"/>
  <c r="J969" i="38" s="1"/>
  <c r="J26" i="15"/>
  <c r="J28" i="15" s="1"/>
  <c r="J29" i="15" s="1"/>
  <c r="H760" i="38" s="1"/>
  <c r="J760" i="38" s="1"/>
  <c r="J108" i="12"/>
  <c r="J110" i="12" s="1"/>
  <c r="J111" i="12" s="1"/>
  <c r="H574" i="38" s="1"/>
  <c r="J574" i="38" s="1"/>
  <c r="J424" i="18"/>
  <c r="J425" i="18" s="1"/>
  <c r="H943" i="38" s="1"/>
  <c r="J943" i="38" s="1"/>
  <c r="J69" i="8"/>
  <c r="J199" i="14"/>
  <c r="J202" i="14" s="1"/>
  <c r="J213" i="8"/>
  <c r="J346" i="17"/>
  <c r="J15" i="7"/>
  <c r="J17" i="7" s="1"/>
  <c r="J18" i="7" s="1"/>
  <c r="H172" i="38" s="1"/>
  <c r="J172" i="38" s="1"/>
  <c r="J484" i="16" l="1"/>
  <c r="J486" i="16" s="1"/>
  <c r="J487" i="16" s="1"/>
  <c r="H844" i="38" s="1"/>
  <c r="J844" i="38" s="1"/>
  <c r="J71" i="6"/>
  <c r="J73" i="6" s="1"/>
  <c r="H77" i="38" s="1"/>
  <c r="J77" i="38" s="1"/>
  <c r="J228" i="19"/>
  <c r="J230" i="19" s="1"/>
  <c r="J231" i="19" s="1"/>
  <c r="H967" i="38" s="1"/>
  <c r="J967" i="38" s="1"/>
  <c r="J163" i="6"/>
  <c r="J165" i="6" s="1"/>
  <c r="H88" i="38" s="1"/>
  <c r="J88" i="38" s="1"/>
  <c r="J484" i="7"/>
  <c r="J486" i="7" s="1"/>
  <c r="J487" i="7" s="1"/>
  <c r="H240" i="38" s="1"/>
  <c r="J240" i="38" s="1"/>
  <c r="J153" i="7"/>
  <c r="J155" i="7" s="1"/>
  <c r="J156" i="7" s="1"/>
  <c r="H196" i="38" s="1"/>
  <c r="J196" i="38" s="1"/>
  <c r="J258" i="19"/>
  <c r="J260" i="19" s="1"/>
  <c r="J261" i="19" s="1"/>
  <c r="H971" i="38" s="1"/>
  <c r="J971" i="38" s="1"/>
  <c r="J98" i="12"/>
  <c r="J100" i="12" s="1"/>
  <c r="J101" i="12" s="1"/>
  <c r="H573" i="38" s="1"/>
  <c r="J573" i="38" s="1"/>
  <c r="J260" i="17"/>
  <c r="J261" i="17" s="1"/>
  <c r="J263" i="17" s="1"/>
  <c r="H865" i="38" s="1"/>
  <c r="J865" i="38" s="1"/>
  <c r="J176" i="5"/>
  <c r="J178" i="5" s="1"/>
  <c r="J179" i="5" s="1"/>
  <c r="H21" i="38" s="1"/>
  <c r="J21" i="38" s="1"/>
  <c r="J526" i="15"/>
  <c r="J528" i="15" s="1"/>
  <c r="H803" i="38" s="1"/>
  <c r="J803" i="38" s="1"/>
  <c r="J127" i="7"/>
  <c r="J129" i="7" s="1"/>
  <c r="J130" i="7" s="1"/>
  <c r="H192" i="38" s="1"/>
  <c r="J192" i="38" s="1"/>
  <c r="J36" i="6"/>
  <c r="J38" i="6" s="1"/>
  <c r="H70" i="38" s="1"/>
  <c r="J70" i="38" s="1"/>
  <c r="J301" i="14"/>
  <c r="J401" i="16"/>
  <c r="J402" i="16" s="1"/>
  <c r="J404" i="16" s="1"/>
  <c r="H837" i="38" s="1"/>
  <c r="J837" i="38" s="1"/>
  <c r="K388" i="9"/>
  <c r="K392" i="9" s="1"/>
  <c r="K394" i="9" s="1"/>
  <c r="K395" i="9" s="1"/>
  <c r="H383" i="38" s="1"/>
  <c r="K331" i="9"/>
  <c r="J14" i="15"/>
  <c r="J16" i="15" s="1"/>
  <c r="J17" i="15" s="1"/>
  <c r="J338" i="8"/>
  <c r="J489" i="6"/>
  <c r="J492" i="6" s="1"/>
  <c r="J494" i="6" s="1"/>
  <c r="H131" i="38" s="1"/>
  <c r="J131" i="38" s="1"/>
  <c r="K369" i="9"/>
  <c r="J379" i="6"/>
  <c r="J381" i="6" s="1"/>
  <c r="J382" i="6" s="1"/>
  <c r="H118" i="38" s="1"/>
  <c r="J118" i="38" s="1"/>
  <c r="J433" i="5"/>
  <c r="J435" i="5" s="1"/>
  <c r="H50" i="38" s="1"/>
  <c r="J50" i="38" s="1"/>
  <c r="J545" i="6"/>
  <c r="J547" i="6" s="1"/>
  <c r="H138" i="38" s="1"/>
  <c r="J138" i="38" s="1"/>
  <c r="J461" i="7"/>
  <c r="J463" i="7" s="1"/>
  <c r="J464" i="7" s="1"/>
  <c r="H236" i="38" s="1"/>
  <c r="J236" i="38" s="1"/>
  <c r="J50" i="12"/>
  <c r="J52" i="12" s="1"/>
  <c r="J53" i="12" s="1"/>
  <c r="H567" i="38" s="1"/>
  <c r="J567" i="38" s="1"/>
  <c r="J363" i="8"/>
  <c r="J364" i="8" s="1"/>
  <c r="J366" i="8" s="1"/>
  <c r="J367" i="8" s="1"/>
  <c r="H275" i="38" s="1"/>
  <c r="J422" i="14"/>
  <c r="J108" i="15"/>
  <c r="J110" i="15" s="1"/>
  <c r="J111" i="15" s="1"/>
  <c r="H768" i="38" s="1"/>
  <c r="J768" i="38" s="1"/>
  <c r="J39" i="15"/>
  <c r="J41" i="15" s="1"/>
  <c r="J42" i="15" s="1"/>
  <c r="H762" i="38" s="1"/>
  <c r="J762" i="38" s="1"/>
  <c r="J200" i="19"/>
  <c r="J202" i="19" s="1"/>
  <c r="J203" i="19" s="1"/>
  <c r="H963" i="38" s="1"/>
  <c r="J963" i="38" s="1"/>
  <c r="J245" i="12"/>
  <c r="J247" i="12" s="1"/>
  <c r="J248" i="12" s="1"/>
  <c r="J55" i="19"/>
  <c r="J57" i="19" s="1"/>
  <c r="J58" i="19" s="1"/>
  <c r="H950" i="38" s="1"/>
  <c r="J950" i="38" s="1"/>
  <c r="J83" i="15"/>
  <c r="J85" i="15" s="1"/>
  <c r="J86" i="15" s="1"/>
  <c r="H765" i="38" s="1"/>
  <c r="J765" i="38" s="1"/>
  <c r="J356" i="19"/>
  <c r="J358" i="19" s="1"/>
  <c r="J359" i="19" s="1"/>
  <c r="H984" i="38" s="1"/>
  <c r="J984" i="38" s="1"/>
  <c r="J214" i="19"/>
  <c r="J216" i="19" s="1"/>
  <c r="J217" i="19" s="1"/>
  <c r="H965" i="38" s="1"/>
  <c r="J965" i="38" s="1"/>
  <c r="J149" i="13"/>
  <c r="J151" i="13" s="1"/>
  <c r="J152" i="13" s="1"/>
  <c r="H643" i="38" s="1"/>
  <c r="J643" i="38" s="1"/>
  <c r="J273" i="14"/>
  <c r="J276" i="14" s="1"/>
  <c r="J280" i="19"/>
  <c r="J282" i="19" s="1"/>
  <c r="J283" i="19" s="1"/>
  <c r="H974" i="38" s="1"/>
  <c r="J974" i="38" s="1"/>
  <c r="J58" i="16"/>
  <c r="I39" i="16" s="1"/>
  <c r="J39" i="16" s="1"/>
  <c r="J514" i="16"/>
  <c r="J515" i="16" s="1"/>
  <c r="J517" i="16" s="1"/>
  <c r="J518" i="16" s="1"/>
  <c r="H846" i="38" s="1"/>
  <c r="J846" i="38" s="1"/>
  <c r="J212" i="13"/>
  <c r="J214" i="13" s="1"/>
  <c r="J215" i="13" s="1"/>
  <c r="H650" i="38" s="1"/>
  <c r="J650" i="38" s="1"/>
  <c r="L190" i="8"/>
  <c r="L191" i="8" s="1"/>
  <c r="L192" i="8" s="1"/>
  <c r="J67" i="18"/>
  <c r="J69" i="18" s="1"/>
  <c r="J70" i="18" s="1"/>
  <c r="H906" i="38" s="1"/>
  <c r="J361" i="18"/>
  <c r="J363" i="18" s="1"/>
  <c r="J364" i="18" s="1"/>
  <c r="H939" i="38" s="1"/>
  <c r="J761" i="14"/>
  <c r="J763" i="14" s="1"/>
  <c r="J764" i="14" s="1"/>
  <c r="H754" i="38" s="1"/>
  <c r="J754" i="38" s="1"/>
  <c r="L240" i="8"/>
  <c r="L241" i="8" s="1"/>
  <c r="J233" i="12"/>
  <c r="J235" i="12" s="1"/>
  <c r="J236" i="12" s="1"/>
  <c r="J307" i="12"/>
  <c r="J309" i="12" s="1"/>
  <c r="J310" i="12" s="1"/>
  <c r="H615" i="38" s="1"/>
  <c r="J615" i="38" s="1"/>
  <c r="J125" i="17"/>
  <c r="J127" i="17" s="1"/>
  <c r="H858" i="38" s="1"/>
  <c r="J858" i="38" s="1"/>
  <c r="J406" i="14"/>
  <c r="J407" i="14" s="1"/>
  <c r="J409" i="14" s="1"/>
  <c r="J410" i="14" s="1"/>
  <c r="J371" i="14"/>
  <c r="J374" i="14" s="1"/>
  <c r="J431" i="16"/>
  <c r="J433" i="16" s="1"/>
  <c r="H839" i="38" s="1"/>
  <c r="J839" i="38" s="1"/>
  <c r="J98" i="14"/>
  <c r="J188" i="15"/>
  <c r="J189" i="15" s="1"/>
  <c r="J191" i="15" s="1"/>
  <c r="I331" i="14" s="1"/>
  <c r="J331" i="14" s="1"/>
  <c r="J471" i="16"/>
  <c r="J880" i="8"/>
  <c r="J882" i="8" s="1"/>
  <c r="J883" i="8" s="1"/>
  <c r="H332" i="38" s="1"/>
  <c r="J242" i="15"/>
  <c r="J243" i="15" s="1"/>
  <c r="J59" i="13"/>
  <c r="J61" i="13" s="1"/>
  <c r="J62" i="13" s="1"/>
  <c r="H633" i="38" s="1"/>
  <c r="J633" i="38" s="1"/>
  <c r="J498" i="16"/>
  <c r="J500" i="16" s="1"/>
  <c r="J501" i="16" s="1"/>
  <c r="H845" i="38" s="1"/>
  <c r="J845" i="38" s="1"/>
  <c r="L339" i="8"/>
  <c r="L340" i="8" s="1"/>
  <c r="J91" i="13"/>
  <c r="J93" i="13" s="1"/>
  <c r="J94" i="13" s="1"/>
  <c r="H637" i="38" s="1"/>
  <c r="J637" i="38" s="1"/>
  <c r="J704" i="14"/>
  <c r="J707" i="14" s="1"/>
  <c r="J30" i="18"/>
  <c r="J32" i="18" s="1"/>
  <c r="J33" i="18" s="1"/>
  <c r="H902" i="38" s="1"/>
  <c r="J902" i="38" s="1"/>
  <c r="J14" i="18"/>
  <c r="J16" i="18" s="1"/>
  <c r="H901" i="38" s="1"/>
  <c r="J901" i="38" s="1"/>
  <c r="J180" i="7"/>
  <c r="J182" i="7" s="1"/>
  <c r="J183" i="7" s="1"/>
  <c r="H200" i="38" s="1"/>
  <c r="J200" i="38" s="1"/>
  <c r="K483" i="9"/>
  <c r="K485" i="9" s="1"/>
  <c r="K486" i="9" s="1"/>
  <c r="H389" i="38" s="1"/>
  <c r="K429" i="9"/>
  <c r="K431" i="9" s="1"/>
  <c r="K432" i="9" s="1"/>
  <c r="H386" i="38" s="1"/>
  <c r="J386" i="38" s="1"/>
  <c r="K124" i="9"/>
  <c r="K126" i="9" s="1"/>
  <c r="K127" i="9" s="1"/>
  <c r="H359" i="38" s="1"/>
  <c r="J359" i="38" s="1"/>
  <c r="J389" i="6"/>
  <c r="J391" i="6" s="1"/>
  <c r="J392" i="6" s="1"/>
  <c r="H119" i="38" s="1"/>
  <c r="J119" i="38" s="1"/>
  <c r="J172" i="6"/>
  <c r="J174" i="6" s="1"/>
  <c r="H89" i="38" s="1"/>
  <c r="J89" i="38" s="1"/>
  <c r="J405" i="7"/>
  <c r="J407" i="7" s="1"/>
  <c r="J408" i="7" s="1"/>
  <c r="H229" i="38" s="1"/>
  <c r="J229" i="38" s="1"/>
  <c r="J277" i="6"/>
  <c r="J279" i="6" s="1"/>
  <c r="H103" i="38" s="1"/>
  <c r="J103" i="38" s="1"/>
  <c r="J201" i="5"/>
  <c r="J203" i="5" s="1"/>
  <c r="J204" i="5" s="1"/>
  <c r="H24" i="38" s="1"/>
  <c r="J24" i="38" s="1"/>
  <c r="J66" i="14"/>
  <c r="J383" i="16"/>
  <c r="J384" i="16" s="1"/>
  <c r="J386" i="16" s="1"/>
  <c r="H836" i="38" s="1"/>
  <c r="J836" i="38" s="1"/>
  <c r="K206" i="9"/>
  <c r="K208" i="9" s="1"/>
  <c r="K209" i="9" s="1"/>
  <c r="H366" i="38" s="1"/>
  <c r="J366" i="38" s="1"/>
  <c r="K188" i="9"/>
  <c r="K190" i="9" s="1"/>
  <c r="K191" i="9" s="1"/>
  <c r="H365" i="38" s="1"/>
  <c r="J365" i="38" s="1"/>
  <c r="J57" i="6"/>
  <c r="J59" i="6" s="1"/>
  <c r="H73" i="38" s="1"/>
  <c r="J73" i="38" s="1"/>
  <c r="K1494" i="9"/>
  <c r="K1496" i="9" s="1"/>
  <c r="K1497" i="9" s="1"/>
  <c r="H464" i="38" s="1"/>
  <c r="J464" i="38" s="1"/>
  <c r="J17" i="5"/>
  <c r="J19" i="5" s="1"/>
  <c r="J20" i="5" s="1"/>
  <c r="H5" i="38" s="1"/>
  <c r="J5" i="38" s="1"/>
  <c r="K465" i="9"/>
  <c r="K467" i="9" s="1"/>
  <c r="K468" i="9" s="1"/>
  <c r="H388" i="38" s="1"/>
  <c r="J388" i="38" s="1"/>
  <c r="K447" i="9"/>
  <c r="K449" i="9" s="1"/>
  <c r="K450" i="9" s="1"/>
  <c r="H387" i="38" s="1"/>
  <c r="J387" i="38" s="1"/>
  <c r="K411" i="9"/>
  <c r="K413" i="9" s="1"/>
  <c r="K414" i="9" s="1"/>
  <c r="H385" i="38" s="1"/>
  <c r="J385" i="38" s="1"/>
  <c r="J148" i="19"/>
  <c r="J150" i="19" s="1"/>
  <c r="J151" i="19" s="1"/>
  <c r="H956" i="38" s="1"/>
  <c r="J956" i="38" s="1"/>
  <c r="J34" i="19"/>
  <c r="J36" i="19" s="1"/>
  <c r="J37" i="19" s="1"/>
  <c r="H948" i="38" s="1"/>
  <c r="J948" i="38" s="1"/>
  <c r="K1203" i="9"/>
  <c r="K1205" i="9" s="1"/>
  <c r="K1206" i="9" s="1"/>
  <c r="H443" i="38" s="1"/>
  <c r="J443" i="38" s="1"/>
  <c r="K573" i="9"/>
  <c r="K575" i="9" s="1"/>
  <c r="K576" i="9" s="1"/>
  <c r="H395" i="38" s="1"/>
  <c r="J395" i="38" s="1"/>
  <c r="K529" i="9"/>
  <c r="K531" i="9" s="1"/>
  <c r="K532" i="9" s="1"/>
  <c r="H393" i="38" s="1"/>
  <c r="J393" i="38" s="1"/>
  <c r="J227" i="5"/>
  <c r="K1753" i="9"/>
  <c r="K1755" i="9" s="1"/>
  <c r="K1756" i="9" s="1"/>
  <c r="H482" i="38" s="1"/>
  <c r="J482" i="38" s="1"/>
  <c r="J123" i="12"/>
  <c r="J125" i="12" s="1"/>
  <c r="J126" i="12" s="1"/>
  <c r="H576" i="38" s="1"/>
  <c r="J576" i="38" s="1"/>
  <c r="J407" i="5"/>
  <c r="J409" i="5" s="1"/>
  <c r="J410" i="5" s="1"/>
  <c r="H47" i="38" s="1"/>
  <c r="J47" i="38" s="1"/>
  <c r="J58" i="15"/>
  <c r="J60" i="15" s="1"/>
  <c r="J61" i="15" s="1"/>
  <c r="H763" i="38" s="1"/>
  <c r="J763" i="38" s="1"/>
  <c r="K913" i="9"/>
  <c r="K915" i="9" s="1"/>
  <c r="K916" i="9" s="1"/>
  <c r="H422" i="38" s="1"/>
  <c r="K767" i="9"/>
  <c r="K769" i="9" s="1"/>
  <c r="K770" i="9" s="1"/>
  <c r="H409" i="38" s="1"/>
  <c r="J409" i="38" s="1"/>
  <c r="K744" i="9"/>
  <c r="K746" i="9" s="1"/>
  <c r="K747" i="9" s="1"/>
  <c r="H407" i="38" s="1"/>
  <c r="J407" i="38" s="1"/>
  <c r="K706" i="9"/>
  <c r="K708" i="9" s="1"/>
  <c r="K709" i="9" s="1"/>
  <c r="H402" i="38" s="1"/>
  <c r="J388" i="7"/>
  <c r="J390" i="7" s="1"/>
  <c r="J391" i="7" s="1"/>
  <c r="H227" i="38" s="1"/>
  <c r="J227" i="38" s="1"/>
  <c r="K998" i="9"/>
  <c r="K1000" i="9" s="1"/>
  <c r="K1001" i="9" s="1"/>
  <c r="H427" i="38" s="1"/>
  <c r="J427" i="38" s="1"/>
  <c r="J333" i="6"/>
  <c r="J335" i="6" s="1"/>
  <c r="J336" i="6" s="1"/>
  <c r="H112" i="38" s="1"/>
  <c r="J112" i="38" s="1"/>
  <c r="J194" i="6"/>
  <c r="J196" i="6" s="1"/>
  <c r="H93" i="38" s="1"/>
  <c r="J93" i="38" s="1"/>
  <c r="K1149" i="9"/>
  <c r="K1151" i="9" s="1"/>
  <c r="K1152" i="9" s="1"/>
  <c r="H440" i="38" s="1"/>
  <c r="J440" i="38" s="1"/>
  <c r="K1130" i="9"/>
  <c r="K1132" i="9" s="1"/>
  <c r="K1133" i="9" s="1"/>
  <c r="H438" i="38" s="1"/>
  <c r="K1076" i="9"/>
  <c r="K1078" i="9" s="1"/>
  <c r="K1079" i="9" s="1"/>
  <c r="H435" i="38" s="1"/>
  <c r="J435" i="38" s="1"/>
  <c r="K877" i="9"/>
  <c r="K879" i="9" s="1"/>
  <c r="K880" i="9" s="1"/>
  <c r="H420" i="38" s="1"/>
  <c r="J420" i="38" s="1"/>
  <c r="K727" i="9"/>
  <c r="K729" i="9" s="1"/>
  <c r="K730" i="9" s="1"/>
  <c r="H406" i="38" s="1"/>
  <c r="J406" i="38" s="1"/>
  <c r="K252" i="9"/>
  <c r="K254" i="9" s="1"/>
  <c r="K255" i="9" s="1"/>
  <c r="H371" i="38" s="1"/>
  <c r="J371" i="38" s="1"/>
  <c r="J553" i="14"/>
  <c r="J86" i="5"/>
  <c r="J88" i="5" s="1"/>
  <c r="J89" i="5" s="1"/>
  <c r="H11" i="38" s="1"/>
  <c r="J11" i="38" s="1"/>
  <c r="J321" i="14"/>
  <c r="J395" i="5"/>
  <c r="J397" i="5" s="1"/>
  <c r="J398" i="5" s="1"/>
  <c r="H46" i="38" s="1"/>
  <c r="J46" i="38" s="1"/>
  <c r="J222" i="7"/>
  <c r="J224" i="7" s="1"/>
  <c r="J225" i="7" s="1"/>
  <c r="H205" i="38" s="1"/>
  <c r="J205" i="38" s="1"/>
  <c r="J202" i="7"/>
  <c r="J204" i="7" s="1"/>
  <c r="J205" i="7" s="1"/>
  <c r="H202" i="38" s="1"/>
  <c r="J202" i="38" s="1"/>
  <c r="J141" i="7"/>
  <c r="J143" i="7" s="1"/>
  <c r="J144" i="7" s="1"/>
  <c r="H194" i="38" s="1"/>
  <c r="J194" i="38" s="1"/>
  <c r="J113" i="7"/>
  <c r="J115" i="7" s="1"/>
  <c r="J116" i="7" s="1"/>
  <c r="H190" i="38" s="1"/>
  <c r="J190" i="38" s="1"/>
  <c r="J222" i="14"/>
  <c r="K1549" i="9"/>
  <c r="K1551" i="9" s="1"/>
  <c r="K1552" i="9" s="1"/>
  <c r="H468" i="38" s="1"/>
  <c r="J468" i="38" s="1"/>
  <c r="J107" i="6"/>
  <c r="J109" i="6" s="1"/>
  <c r="H81" i="38" s="1"/>
  <c r="J81" i="38" s="1"/>
  <c r="J370" i="7"/>
  <c r="J372" i="7" s="1"/>
  <c r="J373" i="7" s="1"/>
  <c r="H225" i="38" s="1"/>
  <c r="J225" i="38" s="1"/>
  <c r="J166" i="7"/>
  <c r="J168" i="7" s="1"/>
  <c r="J169" i="7" s="1"/>
  <c r="H198" i="38" s="1"/>
  <c r="J198" i="38" s="1"/>
  <c r="K59" i="9"/>
  <c r="K61" i="9" s="1"/>
  <c r="K62" i="9" s="1"/>
  <c r="H354" i="38" s="1"/>
  <c r="J354" i="38" s="1"/>
  <c r="J403" i="6"/>
  <c r="J405" i="6" s="1"/>
  <c r="J406" i="6" s="1"/>
  <c r="H122" i="38" s="1"/>
  <c r="J122" i="38" s="1"/>
  <c r="J47" i="6"/>
  <c r="J49" i="6" s="1"/>
  <c r="H72" i="38" s="1"/>
  <c r="J72" i="38" s="1"/>
  <c r="J524" i="8"/>
  <c r="J526" i="8" s="1"/>
  <c r="J527" i="8" s="1"/>
  <c r="H293" i="38" s="1"/>
  <c r="J293" i="38" s="1"/>
  <c r="K160" i="9"/>
  <c r="K162" i="9" s="1"/>
  <c r="K163" i="9" s="1"/>
  <c r="H361" i="38" s="1"/>
  <c r="J361" i="38" s="1"/>
  <c r="J372" i="19"/>
  <c r="J374" i="19" s="1"/>
  <c r="J375" i="19" s="1"/>
  <c r="H986" i="38" s="1"/>
  <c r="J986" i="38" s="1"/>
  <c r="J151" i="15"/>
  <c r="J152" i="15" s="1"/>
  <c r="J154" i="15" s="1"/>
  <c r="I172" i="18" s="1"/>
  <c r="J172" i="18" s="1"/>
  <c r="H922" i="38" s="1"/>
  <c r="J922" i="38" s="1"/>
  <c r="K373" i="9"/>
  <c r="K375" i="9" s="1"/>
  <c r="K376" i="9" s="1"/>
  <c r="H382" i="38" s="1"/>
  <c r="J382" i="38" s="1"/>
  <c r="J286" i="6"/>
  <c r="J288" i="6" s="1"/>
  <c r="H104" i="38" s="1"/>
  <c r="J104" i="38" s="1"/>
  <c r="K1912" i="9"/>
  <c r="K1914" i="9" s="1"/>
  <c r="K1915" i="9" s="1"/>
  <c r="H491" i="38" s="1"/>
  <c r="K1892" i="9"/>
  <c r="K1894" i="9" s="1"/>
  <c r="K1895" i="9" s="1"/>
  <c r="H490" i="38" s="1"/>
  <c r="J490" i="38" s="1"/>
  <c r="J168" i="13"/>
  <c r="J170" i="13" s="1"/>
  <c r="J171" i="13" s="1"/>
  <c r="H646" i="38" s="1"/>
  <c r="J646" i="38" s="1"/>
  <c r="J130" i="15"/>
  <c r="J131" i="15" s="1"/>
  <c r="J310" i="6"/>
  <c r="J312" i="6" s="1"/>
  <c r="J313" i="6" s="1"/>
  <c r="H109" i="38" s="1"/>
  <c r="J109" i="38" s="1"/>
  <c r="J370" i="17"/>
  <c r="J372" i="17" s="1"/>
  <c r="J373" i="17" s="1"/>
  <c r="H874" i="38" s="1"/>
  <c r="J874" i="38" s="1"/>
  <c r="J336" i="19"/>
  <c r="J338" i="19" s="1"/>
  <c r="J339" i="19" s="1"/>
  <c r="H982" i="38" s="1"/>
  <c r="J982" i="38" s="1"/>
  <c r="J552" i="6"/>
  <c r="J554" i="6" s="1"/>
  <c r="H139" i="38" s="1"/>
  <c r="J139" i="38" s="1"/>
  <c r="J205" i="15"/>
  <c r="J206" i="15" s="1"/>
  <c r="J208" i="15" s="1"/>
  <c r="I681" i="14" s="1"/>
  <c r="J681" i="14" s="1"/>
  <c r="J241" i="6"/>
  <c r="J243" i="6" s="1"/>
  <c r="H99" i="38" s="1"/>
  <c r="J99" i="38" s="1"/>
  <c r="K1621" i="9"/>
  <c r="K1623" i="9" s="1"/>
  <c r="K1624" i="9" s="1"/>
  <c r="H472" i="38" s="1"/>
  <c r="K1658" i="9"/>
  <c r="K1660" i="9" s="1"/>
  <c r="K1661" i="9" s="1"/>
  <c r="H475" i="38" s="1"/>
  <c r="J475" i="38" s="1"/>
  <c r="K1567" i="9"/>
  <c r="K1569" i="9" s="1"/>
  <c r="K1570" i="9" s="1"/>
  <c r="H469" i="38" s="1"/>
  <c r="J469" i="38" s="1"/>
  <c r="J385" i="17"/>
  <c r="J387" i="17" s="1"/>
  <c r="J388" i="17" s="1"/>
  <c r="J398" i="17" s="1"/>
  <c r="J400" i="17" s="1"/>
  <c r="J401" i="17" s="1"/>
  <c r="H876" i="38" s="1"/>
  <c r="J876" i="38" s="1"/>
  <c r="J22" i="17"/>
  <c r="J23" i="17" s="1"/>
  <c r="J25" i="17" s="1"/>
  <c r="H852" i="38" s="1"/>
  <c r="J852" i="38" s="1"/>
  <c r="J54" i="18"/>
  <c r="J56" i="18" s="1"/>
  <c r="J57" i="18" s="1"/>
  <c r="H905" i="38" s="1"/>
  <c r="J613" i="8"/>
  <c r="J615" i="8" s="1"/>
  <c r="J616" i="8" s="1"/>
  <c r="H302" i="38" s="1"/>
  <c r="J302" i="38" s="1"/>
  <c r="J250" i="6"/>
  <c r="J252" i="6" s="1"/>
  <c r="H100" i="38" s="1"/>
  <c r="J100" i="38" s="1"/>
  <c r="K1712" i="9"/>
  <c r="K1714" i="9" s="1"/>
  <c r="K1715" i="9" s="1"/>
  <c r="H478" i="38" s="1"/>
  <c r="K1872" i="9"/>
  <c r="K1874" i="9" s="1"/>
  <c r="K1875" i="9" s="1"/>
  <c r="H489" i="38" s="1"/>
  <c r="J489" i="38" s="1"/>
  <c r="K1832" i="9"/>
  <c r="K1834" i="9" s="1"/>
  <c r="K1835" i="9" s="1"/>
  <c r="H487" i="38" s="1"/>
  <c r="J487" i="38" s="1"/>
  <c r="J423" i="14"/>
  <c r="J425" i="14" s="1"/>
  <c r="J426" i="14" s="1"/>
  <c r="I234" i="14" s="1"/>
  <c r="J234" i="14" s="1"/>
  <c r="J99" i="15"/>
  <c r="J101" i="15" s="1"/>
  <c r="J18" i="13" s="1"/>
  <c r="H628" i="38" s="1"/>
  <c r="J628" i="38" s="1"/>
  <c r="J513" i="6"/>
  <c r="J515" i="6" s="1"/>
  <c r="H133" i="38" s="1"/>
  <c r="J133" i="38" s="1"/>
  <c r="J80" i="6"/>
  <c r="J82" i="6" s="1"/>
  <c r="H78" i="38" s="1"/>
  <c r="J78" i="38" s="1"/>
  <c r="J902" i="8"/>
  <c r="J904" i="8" s="1"/>
  <c r="J905" i="8" s="1"/>
  <c r="H334" i="38" s="1"/>
  <c r="J334" i="38" s="1"/>
  <c r="J715" i="8"/>
  <c r="J717" i="8" s="1"/>
  <c r="J718" i="8" s="1"/>
  <c r="H311" i="38" s="1"/>
  <c r="J311" i="38" s="1"/>
  <c r="J451" i="8"/>
  <c r="J453" i="8" s="1"/>
  <c r="J454" i="8" s="1"/>
  <c r="H285" i="38" s="1"/>
  <c r="J285" i="38" s="1"/>
  <c r="K92" i="9"/>
  <c r="K94" i="9" s="1"/>
  <c r="K95" i="9" s="1"/>
  <c r="H357" i="38" s="1"/>
  <c r="J357" i="38" s="1"/>
  <c r="J46" i="13"/>
  <c r="J48" i="13" s="1"/>
  <c r="J49" i="13" s="1"/>
  <c r="H632" i="38" s="1"/>
  <c r="J632" i="38" s="1"/>
  <c r="J390" i="14"/>
  <c r="J151" i="5"/>
  <c r="J153" i="5" s="1"/>
  <c r="J154" i="5" s="1"/>
  <c r="H18" i="38" s="1"/>
  <c r="J18" i="38" s="1"/>
  <c r="J369" i="6"/>
  <c r="J371" i="6" s="1"/>
  <c r="J372" i="6" s="1"/>
  <c r="H117" i="38" s="1"/>
  <c r="J117" i="38" s="1"/>
  <c r="J494" i="7"/>
  <c r="J496" i="7" s="1"/>
  <c r="J497" i="7" s="1"/>
  <c r="H241" i="38" s="1"/>
  <c r="J241" i="38" s="1"/>
  <c r="J663" i="6"/>
  <c r="J665" i="6" s="1"/>
  <c r="H158" i="38" s="1"/>
  <c r="J158" i="38" s="1"/>
  <c r="J623" i="6"/>
  <c r="J625" i="6" s="1"/>
  <c r="H151" i="38" s="1"/>
  <c r="J151" i="38" s="1"/>
  <c r="J419" i="16"/>
  <c r="J421" i="16" s="1"/>
  <c r="I465" i="14" s="1"/>
  <c r="J465" i="14" s="1"/>
  <c r="J114" i="5"/>
  <c r="J116" i="5" s="1"/>
  <c r="J117" i="5" s="1"/>
  <c r="H14" i="38" s="1"/>
  <c r="J14" i="38" s="1"/>
  <c r="J727" i="6"/>
  <c r="J729" i="6" s="1"/>
  <c r="J730" i="6" s="1"/>
  <c r="H166" i="38" s="1"/>
  <c r="J166" i="38" s="1"/>
  <c r="J722" i="14"/>
  <c r="J724" i="14" s="1"/>
  <c r="J725" i="14" s="1"/>
  <c r="H733" i="38" s="1"/>
  <c r="J733" i="38" s="1"/>
  <c r="J321" i="6"/>
  <c r="J404" i="8"/>
  <c r="J406" i="8" s="1"/>
  <c r="J407" i="8" s="1"/>
  <c r="H280" i="38" s="1"/>
  <c r="J280" i="38" s="1"/>
  <c r="J214" i="8"/>
  <c r="J216" i="8" s="1"/>
  <c r="J217" i="8" s="1"/>
  <c r="H263" i="38" s="1"/>
  <c r="J263" i="38" s="1"/>
  <c r="J268" i="5"/>
  <c r="J270" i="5" s="1"/>
  <c r="J271" i="5" s="1"/>
  <c r="H33" i="38" s="1"/>
  <c r="J33" i="38" s="1"/>
  <c r="J215" i="5"/>
  <c r="J217" i="5" s="1"/>
  <c r="J218" i="5" s="1"/>
  <c r="H26" i="38" s="1"/>
  <c r="J26" i="38" s="1"/>
  <c r="J240" i="8"/>
  <c r="J242" i="8" s="1"/>
  <c r="J243" i="8" s="1"/>
  <c r="H265" i="38" s="1"/>
  <c r="J158" i="10"/>
  <c r="J160" i="10" s="1"/>
  <c r="J161" i="10" s="1"/>
  <c r="H520" i="38" s="1"/>
  <c r="J633" i="8"/>
  <c r="J635" i="8" s="1"/>
  <c r="J636" i="8" s="1"/>
  <c r="H303" i="38" s="1"/>
  <c r="J303" i="38" s="1"/>
  <c r="K1603" i="9"/>
  <c r="K1605" i="9" s="1"/>
  <c r="K1606" i="9" s="1"/>
  <c r="H471" i="38" s="1"/>
  <c r="J471" i="38" s="1"/>
  <c r="K1286" i="9"/>
  <c r="K1288" i="9" s="1"/>
  <c r="K1289" i="9" s="1"/>
  <c r="H449" i="38" s="1"/>
  <c r="J449" i="38" s="1"/>
  <c r="K789" i="9"/>
  <c r="K791" i="9" s="1"/>
  <c r="K792" i="9" s="1"/>
  <c r="H410" i="38" s="1"/>
  <c r="J410" i="38" s="1"/>
  <c r="K618" i="9"/>
  <c r="K620" i="9" s="1"/>
  <c r="K621" i="9" s="1"/>
  <c r="H398" i="38" s="1"/>
  <c r="J398" i="38" s="1"/>
  <c r="K335" i="9"/>
  <c r="K337" i="9" s="1"/>
  <c r="K338" i="9" s="1"/>
  <c r="H380" i="38" s="1"/>
  <c r="J380" i="38" s="1"/>
  <c r="J194" i="13"/>
  <c r="J196" i="13" s="1"/>
  <c r="J197" i="13" s="1"/>
  <c r="H648" i="38" s="1"/>
  <c r="J181" i="13"/>
  <c r="J333" i="17"/>
  <c r="J335" i="17" s="1"/>
  <c r="J336" i="17" s="1"/>
  <c r="H871" i="38" s="1"/>
  <c r="J871" i="38" s="1"/>
  <c r="J229" i="17"/>
  <c r="J231" i="17" s="1"/>
  <c r="J232" i="17" s="1"/>
  <c r="H863" i="38" s="1"/>
  <c r="J863" i="38" s="1"/>
  <c r="J249" i="18"/>
  <c r="J250" i="18" s="1"/>
  <c r="J252" i="18" s="1"/>
  <c r="H929" i="38" s="1"/>
  <c r="J929" i="38" s="1"/>
  <c r="J17" i="19"/>
  <c r="J19" i="19" s="1"/>
  <c r="J20" i="19" s="1"/>
  <c r="H947" i="38" s="1"/>
  <c r="J947" i="38" s="1"/>
  <c r="K1185" i="9"/>
  <c r="K1187" i="9" s="1"/>
  <c r="K1188" i="9" s="1"/>
  <c r="H442" i="38" s="1"/>
  <c r="J442" i="38" s="1"/>
  <c r="J575" i="6"/>
  <c r="J577" i="6" s="1"/>
  <c r="H144" i="38" s="1"/>
  <c r="J144" i="38" s="1"/>
  <c r="J345" i="6"/>
  <c r="J347" i="6" s="1"/>
  <c r="J348" i="6" s="1"/>
  <c r="H113" i="38" s="1"/>
  <c r="J113" i="38" s="1"/>
  <c r="I267" i="16"/>
  <c r="J267" i="16" s="1"/>
  <c r="J273" i="16" s="1"/>
  <c r="J584" i="6"/>
  <c r="J586" i="6" s="1"/>
  <c r="H145" i="38" s="1"/>
  <c r="J145" i="38" s="1"/>
  <c r="J60" i="12"/>
  <c r="J62" i="12" s="1"/>
  <c r="J63" i="12" s="1"/>
  <c r="H568" i="38" s="1"/>
  <c r="J568" i="38" s="1"/>
  <c r="J367" i="5"/>
  <c r="J369" i="5" s="1"/>
  <c r="J370" i="5" s="1"/>
  <c r="H42" i="38" s="1"/>
  <c r="J42" i="38" s="1"/>
  <c r="J354" i="5"/>
  <c r="J356" i="5" s="1"/>
  <c r="J357" i="5" s="1"/>
  <c r="H41" i="38" s="1"/>
  <c r="J41" i="38" s="1"/>
  <c r="J466" i="6"/>
  <c r="J468" i="6" s="1"/>
  <c r="J469" i="6" s="1"/>
  <c r="H128" i="38" s="1"/>
  <c r="J128" i="38" s="1"/>
  <c r="J329" i="7"/>
  <c r="J331" i="7" s="1"/>
  <c r="J332" i="7" s="1"/>
  <c r="H215" i="38" s="1"/>
  <c r="J215" i="38" s="1"/>
  <c r="J768" i="8"/>
  <c r="J770" i="8" s="1"/>
  <c r="J771" i="8" s="1"/>
  <c r="H323" i="38" s="1"/>
  <c r="J323" i="38" s="1"/>
  <c r="I143" i="18"/>
  <c r="J143" i="18" s="1"/>
  <c r="J103" i="5"/>
  <c r="J104" i="5" s="1"/>
  <c r="H12" i="38" s="1"/>
  <c r="J12" i="38" s="1"/>
  <c r="J72" i="15"/>
  <c r="J74" i="15" s="1"/>
  <c r="J75" i="15" s="1"/>
  <c r="H764" i="38" s="1"/>
  <c r="J764" i="38" s="1"/>
  <c r="J534" i="6"/>
  <c r="J536" i="6" s="1"/>
  <c r="J537" i="6" s="1"/>
  <c r="H136" i="38" s="1"/>
  <c r="J136" i="38" s="1"/>
  <c r="J25" i="8"/>
  <c r="J26" i="8" s="1"/>
  <c r="J28" i="8" s="1"/>
  <c r="J29" i="8" s="1"/>
  <c r="H250" i="38" s="1"/>
  <c r="J250" i="38" s="1"/>
  <c r="L25" i="8"/>
  <c r="J391" i="14"/>
  <c r="J393" i="14" s="1"/>
  <c r="J394" i="14" s="1"/>
  <c r="J472" i="5"/>
  <c r="J474" i="5" s="1"/>
  <c r="J475" i="5" s="1"/>
  <c r="H54" i="38" s="1"/>
  <c r="J54" i="38" s="1"/>
  <c r="J380" i="5"/>
  <c r="J382" i="5" s="1"/>
  <c r="J383" i="5" s="1"/>
  <c r="H43" i="38" s="1"/>
  <c r="J43" i="38" s="1"/>
  <c r="J479" i="14"/>
  <c r="I205" i="16"/>
  <c r="J205" i="16" s="1"/>
  <c r="J211" i="16" s="1"/>
  <c r="J212" i="16" s="1"/>
  <c r="J345" i="18"/>
  <c r="J347" i="18" s="1"/>
  <c r="J348" i="18" s="1"/>
  <c r="H938" i="38" s="1"/>
  <c r="J253" i="5"/>
  <c r="J255" i="5" s="1"/>
  <c r="J256" i="5" s="1"/>
  <c r="H30" i="38" s="1"/>
  <c r="J30" i="38" s="1"/>
  <c r="J164" i="5"/>
  <c r="J166" i="5" s="1"/>
  <c r="J167" i="5" s="1"/>
  <c r="H20" i="38" s="1"/>
  <c r="J20" i="38" s="1"/>
  <c r="J423" i="6"/>
  <c r="J425" i="6" s="1"/>
  <c r="J426" i="6" s="1"/>
  <c r="H124" i="38" s="1"/>
  <c r="J124" i="38" s="1"/>
  <c r="J27" i="6"/>
  <c r="J29" i="6" s="1"/>
  <c r="H69" i="38" s="1"/>
  <c r="J69" i="38" s="1"/>
  <c r="J45" i="16"/>
  <c r="J46" i="16" s="1"/>
  <c r="J419" i="5"/>
  <c r="J421" i="5" s="1"/>
  <c r="J422" i="5" s="1"/>
  <c r="H48" i="38" s="1"/>
  <c r="J48" i="38" s="1"/>
  <c r="J1026" i="8"/>
  <c r="J1028" i="8" s="1"/>
  <c r="J1029" i="8" s="1"/>
  <c r="H344" i="38" s="1"/>
  <c r="J344" i="38" s="1"/>
  <c r="K274" i="9"/>
  <c r="K276" i="9" s="1"/>
  <c r="K277" i="9" s="1"/>
  <c r="H373" i="38" s="1"/>
  <c r="J373" i="38" s="1"/>
  <c r="J674" i="8"/>
  <c r="J676" i="8" s="1"/>
  <c r="J677" i="8" s="1"/>
  <c r="H307" i="38" s="1"/>
  <c r="J307" i="38" s="1"/>
  <c r="J500" i="8"/>
  <c r="J502" i="8" s="1"/>
  <c r="J503" i="8" s="1"/>
  <c r="H290" i="38" s="1"/>
  <c r="J290" i="38" s="1"/>
  <c r="K1307" i="9"/>
  <c r="K1309" i="9" s="1"/>
  <c r="K1310" i="9" s="1"/>
  <c r="H450" i="38" s="1"/>
  <c r="J450" i="38" s="1"/>
  <c r="K40" i="9"/>
  <c r="K42" i="9" s="1"/>
  <c r="K43" i="9" s="1"/>
  <c r="H352" i="38" s="1"/>
  <c r="J352" i="38" s="1"/>
  <c r="K21" i="9"/>
  <c r="K23" i="9" s="1"/>
  <c r="K24" i="9" s="1"/>
  <c r="H350" i="38" s="1"/>
  <c r="J350" i="38" s="1"/>
  <c r="J74" i="12"/>
  <c r="J76" i="12" s="1"/>
  <c r="J77" i="12" s="1"/>
  <c r="H570" i="38" s="1"/>
  <c r="J570" i="38" s="1"/>
  <c r="J278" i="15"/>
  <c r="J279" i="15" s="1"/>
  <c r="J510" i="17"/>
  <c r="J511" i="17" s="1"/>
  <c r="J513" i="17" s="1"/>
  <c r="H897" i="38" s="1"/>
  <c r="J897" i="38" s="1"/>
  <c r="J930" i="8"/>
  <c r="J932" i="8" s="1"/>
  <c r="J933" i="8" s="1"/>
  <c r="H338" i="38" s="1"/>
  <c r="J338" i="38" s="1"/>
  <c r="J788" i="8"/>
  <c r="J790" i="8" s="1"/>
  <c r="J791" i="8" s="1"/>
  <c r="H324" i="38" s="1"/>
  <c r="J324" i="38" s="1"/>
  <c r="K293" i="9"/>
  <c r="K295" i="9" s="1"/>
  <c r="K296" i="9" s="1"/>
  <c r="H374" i="38" s="1"/>
  <c r="J374" i="38" s="1"/>
  <c r="J225" i="15"/>
  <c r="J226" i="15" s="1"/>
  <c r="J228" i="15" s="1"/>
  <c r="H780" i="38" s="1"/>
  <c r="J780" i="38" s="1"/>
  <c r="J348" i="16"/>
  <c r="J349" i="16" s="1"/>
  <c r="J351" i="16" s="1"/>
  <c r="J980" i="8"/>
  <c r="J982" i="8" s="1"/>
  <c r="J983" i="8" s="1"/>
  <c r="H341" i="38" s="1"/>
  <c r="J341" i="38" s="1"/>
  <c r="J807" i="8"/>
  <c r="J809" i="8" s="1"/>
  <c r="J810" i="8" s="1"/>
  <c r="H326" i="38" s="1"/>
  <c r="J326" i="38" s="1"/>
  <c r="J654" i="8"/>
  <c r="J656" i="8" s="1"/>
  <c r="J657" i="8" s="1"/>
  <c r="H306" i="38" s="1"/>
  <c r="J306" i="38" s="1"/>
  <c r="K1952" i="9"/>
  <c r="K1954" i="9" s="1"/>
  <c r="K1955" i="9" s="1"/>
  <c r="H494" i="38" s="1"/>
  <c r="J494" i="38" s="1"/>
  <c r="K1512" i="9"/>
  <c r="K1514" i="9" s="1"/>
  <c r="K1515" i="9" s="1"/>
  <c r="H465" i="38" s="1"/>
  <c r="J465" i="38" s="1"/>
  <c r="K1476" i="9"/>
  <c r="K1478" i="9" s="1"/>
  <c r="K1479" i="9" s="1"/>
  <c r="H463" i="38" s="1"/>
  <c r="J463" i="38" s="1"/>
  <c r="K1458" i="9"/>
  <c r="K1460" i="9" s="1"/>
  <c r="K1461" i="9" s="1"/>
  <c r="H462" i="38" s="1"/>
  <c r="J462" i="38" s="1"/>
  <c r="J123" i="13"/>
  <c r="J125" i="13" s="1"/>
  <c r="J126" i="13" s="1"/>
  <c r="H641" i="38" s="1"/>
  <c r="J641" i="38" s="1"/>
  <c r="J493" i="17"/>
  <c r="J494" i="17" s="1"/>
  <c r="J496" i="17" s="1"/>
  <c r="H896" i="38" s="1"/>
  <c r="J896" i="38" s="1"/>
  <c r="J292" i="7"/>
  <c r="J294" i="7" s="1"/>
  <c r="J295" i="7" s="1"/>
  <c r="H211" i="38" s="1"/>
  <c r="J211" i="38" s="1"/>
  <c r="J570" i="8"/>
  <c r="J572" i="8" s="1"/>
  <c r="J573" i="8" s="1"/>
  <c r="H297" i="38" s="1"/>
  <c r="J297" i="38" s="1"/>
  <c r="J427" i="8"/>
  <c r="J429" i="8" s="1"/>
  <c r="J430" i="8" s="1"/>
  <c r="H282" i="38" s="1"/>
  <c r="J282" i="38" s="1"/>
  <c r="J48" i="8"/>
  <c r="J50" i="8" s="1"/>
  <c r="J51" i="8" s="1"/>
  <c r="H251" i="38" s="1"/>
  <c r="J251" i="38" s="1"/>
  <c r="K1971" i="9"/>
  <c r="K1973" i="9" s="1"/>
  <c r="K1974" i="9" s="1"/>
  <c r="H495" i="38" s="1"/>
  <c r="J495" i="38" s="1"/>
  <c r="J116" i="10"/>
  <c r="J117" i="10" s="1"/>
  <c r="J119" i="10" s="1"/>
  <c r="J120" i="10" s="1"/>
  <c r="H517" i="38" s="1"/>
  <c r="J517" i="38" s="1"/>
  <c r="J85" i="10"/>
  <c r="J86" i="10" s="1"/>
  <c r="J50" i="7"/>
  <c r="J52" i="7" s="1"/>
  <c r="J53" i="7" s="1"/>
  <c r="H177" i="38" s="1"/>
  <c r="J177" i="38" s="1"/>
  <c r="J1051" i="8"/>
  <c r="J1053" i="8" s="1"/>
  <c r="J1054" i="8" s="1"/>
  <c r="H346" i="38" s="1"/>
  <c r="L364" i="8"/>
  <c r="L365" i="8" s="1"/>
  <c r="J514" i="15"/>
  <c r="J516" i="15" s="1"/>
  <c r="H802" i="38" s="1"/>
  <c r="J802" i="38" s="1"/>
  <c r="J740" i="8"/>
  <c r="J742" i="8" s="1"/>
  <c r="J743" i="8" s="1"/>
  <c r="H314" i="38" s="1"/>
  <c r="J314" i="38" s="1"/>
  <c r="J477" i="8"/>
  <c r="J479" i="8" s="1"/>
  <c r="J480" i="8" s="1"/>
  <c r="I188" i="19" s="1"/>
  <c r="J188" i="19" s="1"/>
  <c r="J189" i="19" s="1"/>
  <c r="J190" i="19" s="1"/>
  <c r="J191" i="19" s="1"/>
  <c r="H961" i="38" s="1"/>
  <c r="J961" i="38" s="1"/>
  <c r="J144" i="8"/>
  <c r="J146" i="8" s="1"/>
  <c r="J78" i="13"/>
  <c r="J80" i="13" s="1"/>
  <c r="J81" i="13" s="1"/>
  <c r="H636" i="38" s="1"/>
  <c r="J636" i="38" s="1"/>
  <c r="J99" i="7"/>
  <c r="J101" i="7" s="1"/>
  <c r="J102" i="7" s="1"/>
  <c r="H188" i="38" s="1"/>
  <c r="J188" i="38" s="1"/>
  <c r="J953" i="8"/>
  <c r="J955" i="8" s="1"/>
  <c r="J956" i="8" s="1"/>
  <c r="H339" i="38" s="1"/>
  <c r="J339" i="38" s="1"/>
  <c r="J547" i="8"/>
  <c r="J549" i="8" s="1"/>
  <c r="J550" i="8" s="1"/>
  <c r="H294" i="38" s="1"/>
  <c r="J294" i="38" s="1"/>
  <c r="K1094" i="9"/>
  <c r="K1096" i="9" s="1"/>
  <c r="K1097" i="9" s="1"/>
  <c r="H436" i="38" s="1"/>
  <c r="J436" i="38" s="1"/>
  <c r="J645" i="14"/>
  <c r="J328" i="16"/>
  <c r="J329" i="16" s="1"/>
  <c r="J331" i="16" s="1"/>
  <c r="J415" i="17"/>
  <c r="J417" i="17" s="1"/>
  <c r="J418" i="17" s="1"/>
  <c r="H877" i="38" s="1"/>
  <c r="J877" i="38" s="1"/>
  <c r="J137" i="17"/>
  <c r="J139" i="17" s="1"/>
  <c r="H859" i="38" s="1"/>
  <c r="J859" i="38" s="1"/>
  <c r="J392" i="18"/>
  <c r="J394" i="18" s="1"/>
  <c r="J395" i="18" s="1"/>
  <c r="H941" i="38" s="1"/>
  <c r="J297" i="18"/>
  <c r="J299" i="18" s="1"/>
  <c r="J300" i="18" s="1"/>
  <c r="H934" i="38" s="1"/>
  <c r="K859" i="9"/>
  <c r="K861" i="9" s="1"/>
  <c r="K862" i="9" s="1"/>
  <c r="H419" i="38" s="1"/>
  <c r="J419" i="38" s="1"/>
  <c r="J313" i="18"/>
  <c r="J315" i="18" s="1"/>
  <c r="J316" i="18" s="1"/>
  <c r="H935" i="38" s="1"/>
  <c r="J412" i="18"/>
  <c r="J414" i="18" s="1"/>
  <c r="J415" i="18" s="1"/>
  <c r="H942" i="38" s="1"/>
  <c r="J184" i="18"/>
  <c r="J185" i="18" s="1"/>
  <c r="J187" i="18" s="1"/>
  <c r="H923" i="38" s="1"/>
  <c r="J923" i="38" s="1"/>
  <c r="J127" i="19"/>
  <c r="J129" i="19" s="1"/>
  <c r="J130" i="19" s="1"/>
  <c r="H955" i="38" s="1"/>
  <c r="J955" i="38" s="1"/>
  <c r="J280" i="17"/>
  <c r="J282" i="17" s="1"/>
  <c r="H867" i="38" s="1"/>
  <c r="J867" i="38" s="1"/>
  <c r="J208" i="17"/>
  <c r="K1852" i="9"/>
  <c r="K1854" i="9" s="1"/>
  <c r="K1855" i="9" s="1"/>
  <c r="H488" i="38" s="1"/>
  <c r="J488" i="38" s="1"/>
  <c r="K1640" i="9"/>
  <c r="K1642" i="9" s="1"/>
  <c r="K1643" i="9" s="1"/>
  <c r="H474" i="38" s="1"/>
  <c r="J474" i="38" s="1"/>
  <c r="K551" i="9"/>
  <c r="K553" i="9" s="1"/>
  <c r="K554" i="9" s="1"/>
  <c r="H394" i="38" s="1"/>
  <c r="J394" i="38" s="1"/>
  <c r="J296" i="17"/>
  <c r="J298" i="17" s="1"/>
  <c r="H868" i="38" s="1"/>
  <c r="J868" i="38" s="1"/>
  <c r="J39" i="17"/>
  <c r="J42" i="17" s="1"/>
  <c r="J44" i="17" s="1"/>
  <c r="H853" i="38" s="1"/>
  <c r="J853" i="38" s="1"/>
  <c r="J280" i="18"/>
  <c r="J282" i="18" s="1"/>
  <c r="J283" i="18" s="1"/>
  <c r="H932" i="38" s="1"/>
  <c r="J161" i="18"/>
  <c r="J162" i="18" s="1"/>
  <c r="J164" i="18" s="1"/>
  <c r="H918" i="38" s="1"/>
  <c r="J918" i="38" s="1"/>
  <c r="J59" i="17"/>
  <c r="J60" i="17" s="1"/>
  <c r="J62" i="17" s="1"/>
  <c r="H854" i="38" s="1"/>
  <c r="J854" i="38" s="1"/>
  <c r="J327" i="12"/>
  <c r="J329" i="12" s="1"/>
  <c r="J330" i="12" s="1"/>
  <c r="H617" i="38" s="1"/>
  <c r="J617" i="38" s="1"/>
  <c r="J54" i="10"/>
  <c r="J55" i="10" s="1"/>
  <c r="J540" i="16"/>
  <c r="J542" i="16" s="1"/>
  <c r="H848" i="38" s="1"/>
  <c r="J848" i="38" s="1"/>
  <c r="H857" i="38"/>
  <c r="J857" i="38" s="1"/>
  <c r="L167" i="8"/>
  <c r="J167" i="8"/>
  <c r="J168" i="8" s="1"/>
  <c r="J170" i="8" s="1"/>
  <c r="J171" i="8" s="1"/>
  <c r="H259" i="38" s="1"/>
  <c r="K1990" i="9"/>
  <c r="K1992" i="9" s="1"/>
  <c r="K1993" i="9" s="1"/>
  <c r="H496" i="38" s="1"/>
  <c r="J496" i="38" s="1"/>
  <c r="K1694" i="9"/>
  <c r="K1696" i="9" s="1"/>
  <c r="K1697" i="9" s="1"/>
  <c r="H477" i="38" s="1"/>
  <c r="J477" i="38" s="1"/>
  <c r="K507" i="9"/>
  <c r="K509" i="9" s="1"/>
  <c r="K510" i="9" s="1"/>
  <c r="H392" i="38" s="1"/>
  <c r="J392" i="38" s="1"/>
  <c r="J536" i="17"/>
  <c r="J541" i="17" s="1"/>
  <c r="J543" i="17" s="1"/>
  <c r="J544" i="17" s="1"/>
  <c r="H899" i="38" s="1"/>
  <c r="J899" i="38" s="1"/>
  <c r="J168" i="15"/>
  <c r="J169" i="15" s="1"/>
  <c r="J171" i="15" s="1"/>
  <c r="H775" i="38" s="1"/>
  <c r="J775" i="38" s="1"/>
  <c r="J695" i="8"/>
  <c r="J697" i="8" s="1"/>
  <c r="J698" i="8" s="1"/>
  <c r="H310" i="38" s="1"/>
  <c r="J310" i="38" s="1"/>
  <c r="J385" i="8"/>
  <c r="J387" i="8" s="1"/>
  <c r="J388" i="8" s="1"/>
  <c r="H279" i="38" s="1"/>
  <c r="J279" i="38" s="1"/>
  <c r="J314" i="8"/>
  <c r="J315" i="8" s="1"/>
  <c r="J317" i="8" s="1"/>
  <c r="J318" i="8" s="1"/>
  <c r="H271" i="38" s="1"/>
  <c r="J271" i="38" s="1"/>
  <c r="L314" i="8"/>
  <c r="L315" i="8" s="1"/>
  <c r="L316" i="8" s="1"/>
  <c r="L265" i="8"/>
  <c r="L266" i="8" s="1"/>
  <c r="L267" i="8" s="1"/>
  <c r="J311" i="16"/>
  <c r="J312" i="16" s="1"/>
  <c r="J314" i="16" s="1"/>
  <c r="L47" i="8"/>
  <c r="J357" i="15"/>
  <c r="I441" i="15" s="1"/>
  <c r="J441" i="15" s="1"/>
  <c r="J447" i="15" s="1"/>
  <c r="J332" i="15"/>
  <c r="I91" i="16" s="1"/>
  <c r="J91" i="16" s="1"/>
  <c r="J260" i="15"/>
  <c r="J261" i="15" s="1"/>
  <c r="K1734" i="9"/>
  <c r="K1736" i="9" s="1"/>
  <c r="K1737" i="9" s="1"/>
  <c r="H481" i="38" s="1"/>
  <c r="J481" i="38" s="1"/>
  <c r="J160" i="14"/>
  <c r="J176" i="14" s="1"/>
  <c r="I173" i="17"/>
  <c r="J173" i="17" s="1"/>
  <c r="I147" i="17"/>
  <c r="J147" i="17" s="1"/>
  <c r="J157" i="17" s="1"/>
  <c r="J158" i="17" s="1"/>
  <c r="J160" i="17" s="1"/>
  <c r="H860" i="38" s="1"/>
  <c r="J860" i="38" s="1"/>
  <c r="J1006" i="8"/>
  <c r="J1008" i="8" s="1"/>
  <c r="J1009" i="8" s="1"/>
  <c r="H342" i="38" s="1"/>
  <c r="J342" i="38" s="1"/>
  <c r="J339" i="8"/>
  <c r="J341" i="8" s="1"/>
  <c r="J342" i="8" s="1"/>
  <c r="H273" i="38" s="1"/>
  <c r="J266" i="8"/>
  <c r="J268" i="8" s="1"/>
  <c r="J269" i="8" s="1"/>
  <c r="H267" i="38" s="1"/>
  <c r="J70" i="8"/>
  <c r="J72" i="8" s="1"/>
  <c r="J73" i="8" s="1"/>
  <c r="H252" i="38" s="1"/>
  <c r="J252" i="38" s="1"/>
  <c r="K1933" i="9"/>
  <c r="K1935" i="9" s="1"/>
  <c r="K1936" i="9" s="1"/>
  <c r="H493" i="38" s="1"/>
  <c r="J493" i="38" s="1"/>
  <c r="K1810" i="9"/>
  <c r="K1812" i="9" s="1"/>
  <c r="K1813" i="9" s="1"/>
  <c r="H485" i="38" s="1"/>
  <c r="K1791" i="9"/>
  <c r="K1793" i="9" s="1"/>
  <c r="K1794" i="9" s="1"/>
  <c r="H484" i="38" s="1"/>
  <c r="J484" i="38" s="1"/>
  <c r="K1772" i="9"/>
  <c r="K1774" i="9" s="1"/>
  <c r="K1775" i="9" s="1"/>
  <c r="H483" i="38" s="1"/>
  <c r="J483" i="38" s="1"/>
  <c r="K1676" i="9"/>
  <c r="K1678" i="9" s="1"/>
  <c r="K1679" i="9" s="1"/>
  <c r="H476" i="38" s="1"/>
  <c r="J476" i="38" s="1"/>
  <c r="K1585" i="9"/>
  <c r="K1587" i="9" s="1"/>
  <c r="K1588" i="9" s="1"/>
  <c r="H470" i="38" s="1"/>
  <c r="J470" i="38" s="1"/>
  <c r="K1414" i="9"/>
  <c r="K1416" i="9" s="1"/>
  <c r="K1417" i="9" s="1"/>
  <c r="H456" i="38" s="1"/>
  <c r="J456" i="38" s="1"/>
  <c r="K935" i="9"/>
  <c r="K937" i="9" s="1"/>
  <c r="K938" i="9" s="1"/>
  <c r="H424" i="38" s="1"/>
  <c r="J424" i="38" s="1"/>
  <c r="K820" i="9"/>
  <c r="K822" i="9" s="1"/>
  <c r="K823" i="9" s="1"/>
  <c r="H414" i="38" s="1"/>
  <c r="J414" i="38" s="1"/>
  <c r="K640" i="9"/>
  <c r="K642" i="9" s="1"/>
  <c r="K643" i="9" s="1"/>
  <c r="H399" i="38" s="1"/>
  <c r="J399" i="38" s="1"/>
  <c r="K76" i="9"/>
  <c r="K78" i="9" s="1"/>
  <c r="K79" i="9" s="1"/>
  <c r="H356" i="38" s="1"/>
  <c r="J356" i="38" s="1"/>
  <c r="J106" i="19"/>
  <c r="J108" i="19" s="1"/>
  <c r="J109" i="19" s="1"/>
  <c r="H954" i="38" s="1"/>
  <c r="J954" i="38" s="1"/>
  <c r="J96" i="8"/>
  <c r="J98" i="8" s="1"/>
  <c r="J281" i="5"/>
  <c r="J283" i="5" s="1"/>
  <c r="J284" i="5" s="1"/>
  <c r="H34" i="38" s="1"/>
  <c r="J34" i="38" s="1"/>
  <c r="J70" i="5"/>
  <c r="J72" i="5" s="1"/>
  <c r="J73" i="5" s="1"/>
  <c r="H10" i="38" s="1"/>
  <c r="J10" i="38" s="1"/>
  <c r="J591" i="8"/>
  <c r="J593" i="8" s="1"/>
  <c r="J594" i="8" s="1"/>
  <c r="H298" i="38" s="1"/>
  <c r="J298" i="38" s="1"/>
  <c r="K956" i="9"/>
  <c r="K958" i="9" s="1"/>
  <c r="K959" i="9" s="1"/>
  <c r="H425" i="38" s="1"/>
  <c r="J425" i="38" s="1"/>
  <c r="J191" i="8"/>
  <c r="J193" i="8" s="1"/>
  <c r="J194" i="8" s="1"/>
  <c r="H261" i="38" s="1"/>
  <c r="K316" i="9"/>
  <c r="K318" i="9" s="1"/>
  <c r="K319" i="9" s="1"/>
  <c r="H379" i="38" s="1"/>
  <c r="J379" i="38" s="1"/>
  <c r="J648" i="6"/>
  <c r="J650" i="6" s="1"/>
  <c r="J651" i="6" s="1"/>
  <c r="H155" i="38" s="1"/>
  <c r="J155" i="38" s="1"/>
  <c r="J239" i="7"/>
  <c r="J241" i="7" s="1"/>
  <c r="J242" i="7" s="1"/>
  <c r="H206" i="38" s="1"/>
  <c r="J206" i="38" s="1"/>
  <c r="J89" i="6"/>
  <c r="J91" i="6" s="1"/>
  <c r="H79" i="38" s="1"/>
  <c r="J79" i="38" s="1"/>
  <c r="K1244" i="9"/>
  <c r="K1246" i="9" s="1"/>
  <c r="K1247" i="9" s="1"/>
  <c r="H447" i="38" s="1"/>
  <c r="J447" i="38" s="1"/>
  <c r="K1036" i="9"/>
  <c r="K1038" i="9" s="1"/>
  <c r="K1039" i="9" s="1"/>
  <c r="H429" i="38" s="1"/>
  <c r="J429" i="38" s="1"/>
  <c r="J503" i="14"/>
  <c r="J527" i="14"/>
  <c r="J610" i="6"/>
  <c r="J612" i="6" s="1"/>
  <c r="H149" i="38" s="1"/>
  <c r="J149" i="38" s="1"/>
  <c r="J203" i="6"/>
  <c r="J205" i="6" s="1"/>
  <c r="H94" i="38" s="1"/>
  <c r="J94" i="38" s="1"/>
  <c r="K1351" i="9"/>
  <c r="K1353" i="9" s="1"/>
  <c r="K1354" i="9" s="1"/>
  <c r="H453" i="38" s="1"/>
  <c r="J453" i="38" s="1"/>
  <c r="I192" i="14"/>
  <c r="J192" i="14" s="1"/>
  <c r="I305" i="17"/>
  <c r="J305" i="17" s="1"/>
  <c r="J514" i="5"/>
  <c r="J516" i="5" s="1"/>
  <c r="J517" i="5" s="1"/>
  <c r="H58" i="38" s="1"/>
  <c r="J58" i="38" s="1"/>
  <c r="J145" i="12"/>
  <c r="J147" i="12" s="1"/>
  <c r="J148" i="12" s="1"/>
  <c r="H578" i="38" s="1"/>
  <c r="J578" i="38" s="1"/>
  <c r="K977" i="9"/>
  <c r="K979" i="9" s="1"/>
  <c r="K980" i="9" s="1"/>
  <c r="H426" i="38" s="1"/>
  <c r="J426" i="38" s="1"/>
  <c r="K807" i="9"/>
  <c r="K809" i="9" s="1"/>
  <c r="K810" i="9" s="1"/>
  <c r="H413" i="38" s="1"/>
  <c r="J413" i="38" s="1"/>
  <c r="K841" i="9"/>
  <c r="K843" i="9" s="1"/>
  <c r="K844" i="9" s="1"/>
  <c r="H418" i="38" s="1"/>
  <c r="J418" i="38" s="1"/>
  <c r="J473" i="16"/>
  <c r="J474" i="16" s="1"/>
  <c r="H843" i="38" s="1"/>
  <c r="J843" i="38" s="1"/>
  <c r="J126" i="5"/>
  <c r="J128" i="5" s="1"/>
  <c r="J129" i="5" s="1"/>
  <c r="H15" i="38" s="1"/>
  <c r="J15" i="38" s="1"/>
  <c r="K1372" i="9"/>
  <c r="K1374" i="9" s="1"/>
  <c r="K1375" i="9" s="1"/>
  <c r="H454" i="38" s="1"/>
  <c r="J454" i="38" s="1"/>
  <c r="K595" i="9"/>
  <c r="K597" i="9" s="1"/>
  <c r="K598" i="9" s="1"/>
  <c r="H396" i="38" s="1"/>
  <c r="J265" i="18"/>
  <c r="J267" i="18" s="1"/>
  <c r="J268" i="18" s="1"/>
  <c r="H931" i="38" s="1"/>
  <c r="J478" i="6"/>
  <c r="J268" i="6"/>
  <c r="J270" i="6" s="1"/>
  <c r="H102" i="38" s="1"/>
  <c r="J102" i="38" s="1"/>
  <c r="J673" i="6"/>
  <c r="J675" i="6" s="1"/>
  <c r="H159" i="38" s="1"/>
  <c r="J159" i="38" s="1"/>
  <c r="J221" i="6"/>
  <c r="J223" i="6" s="1"/>
  <c r="H96" i="38" s="1"/>
  <c r="J96" i="38" s="1"/>
  <c r="J325" i="5"/>
  <c r="J327" i="5" s="1"/>
  <c r="J328" i="5" s="1"/>
  <c r="H38" i="38" s="1"/>
  <c r="J359" i="6"/>
  <c r="J361" i="6" s="1"/>
  <c r="J362" i="6" s="1"/>
  <c r="H116" i="38" s="1"/>
  <c r="J116" i="38" s="1"/>
  <c r="J154" i="6"/>
  <c r="J156" i="6" s="1"/>
  <c r="H87" i="38" s="1"/>
  <c r="J87" i="38" s="1"/>
  <c r="J329" i="18"/>
  <c r="J331" i="18" s="1"/>
  <c r="J332" i="18" s="1"/>
  <c r="H936" i="38" s="1"/>
  <c r="J712" i="6"/>
  <c r="J714" i="6" s="1"/>
  <c r="J715" i="6" s="1"/>
  <c r="H164" i="38" s="1"/>
  <c r="J164" i="38" s="1"/>
  <c r="J697" i="6"/>
  <c r="J699" i="6" s="1"/>
  <c r="J700" i="6" s="1"/>
  <c r="H162" i="38" s="1"/>
  <c r="J162" i="38" s="1"/>
  <c r="J424" i="7"/>
  <c r="J426" i="7" s="1"/>
  <c r="J427" i="7" s="1"/>
  <c r="H231" i="38" s="1"/>
  <c r="J231" i="38" s="1"/>
  <c r="J241" i="5"/>
  <c r="J243" i="5" s="1"/>
  <c r="J244" i="5" s="1"/>
  <c r="H29" i="38" s="1"/>
  <c r="J29" i="38" s="1"/>
  <c r="J145" i="6"/>
  <c r="J29" i="14"/>
  <c r="J31" i="14" s="1"/>
  <c r="J32" i="14" s="1"/>
  <c r="H677" i="38" s="1"/>
  <c r="J677" i="38" s="1"/>
  <c r="J230" i="6"/>
  <c r="J232" i="6" s="1"/>
  <c r="H97" i="38" s="1"/>
  <c r="J97" i="38" s="1"/>
  <c r="J116" i="6"/>
  <c r="J118" i="6" s="1"/>
  <c r="H82" i="38" s="1"/>
  <c r="J82" i="38" s="1"/>
  <c r="J157" i="12"/>
  <c r="J158" i="12" s="1"/>
  <c r="H579" i="38" s="1"/>
  <c r="J579" i="38" s="1"/>
  <c r="J351" i="17"/>
  <c r="J353" i="17" s="1"/>
  <c r="J354" i="17" s="1"/>
  <c r="H872" i="38" s="1"/>
  <c r="J872" i="38" s="1"/>
  <c r="H767" i="38"/>
  <c r="J767" i="38" s="1"/>
  <c r="J229" i="5"/>
  <c r="J230" i="5" s="1"/>
  <c r="H27" i="38" s="1"/>
  <c r="J27" i="38" s="1"/>
  <c r="J455" i="5"/>
  <c r="J457" i="5" s="1"/>
  <c r="H52" i="38" s="1"/>
  <c r="J52" i="38" s="1"/>
  <c r="J259" i="6"/>
  <c r="J261" i="6" s="1"/>
  <c r="H101" i="38" s="1"/>
  <c r="J101" i="38" s="1"/>
  <c r="J120" i="8"/>
  <c r="J122" i="8" s="1"/>
  <c r="K1435" i="9"/>
  <c r="K1437" i="9" s="1"/>
  <c r="K1438" i="9" s="1"/>
  <c r="H457" i="38" s="1"/>
  <c r="K1328" i="9"/>
  <c r="K1330" i="9" s="1"/>
  <c r="K1331" i="9" s="1"/>
  <c r="H451" i="38" s="1"/>
  <c r="K1221" i="9"/>
  <c r="K1223" i="9" s="1"/>
  <c r="K1224" i="9" s="1"/>
  <c r="H444" i="38" s="1"/>
  <c r="K1167" i="9"/>
  <c r="K1169" i="9" s="1"/>
  <c r="K1170" i="9" s="1"/>
  <c r="H441" i="38" s="1"/>
  <c r="J441" i="38" s="1"/>
  <c r="K1112" i="9"/>
  <c r="K1114" i="9" s="1"/>
  <c r="K1115" i="9" s="1"/>
  <c r="H437" i="38" s="1"/>
  <c r="J437" i="38" s="1"/>
  <c r="K1058" i="9"/>
  <c r="K1060" i="9" s="1"/>
  <c r="K1061" i="9" s="1"/>
  <c r="H434" i="38" s="1"/>
  <c r="J434" i="38" s="1"/>
  <c r="K1019" i="9"/>
  <c r="K1021" i="9" s="1"/>
  <c r="K1022" i="9" s="1"/>
  <c r="H428" i="38" s="1"/>
  <c r="K895" i="9"/>
  <c r="K897" i="9" s="1"/>
  <c r="K898" i="9" s="1"/>
  <c r="H421" i="38" s="1"/>
  <c r="J421" i="38" s="1"/>
  <c r="K684" i="9"/>
  <c r="K686" i="9" s="1"/>
  <c r="K687" i="9" s="1"/>
  <c r="H401" i="38" s="1"/>
  <c r="J401" i="38" s="1"/>
  <c r="J183" i="13"/>
  <c r="J184" i="13" s="1"/>
  <c r="H647" i="38" s="1"/>
  <c r="J647" i="38" s="1"/>
  <c r="J136" i="13"/>
  <c r="J138" i="13" s="1"/>
  <c r="J139" i="13" s="1"/>
  <c r="H642" i="38" s="1"/>
  <c r="J642" i="38" s="1"/>
  <c r="J16" i="14"/>
  <c r="J18" i="14" s="1"/>
  <c r="J19" i="14" s="1"/>
  <c r="J502" i="15"/>
  <c r="J504" i="15" s="1"/>
  <c r="H801" i="38" s="1"/>
  <c r="J801" i="38" s="1"/>
  <c r="J307" i="15"/>
  <c r="J443" i="16"/>
  <c r="J445" i="16" s="1"/>
  <c r="H840" i="38" s="1"/>
  <c r="J840" i="38" s="1"/>
  <c r="J493" i="5"/>
  <c r="J495" i="5" s="1"/>
  <c r="J496" i="5" s="1"/>
  <c r="H56" i="38" s="1"/>
  <c r="J56" i="38" s="1"/>
  <c r="J310" i="5"/>
  <c r="J312" i="5" s="1"/>
  <c r="J313" i="5" s="1"/>
  <c r="H37" i="38" s="1"/>
  <c r="J29" i="5"/>
  <c r="J31" i="5" s="1"/>
  <c r="J32" i="5" s="1"/>
  <c r="J742" i="6"/>
  <c r="J744" i="6" s="1"/>
  <c r="J745" i="6" s="1"/>
  <c r="H168" i="38" s="1"/>
  <c r="J168" i="38" s="1"/>
  <c r="J443" i="6"/>
  <c r="J445" i="6" s="1"/>
  <c r="J446" i="6" s="1"/>
  <c r="H126" i="38" s="1"/>
  <c r="J126" i="38" s="1"/>
  <c r="J139" i="5"/>
  <c r="J141" i="5" s="1"/>
  <c r="J142" i="5" s="1"/>
  <c r="H17" i="38" s="1"/>
  <c r="J17" i="38" s="1"/>
  <c r="J136" i="6"/>
  <c r="J138" i="6" s="1"/>
  <c r="H85" i="38" s="1"/>
  <c r="J85" i="38" s="1"/>
  <c r="J291" i="8"/>
  <c r="L291" i="8"/>
  <c r="L292" i="8" s="1"/>
  <c r="L293" i="8" s="1"/>
  <c r="J230" i="13"/>
  <c r="J232" i="13" s="1"/>
  <c r="J233" i="13" s="1"/>
  <c r="H652" i="38" s="1"/>
  <c r="J444" i="5"/>
  <c r="J446" i="5" s="1"/>
  <c r="H51" i="38" s="1"/>
  <c r="J51" i="38" s="1"/>
  <c r="J340" i="5"/>
  <c r="J342" i="5" s="1"/>
  <c r="J343" i="5" s="1"/>
  <c r="H39" i="38" s="1"/>
  <c r="J189" i="5"/>
  <c r="J191" i="5" s="1"/>
  <c r="J192" i="5" s="1"/>
  <c r="H23" i="38" s="1"/>
  <c r="J23" i="38" s="1"/>
  <c r="J41" i="5"/>
  <c r="J43" i="5" s="1"/>
  <c r="J44" i="5" s="1"/>
  <c r="H7" i="38" s="1"/>
  <c r="J7" i="38" s="1"/>
  <c r="J523" i="6"/>
  <c r="J525" i="6" s="1"/>
  <c r="H135" i="38" s="1"/>
  <c r="J135" i="38" s="1"/>
  <c r="J502" i="6"/>
  <c r="J504" i="6" s="1"/>
  <c r="J505" i="6" s="1"/>
  <c r="H132" i="38" s="1"/>
  <c r="J132" i="38" s="1"/>
  <c r="J300" i="6"/>
  <c r="J302" i="6" s="1"/>
  <c r="J303" i="6" s="1"/>
  <c r="H108" i="38" s="1"/>
  <c r="J108" i="38" s="1"/>
  <c r="J279" i="7"/>
  <c r="J281" i="7" s="1"/>
  <c r="J282" i="7" s="1"/>
  <c r="H209" i="38" s="1"/>
  <c r="J209" i="38" s="1"/>
  <c r="J264" i="7"/>
  <c r="J266" i="7" s="1"/>
  <c r="J267" i="7" s="1"/>
  <c r="H208" i="38" s="1"/>
  <c r="J208" i="38" s="1"/>
  <c r="J32" i="7"/>
  <c r="J34" i="7" s="1"/>
  <c r="J35" i="7" s="1"/>
  <c r="H175" i="38" s="1"/>
  <c r="J175" i="38" s="1"/>
  <c r="J53" i="5"/>
  <c r="J55" i="5" s="1"/>
  <c r="J56" i="5" s="1"/>
  <c r="J635" i="6"/>
  <c r="J637" i="6" s="1"/>
  <c r="J638" i="6" s="1"/>
  <c r="H153" i="38" s="1"/>
  <c r="J153" i="38" s="1"/>
  <c r="J433" i="6"/>
  <c r="J435" i="6" s="1"/>
  <c r="J436" i="6" s="1"/>
  <c r="H125" i="38" s="1"/>
  <c r="J125" i="38" s="1"/>
  <c r="J185" i="6"/>
  <c r="J187" i="6" s="1"/>
  <c r="H92" i="38" s="1"/>
  <c r="J92" i="38" s="1"/>
  <c r="J453" i="6"/>
  <c r="J455" i="6" s="1"/>
  <c r="J456" i="6" s="1"/>
  <c r="H127" i="38" s="1"/>
  <c r="J127" i="38" s="1"/>
  <c r="J323" i="6"/>
  <c r="J324" i="6" s="1"/>
  <c r="H110" i="38" s="1"/>
  <c r="J110" i="38" s="1"/>
  <c r="J472" i="7"/>
  <c r="J474" i="7" s="1"/>
  <c r="J475" i="7" s="1"/>
  <c r="H237" i="38" s="1"/>
  <c r="J237" i="38" s="1"/>
  <c r="J309" i="7"/>
  <c r="J311" i="7" s="1"/>
  <c r="J312" i="7" s="1"/>
  <c r="H213" i="38" s="1"/>
  <c r="J213" i="38" s="1"/>
  <c r="K1393" i="9"/>
  <c r="K1395" i="9" s="1"/>
  <c r="K1396" i="9" s="1"/>
  <c r="H455" i="38" s="1"/>
  <c r="J455" i="38" s="1"/>
  <c r="J413" i="6"/>
  <c r="J415" i="6" s="1"/>
  <c r="J416" i="6" s="1"/>
  <c r="H123" i="38" s="1"/>
  <c r="J123" i="38" s="1"/>
  <c r="J127" i="6"/>
  <c r="J129" i="6" s="1"/>
  <c r="H84" i="38" s="1"/>
  <c r="J84" i="38" s="1"/>
  <c r="J536" i="5"/>
  <c r="J538" i="5" s="1"/>
  <c r="J539" i="5" s="1"/>
  <c r="H60" i="38" s="1"/>
  <c r="J60" i="38" s="1"/>
  <c r="J294" i="5"/>
  <c r="J296" i="5" s="1"/>
  <c r="J297" i="5" s="1"/>
  <c r="H35" i="38" s="1"/>
  <c r="J35" i="38" s="1"/>
  <c r="J683" i="6"/>
  <c r="J685" i="6" s="1"/>
  <c r="H160" i="38" s="1"/>
  <c r="J160" i="38" s="1"/>
  <c r="J595" i="6"/>
  <c r="J597" i="6" s="1"/>
  <c r="H147" i="38" s="1"/>
  <c r="J147" i="38" s="1"/>
  <c r="J98" i="6"/>
  <c r="J100" i="6" s="1"/>
  <c r="H80" i="38" s="1"/>
  <c r="J80" i="38" s="1"/>
  <c r="K2009" i="9"/>
  <c r="K2011" i="9" s="1"/>
  <c r="K2012" i="9" s="1"/>
  <c r="H497" i="38" s="1"/>
  <c r="L70" i="8"/>
  <c r="L71" i="8" s="1"/>
  <c r="J212" i="6"/>
  <c r="J214" i="6" s="1"/>
  <c r="H95" i="38" s="1"/>
  <c r="J95" i="38" s="1"/>
  <c r="J147" i="6"/>
  <c r="H86" i="38" s="1"/>
  <c r="J86" i="38" s="1"/>
  <c r="K1530" i="9"/>
  <c r="K1532" i="9" s="1"/>
  <c r="K1533" i="9" s="1"/>
  <c r="H466" i="38" s="1"/>
  <c r="K1265" i="9"/>
  <c r="K1267" i="9" s="1"/>
  <c r="K1268" i="9" s="1"/>
  <c r="H448" i="38" s="1"/>
  <c r="J448" i="38" s="1"/>
  <c r="K350" i="9"/>
  <c r="K227" i="9"/>
  <c r="K229" i="9" s="1"/>
  <c r="K230" i="9" s="1"/>
  <c r="H367" i="38" s="1"/>
  <c r="J367" i="38" s="1"/>
  <c r="J140" i="10"/>
  <c r="J142" i="10" s="1"/>
  <c r="J143" i="10" s="1"/>
  <c r="H519" i="38" s="1"/>
  <c r="K108" i="9"/>
  <c r="K110" i="9" s="1"/>
  <c r="K111" i="9" s="1"/>
  <c r="H358" i="38" s="1"/>
  <c r="J358" i="38" s="1"/>
  <c r="J33" i="13"/>
  <c r="J35" i="13" s="1"/>
  <c r="J36" i="13" s="1"/>
  <c r="H631" i="38" s="1"/>
  <c r="J631" i="38" s="1"/>
  <c r="K662" i="9"/>
  <c r="K664" i="9" s="1"/>
  <c r="K665" i="9" s="1"/>
  <c r="H400" i="38" s="1"/>
  <c r="J400" i="38" s="1"/>
  <c r="J256" i="12"/>
  <c r="J258" i="12" s="1"/>
  <c r="J259" i="12" s="1"/>
  <c r="J84" i="12"/>
  <c r="J86" i="12" s="1"/>
  <c r="J87" i="12" s="1"/>
  <c r="H571" i="38" s="1"/>
  <c r="J571" i="38" s="1"/>
  <c r="J453" i="14"/>
  <c r="J455" i="14" s="1"/>
  <c r="J456" i="14" s="1"/>
  <c r="H714" i="38" s="1"/>
  <c r="J714" i="38" s="1"/>
  <c r="J209" i="17"/>
  <c r="J207" i="17"/>
  <c r="J104" i="13"/>
  <c r="J106" i="13" s="1"/>
  <c r="J107" i="13" s="1"/>
  <c r="H638" i="38" s="1"/>
  <c r="J438" i="14"/>
  <c r="J440" i="14" s="1"/>
  <c r="J441" i="14" s="1"/>
  <c r="H712" i="38" s="1"/>
  <c r="J712" i="38" s="1"/>
  <c r="J365" i="16"/>
  <c r="J191" i="17"/>
  <c r="J192" i="17" s="1"/>
  <c r="I172" i="17" s="1"/>
  <c r="J172" i="17" s="1"/>
  <c r="J377" i="18"/>
  <c r="J379" i="18" s="1"/>
  <c r="J380" i="18" s="1"/>
  <c r="H940" i="38" s="1"/>
  <c r="J81" i="18"/>
  <c r="J83" i="18" s="1"/>
  <c r="H908" i="38" s="1"/>
  <c r="J908" i="38" s="1"/>
  <c r="J169" i="19"/>
  <c r="J171" i="19" s="1"/>
  <c r="J172" i="19" s="1"/>
  <c r="H957" i="38" s="1"/>
  <c r="J957" i="38" s="1"/>
  <c r="J110" i="18"/>
  <c r="J112" i="18" s="1"/>
  <c r="H912" i="38" s="1"/>
  <c r="J912" i="38" s="1"/>
  <c r="J316" i="17"/>
  <c r="J318" i="17" s="1"/>
  <c r="J319" i="17" s="1"/>
  <c r="H870" i="38" s="1"/>
  <c r="J870" i="38" s="1"/>
  <c r="J230" i="18"/>
  <c r="I210" i="18" s="1"/>
  <c r="J210" i="18" s="1"/>
  <c r="J70" i="19"/>
  <c r="J72" i="19" s="1"/>
  <c r="J73" i="19" s="1"/>
  <c r="H952" i="38" s="1"/>
  <c r="J952" i="38" s="1"/>
  <c r="I540" i="14" l="1"/>
  <c r="J540" i="14" s="1"/>
  <c r="I242" i="14"/>
  <c r="J242" i="14" s="1"/>
  <c r="I341" i="14"/>
  <c r="J341" i="14" s="1"/>
  <c r="I190" i="12"/>
  <c r="J190" i="12" s="1"/>
  <c r="I190" i="14"/>
  <c r="J190" i="14" s="1"/>
  <c r="J133" i="15"/>
  <c r="H771" i="38" s="1"/>
  <c r="J771" i="38" s="1"/>
  <c r="I329" i="14"/>
  <c r="J329" i="14" s="1"/>
  <c r="I491" i="14"/>
  <c r="J491" i="14" s="1"/>
  <c r="I679" i="14"/>
  <c r="J679" i="14" s="1"/>
  <c r="I260" i="14"/>
  <c r="J260" i="14" s="1"/>
  <c r="I287" i="14"/>
  <c r="J287" i="14" s="1"/>
  <c r="I39" i="14"/>
  <c r="J39" i="14" s="1"/>
  <c r="I146" i="14"/>
  <c r="J146" i="14" s="1"/>
  <c r="I15" i="12"/>
  <c r="J15" i="12" s="1"/>
  <c r="I515" i="14"/>
  <c r="J515" i="14" s="1"/>
  <c r="I359" i="14"/>
  <c r="J359" i="14" s="1"/>
  <c r="I24" i="12"/>
  <c r="J24" i="12" s="1"/>
  <c r="I230" i="14"/>
  <c r="J230" i="14" s="1"/>
  <c r="I188" i="14"/>
  <c r="J188" i="14" s="1"/>
  <c r="I105" i="14"/>
  <c r="J105" i="14" s="1"/>
  <c r="I33" i="12"/>
  <c r="J33" i="12" s="1"/>
  <c r="I202" i="12"/>
  <c r="J202" i="12" s="1"/>
  <c r="I222" i="12"/>
  <c r="J222" i="12" s="1"/>
  <c r="J223" i="12" s="1"/>
  <c r="J260" i="12" s="1"/>
  <c r="H603" i="38" s="1"/>
  <c r="I73" i="14"/>
  <c r="J73" i="14" s="1"/>
  <c r="I467" i="14"/>
  <c r="J467" i="14" s="1"/>
  <c r="I542" i="14"/>
  <c r="J542" i="14" s="1"/>
  <c r="I184" i="12"/>
  <c r="J184" i="12" s="1"/>
  <c r="I210" i="14"/>
  <c r="J210" i="14" s="1"/>
  <c r="H759" i="38"/>
  <c r="J759" i="38" s="1"/>
  <c r="I309" i="14"/>
  <c r="J309" i="14" s="1"/>
  <c r="I628" i="14"/>
  <c r="J628" i="14" s="1"/>
  <c r="I654" i="14"/>
  <c r="J654" i="14" s="1"/>
  <c r="I264" i="14"/>
  <c r="J264" i="14" s="1"/>
  <c r="I109" i="14"/>
  <c r="J109" i="14" s="1"/>
  <c r="I658" i="14"/>
  <c r="J658" i="14" s="1"/>
  <c r="J281" i="15"/>
  <c r="H783" i="38" s="1"/>
  <c r="J783" i="38" s="1"/>
  <c r="I311" i="14"/>
  <c r="J311" i="14" s="1"/>
  <c r="I212" i="14"/>
  <c r="J212" i="14" s="1"/>
  <c r="I86" i="18"/>
  <c r="J86" i="18" s="1"/>
  <c r="J87" i="18" s="1"/>
  <c r="I107" i="14"/>
  <c r="J107" i="14" s="1"/>
  <c r="J245" i="15"/>
  <c r="H781" i="38" s="1"/>
  <c r="J781" i="38" s="1"/>
  <c r="I133" i="18"/>
  <c r="J133" i="18" s="1"/>
  <c r="I119" i="18"/>
  <c r="J119" i="18" s="1"/>
  <c r="H777" i="38"/>
  <c r="J777" i="38" s="1"/>
  <c r="I41" i="14"/>
  <c r="J41" i="14" s="1"/>
  <c r="I361" i="14"/>
  <c r="J361" i="14" s="1"/>
  <c r="I134" i="18"/>
  <c r="J134" i="18" s="1"/>
  <c r="I75" i="14"/>
  <c r="J75" i="14" s="1"/>
  <c r="J100" i="14" s="1"/>
  <c r="H682" i="38" s="1"/>
  <c r="J682" i="38" s="1"/>
  <c r="I39" i="18"/>
  <c r="J39" i="18" s="1"/>
  <c r="J40" i="18" s="1"/>
  <c r="J41" i="18" s="1"/>
  <c r="H903" i="38" s="1"/>
  <c r="J903" i="38" s="1"/>
  <c r="H774" i="38"/>
  <c r="J774" i="38" s="1"/>
  <c r="I208" i="12"/>
  <c r="J208" i="12" s="1"/>
  <c r="I186" i="12"/>
  <c r="J186" i="12" s="1"/>
  <c r="I204" i="12"/>
  <c r="J204" i="12" s="1"/>
  <c r="J14" i="13"/>
  <c r="H625" i="38" s="1"/>
  <c r="J625" i="38" s="1"/>
  <c r="I289" i="14"/>
  <c r="J289" i="14" s="1"/>
  <c r="I363" i="14"/>
  <c r="J363" i="14" s="1"/>
  <c r="I141" i="16"/>
  <c r="J141" i="16" s="1"/>
  <c r="J147" i="16" s="1"/>
  <c r="J148" i="16" s="1"/>
  <c r="I446" i="17"/>
  <c r="J446" i="17" s="1"/>
  <c r="J452" i="17" s="1"/>
  <c r="J453" i="17" s="1"/>
  <c r="I148" i="14"/>
  <c r="J148" i="14" s="1"/>
  <c r="J274" i="16"/>
  <c r="J276" i="16" s="1"/>
  <c r="I188" i="12" s="1"/>
  <c r="J188" i="12" s="1"/>
  <c r="I195" i="18"/>
  <c r="J195" i="18" s="1"/>
  <c r="J201" i="18" s="1"/>
  <c r="H875" i="38"/>
  <c r="J875" i="38" s="1"/>
  <c r="J88" i="10"/>
  <c r="J89" i="10" s="1"/>
  <c r="H515" i="38" s="1"/>
  <c r="J515" i="38" s="1"/>
  <c r="I291" i="14"/>
  <c r="J291" i="14" s="1"/>
  <c r="I333" i="14"/>
  <c r="J333" i="14" s="1"/>
  <c r="I685" i="14"/>
  <c r="J685" i="14" s="1"/>
  <c r="H710" i="38"/>
  <c r="J710" i="38" s="1"/>
  <c r="I43" i="14"/>
  <c r="J43" i="14" s="1"/>
  <c r="I150" i="14"/>
  <c r="J150" i="14" s="1"/>
  <c r="J263" i="15"/>
  <c r="H782" i="38" s="1"/>
  <c r="J782" i="38" s="1"/>
  <c r="I25" i="16"/>
  <c r="J25" i="16" s="1"/>
  <c r="J31" i="16" s="1"/>
  <c r="J32" i="16" s="1"/>
  <c r="I380" i="15"/>
  <c r="J380" i="15" s="1"/>
  <c r="J386" i="15" s="1"/>
  <c r="J388" i="15" s="1"/>
  <c r="H778" i="38"/>
  <c r="J778" i="38" s="1"/>
  <c r="I466" i="17"/>
  <c r="J466" i="17" s="1"/>
  <c r="J472" i="17" s="1"/>
  <c r="J473" i="17" s="1"/>
  <c r="I189" i="16"/>
  <c r="J189" i="16" s="1"/>
  <c r="J195" i="16" s="1"/>
  <c r="I125" i="16"/>
  <c r="J125" i="16" s="1"/>
  <c r="J131" i="16" s="1"/>
  <c r="J132" i="16" s="1"/>
  <c r="J134" i="16" s="1"/>
  <c r="H815" i="38" s="1"/>
  <c r="J815" i="38" s="1"/>
  <c r="I630" i="14"/>
  <c r="J630" i="14" s="1"/>
  <c r="H289" i="38"/>
  <c r="J289" i="38" s="1"/>
  <c r="I252" i="16"/>
  <c r="J252" i="16" s="1"/>
  <c r="J258" i="16" s="1"/>
  <c r="J259" i="16" s="1"/>
  <c r="J261" i="16" s="1"/>
  <c r="H825" i="38" s="1"/>
  <c r="J825" i="38" s="1"/>
  <c r="I469" i="15"/>
  <c r="J469" i="15" s="1"/>
  <c r="J475" i="15" s="1"/>
  <c r="J477" i="15" s="1"/>
  <c r="H799" i="38" s="1"/>
  <c r="J799" i="38" s="1"/>
  <c r="I232" i="14"/>
  <c r="J232" i="14" s="1"/>
  <c r="I93" i="18"/>
  <c r="J93" i="18" s="1"/>
  <c r="J99" i="18" s="1"/>
  <c r="J101" i="18" s="1"/>
  <c r="H911" i="38" s="1"/>
  <c r="J911" i="38" s="1"/>
  <c r="I262" i="14"/>
  <c r="J262" i="14" s="1"/>
  <c r="J278" i="14" s="1"/>
  <c r="J279" i="14" s="1"/>
  <c r="H696" i="38" s="1"/>
  <c r="J696" i="38" s="1"/>
  <c r="I656" i="14"/>
  <c r="J656" i="14" s="1"/>
  <c r="I426" i="15"/>
  <c r="J426" i="15" s="1"/>
  <c r="J432" i="15" s="1"/>
  <c r="J434" i="15" s="1"/>
  <c r="H795" i="38" s="1"/>
  <c r="J795" i="38" s="1"/>
  <c r="I312" i="15"/>
  <c r="J312" i="15" s="1"/>
  <c r="J319" i="15" s="1"/>
  <c r="J321" i="15" s="1"/>
  <c r="J57" i="10"/>
  <c r="J58" i="10" s="1"/>
  <c r="H512" i="38" s="1"/>
  <c r="J512" i="38" s="1"/>
  <c r="I613" i="14"/>
  <c r="J613" i="14" s="1"/>
  <c r="H838" i="38"/>
  <c r="J838" i="38" s="1"/>
  <c r="I117" i="14"/>
  <c r="J117" i="14" s="1"/>
  <c r="I580" i="14"/>
  <c r="J580" i="14" s="1"/>
  <c r="I513" i="14"/>
  <c r="J513" i="14" s="1"/>
  <c r="I667" i="14"/>
  <c r="J667" i="14" s="1"/>
  <c r="J670" i="14" s="1"/>
  <c r="I489" i="14"/>
  <c r="J489" i="14" s="1"/>
  <c r="J79" i="17"/>
  <c r="J80" i="17" s="1"/>
  <c r="J82" i="17" s="1"/>
  <c r="I310" i="19"/>
  <c r="J310" i="19" s="1"/>
  <c r="H979" i="38" s="1"/>
  <c r="J979" i="38" s="1"/>
  <c r="I584" i="14"/>
  <c r="J584" i="14" s="1"/>
  <c r="H706" i="38"/>
  <c r="J706" i="38" s="1"/>
  <c r="I289" i="12"/>
  <c r="J289" i="12" s="1"/>
  <c r="J290" i="12" s="1"/>
  <c r="J292" i="12" s="1"/>
  <c r="J293" i="12" s="1"/>
  <c r="H613" i="38" s="1"/>
  <c r="J613" i="38" s="1"/>
  <c r="I517" i="14"/>
  <c r="J517" i="14" s="1"/>
  <c r="I469" i="14"/>
  <c r="J469" i="14" s="1"/>
  <c r="I493" i="14"/>
  <c r="J493" i="14" s="1"/>
  <c r="I617" i="14"/>
  <c r="J617" i="14" s="1"/>
  <c r="I178" i="19"/>
  <c r="J178" i="19" s="1"/>
  <c r="J179" i="19" s="1"/>
  <c r="J180" i="19" s="1"/>
  <c r="J181" i="19" s="1"/>
  <c r="H959" i="38" s="1"/>
  <c r="J959" i="38" s="1"/>
  <c r="J98" i="17"/>
  <c r="J48" i="16"/>
  <c r="H808" i="38" s="1"/>
  <c r="J808" i="38" s="1"/>
  <c r="I511" i="14"/>
  <c r="J511" i="14" s="1"/>
  <c r="I115" i="14"/>
  <c r="J115" i="14" s="1"/>
  <c r="J433" i="17"/>
  <c r="H885" i="38" s="1"/>
  <c r="J885" i="38" s="1"/>
  <c r="I603" i="14"/>
  <c r="J603" i="14" s="1"/>
  <c r="I240" i="14"/>
  <c r="J240" i="14" s="1"/>
  <c r="J244" i="14" s="1"/>
  <c r="J247" i="14" s="1"/>
  <c r="H831" i="38"/>
  <c r="J831" i="38" s="1"/>
  <c r="I538" i="14"/>
  <c r="J538" i="14" s="1"/>
  <c r="I339" i="14"/>
  <c r="J339" i="14" s="1"/>
  <c r="J343" i="14" s="1"/>
  <c r="J346" i="14" s="1"/>
  <c r="J348" i="14" s="1"/>
  <c r="J349" i="14" s="1"/>
  <c r="H701" i="38" s="1"/>
  <c r="J701" i="38" s="1"/>
  <c r="I463" i="14"/>
  <c r="J463" i="14" s="1"/>
  <c r="I572" i="14"/>
  <c r="J572" i="14" s="1"/>
  <c r="I487" i="14"/>
  <c r="J487" i="14" s="1"/>
  <c r="J214" i="16"/>
  <c r="H821" i="38" s="1"/>
  <c r="J821" i="38" s="1"/>
  <c r="I337" i="15"/>
  <c r="J337" i="15" s="1"/>
  <c r="J343" i="15" s="1"/>
  <c r="J345" i="15" s="1"/>
  <c r="H787" i="38" s="1"/>
  <c r="J787" i="38" s="1"/>
  <c r="I156" i="16"/>
  <c r="J156" i="16" s="1"/>
  <c r="I282" i="16"/>
  <c r="J282" i="16" s="1"/>
  <c r="I483" i="15"/>
  <c r="J483" i="15" s="1"/>
  <c r="I63" i="16"/>
  <c r="J63" i="16" s="1"/>
  <c r="I221" i="16"/>
  <c r="J221" i="16" s="1"/>
  <c r="J227" i="16" s="1"/>
  <c r="J228" i="16" s="1"/>
  <c r="J230" i="16" s="1"/>
  <c r="H822" i="38" s="1"/>
  <c r="J822" i="38" s="1"/>
  <c r="I394" i="15"/>
  <c r="J394" i="15" s="1"/>
  <c r="J400" i="15" s="1"/>
  <c r="J402" i="15" s="1"/>
  <c r="H792" i="38" s="1"/>
  <c r="J792" i="38" s="1"/>
  <c r="J210" i="17"/>
  <c r="J212" i="17" s="1"/>
  <c r="H862" i="38" s="1"/>
  <c r="J862" i="38" s="1"/>
  <c r="J204" i="14"/>
  <c r="J205" i="14" s="1"/>
  <c r="H691" i="38" s="1"/>
  <c r="J691" i="38" s="1"/>
  <c r="I527" i="16"/>
  <c r="J527" i="16" s="1"/>
  <c r="H834" i="38"/>
  <c r="J834" i="38" s="1"/>
  <c r="J481" i="6"/>
  <c r="J483" i="6" s="1"/>
  <c r="H130" i="38" s="1"/>
  <c r="J130" i="38" s="1"/>
  <c r="I568" i="7"/>
  <c r="J568" i="7" s="1"/>
  <c r="I593" i="7"/>
  <c r="J593" i="7" s="1"/>
  <c r="I691" i="7"/>
  <c r="J691" i="7" s="1"/>
  <c r="I739" i="7"/>
  <c r="J739" i="7" s="1"/>
  <c r="I715" i="7"/>
  <c r="J715" i="7" s="1"/>
  <c r="I835" i="8"/>
  <c r="J835" i="8" s="1"/>
  <c r="I763" i="7"/>
  <c r="J763" i="7" s="1"/>
  <c r="I667" i="7"/>
  <c r="J667" i="7" s="1"/>
  <c r="I440" i="7"/>
  <c r="J440" i="7" s="1"/>
  <c r="I66" i="7"/>
  <c r="J66" i="7" s="1"/>
  <c r="H8" i="38"/>
  <c r="J8" i="38" s="1"/>
  <c r="I618" i="7"/>
  <c r="J618" i="7" s="1"/>
  <c r="I344" i="7"/>
  <c r="J344" i="7" s="1"/>
  <c r="I643" i="7"/>
  <c r="J643" i="7" s="1"/>
  <c r="I543" i="7"/>
  <c r="J543" i="7" s="1"/>
  <c r="J97" i="16"/>
  <c r="J99" i="16" s="1"/>
  <c r="I714" i="7"/>
  <c r="J714" i="7" s="1"/>
  <c r="I592" i="7"/>
  <c r="J592" i="7" s="1"/>
  <c r="I65" i="7"/>
  <c r="J65" i="7" s="1"/>
  <c r="I834" i="8"/>
  <c r="J834" i="8" s="1"/>
  <c r="H6" i="38"/>
  <c r="J6" i="38" s="1"/>
  <c r="I542" i="7"/>
  <c r="J542" i="7" s="1"/>
  <c r="I642" i="7"/>
  <c r="J642" i="7" s="1"/>
  <c r="I439" i="7"/>
  <c r="J439" i="7" s="1"/>
  <c r="I690" i="7"/>
  <c r="J690" i="7" s="1"/>
  <c r="I567" i="7"/>
  <c r="J567" i="7" s="1"/>
  <c r="I666" i="7"/>
  <c r="J666" i="7" s="1"/>
  <c r="I617" i="7"/>
  <c r="J617" i="7" s="1"/>
  <c r="I762" i="7"/>
  <c r="J762" i="7" s="1"/>
  <c r="I738" i="7"/>
  <c r="J738" i="7" s="1"/>
  <c r="I343" i="7"/>
  <c r="J343" i="7" s="1"/>
  <c r="J366" i="16"/>
  <c r="J368" i="16" s="1"/>
  <c r="H835" i="38" s="1"/>
  <c r="J835" i="38" s="1"/>
  <c r="I471" i="14"/>
  <c r="J471" i="14" s="1"/>
  <c r="H676" i="38"/>
  <c r="J676" i="38" s="1"/>
  <c r="I316" i="19"/>
  <c r="J316" i="19" s="1"/>
  <c r="I695" i="14"/>
  <c r="J695" i="14" s="1"/>
  <c r="I495" i="14"/>
  <c r="J495" i="14" s="1"/>
  <c r="I519" i="14"/>
  <c r="J519" i="14" s="1"/>
  <c r="I544" i="14"/>
  <c r="J544" i="14" s="1"/>
  <c r="J431" i="17"/>
  <c r="H884" i="38" s="1"/>
  <c r="J884" i="38" s="1"/>
  <c r="H832" i="38"/>
  <c r="J832" i="38" s="1"/>
  <c r="J174" i="17"/>
  <c r="J176" i="17" s="1"/>
  <c r="J177" i="17" s="1"/>
  <c r="H861" i="38" s="1"/>
  <c r="J861" i="38" s="1"/>
  <c r="I660" i="14"/>
  <c r="J660" i="14" s="1"/>
  <c r="H708" i="38"/>
  <c r="J708" i="38" s="1"/>
  <c r="I634" i="14"/>
  <c r="J634" i="14" s="1"/>
  <c r="I632" i="14"/>
  <c r="J632" i="14" s="1"/>
  <c r="K354" i="9"/>
  <c r="K356" i="9" s="1"/>
  <c r="K357" i="9" s="1"/>
  <c r="H381" i="38" s="1"/>
  <c r="J381" i="38" s="1"/>
  <c r="J217" i="18"/>
  <c r="J219" i="18" s="1"/>
  <c r="H926" i="38" s="1"/>
  <c r="J926" i="38" s="1"/>
  <c r="J449" i="15"/>
  <c r="H796" i="38" s="1"/>
  <c r="J796" i="38" s="1"/>
  <c r="J292" i="8"/>
  <c r="J294" i="8" s="1"/>
  <c r="J295" i="8" s="1"/>
  <c r="H269" i="38" s="1"/>
  <c r="I173" i="16"/>
  <c r="J173" i="16" s="1"/>
  <c r="I10" i="16"/>
  <c r="J10" i="16" s="1"/>
  <c r="I110" i="16"/>
  <c r="J110" i="16" s="1"/>
  <c r="I237" i="16"/>
  <c r="J237" i="16" s="1"/>
  <c r="I237" i="17"/>
  <c r="J237" i="17" s="1"/>
  <c r="I118" i="18"/>
  <c r="J118" i="18" s="1"/>
  <c r="I452" i="16"/>
  <c r="J452" i="16" s="1"/>
  <c r="I287" i="15"/>
  <c r="J287" i="15" s="1"/>
  <c r="I411" i="15"/>
  <c r="J411" i="15" s="1"/>
  <c r="I142" i="18"/>
  <c r="J142" i="18" s="1"/>
  <c r="I456" i="15"/>
  <c r="J456" i="15" s="1"/>
  <c r="I77" i="16"/>
  <c r="J77" i="16" s="1"/>
  <c r="I366" i="15"/>
  <c r="J366" i="15" s="1"/>
  <c r="H826" i="38" l="1"/>
  <c r="J826" i="38" s="1"/>
  <c r="I206" i="12"/>
  <c r="J206" i="12" s="1"/>
  <c r="J323" i="14"/>
  <c r="J324" i="14" s="1"/>
  <c r="H700" i="38" s="1"/>
  <c r="J700" i="38" s="1"/>
  <c r="J224" i="14"/>
  <c r="J225" i="14" s="1"/>
  <c r="H692" i="38" s="1"/>
  <c r="J692" i="38" s="1"/>
  <c r="J88" i="18"/>
  <c r="H910" i="38" s="1"/>
  <c r="J910" i="38" s="1"/>
  <c r="J202" i="18"/>
  <c r="J204" i="18" s="1"/>
  <c r="H925" i="38" s="1"/>
  <c r="J925" i="38" s="1"/>
  <c r="J68" i="14"/>
  <c r="H680" i="38" s="1"/>
  <c r="J680" i="38" s="1"/>
  <c r="J136" i="18"/>
  <c r="J137" i="18" s="1"/>
  <c r="H916" i="38" s="1"/>
  <c r="J916" i="38" s="1"/>
  <c r="J303" i="14"/>
  <c r="J304" i="14" s="1"/>
  <c r="H699" i="38" s="1"/>
  <c r="J699" i="38" s="1"/>
  <c r="J376" i="14"/>
  <c r="J377" i="14" s="1"/>
  <c r="H704" i="38" s="1"/>
  <c r="J704" i="38" s="1"/>
  <c r="J178" i="14"/>
  <c r="H687" i="38" s="1"/>
  <c r="J687" i="38" s="1"/>
  <c r="J150" i="16"/>
  <c r="H816" i="38" s="1"/>
  <c r="J816" i="38" s="1"/>
  <c r="J196" i="16"/>
  <c r="J198" i="16" s="1"/>
  <c r="I170" i="18" s="1"/>
  <c r="J170" i="18" s="1"/>
  <c r="H921" i="38" s="1"/>
  <c r="J921" i="38" s="1"/>
  <c r="J585" i="14"/>
  <c r="J587" i="14" s="1"/>
  <c r="J588" i="14" s="1"/>
  <c r="H723" i="38" s="1"/>
  <c r="J723" i="38" s="1"/>
  <c r="J119" i="14"/>
  <c r="J135" i="14" s="1"/>
  <c r="J137" i="14" s="1"/>
  <c r="H684" i="38" s="1"/>
  <c r="J684" i="38" s="1"/>
  <c r="J709" i="14"/>
  <c r="H731" i="38" s="1"/>
  <c r="J731" i="38" s="1"/>
  <c r="J529" i="14"/>
  <c r="J530" i="14" s="1"/>
  <c r="H719" i="38" s="1"/>
  <c r="J719" i="38" s="1"/>
  <c r="J481" i="14"/>
  <c r="J482" i="14" s="1"/>
  <c r="H717" i="38" s="1"/>
  <c r="J717" i="38" s="1"/>
  <c r="J672" i="14"/>
  <c r="J673" i="14" s="1"/>
  <c r="H729" i="38" s="1"/>
  <c r="J729" i="38" s="1"/>
  <c r="I303" i="17"/>
  <c r="J303" i="17" s="1"/>
  <c r="J306" i="17" s="1"/>
  <c r="H869" i="38" s="1"/>
  <c r="J869" i="38" s="1"/>
  <c r="H855" i="38"/>
  <c r="J855" i="38" s="1"/>
  <c r="J618" i="14"/>
  <c r="J620" i="14" s="1"/>
  <c r="J621" i="14" s="1"/>
  <c r="H725" i="38" s="1"/>
  <c r="J725" i="38" s="1"/>
  <c r="J249" i="14"/>
  <c r="J250" i="14" s="1"/>
  <c r="H693" i="38" s="1"/>
  <c r="J693" i="38" s="1"/>
  <c r="J555" i="14"/>
  <c r="J556" i="14" s="1"/>
  <c r="H721" i="38" s="1"/>
  <c r="J721" i="38" s="1"/>
  <c r="J99" i="17"/>
  <c r="J101" i="17" s="1"/>
  <c r="J69" i="16"/>
  <c r="J70" i="16" s="1"/>
  <c r="J489" i="15"/>
  <c r="J491" i="15" s="1"/>
  <c r="H800" i="38" s="1"/>
  <c r="J800" i="38" s="1"/>
  <c r="J288" i="16"/>
  <c r="J289" i="16" s="1"/>
  <c r="J162" i="16"/>
  <c r="J163" i="16" s="1"/>
  <c r="J165" i="16" s="1"/>
  <c r="H817" i="38" s="1"/>
  <c r="J817" i="38" s="1"/>
  <c r="J505" i="14"/>
  <c r="J506" i="14" s="1"/>
  <c r="H718" i="38" s="1"/>
  <c r="J718" i="38" s="1"/>
  <c r="J528" i="16"/>
  <c r="J529" i="16" s="1"/>
  <c r="J530" i="16" s="1"/>
  <c r="J455" i="17"/>
  <c r="H893" i="38" s="1"/>
  <c r="J893" i="38" s="1"/>
  <c r="J475" i="17"/>
  <c r="H894" i="38" s="1"/>
  <c r="J894" i="38" s="1"/>
  <c r="J417" i="15"/>
  <c r="J419" i="15" s="1"/>
  <c r="H794" i="38" s="1"/>
  <c r="J794" i="38" s="1"/>
  <c r="J551" i="7"/>
  <c r="J553" i="7" s="1"/>
  <c r="J554" i="7" s="1"/>
  <c r="H218" i="38" s="1"/>
  <c r="J218" i="38" s="1"/>
  <c r="J294" i="15"/>
  <c r="J296" i="15" s="1"/>
  <c r="H785" i="38" s="1"/>
  <c r="J785" i="38" s="1"/>
  <c r="J771" i="7"/>
  <c r="J773" i="7" s="1"/>
  <c r="J774" i="7" s="1"/>
  <c r="H184" i="38" s="1"/>
  <c r="J184" i="38" s="1"/>
  <c r="I35" i="12"/>
  <c r="J35" i="12" s="1"/>
  <c r="I26" i="12"/>
  <c r="J26" i="12" s="1"/>
  <c r="H791" i="38"/>
  <c r="J791" i="38" s="1"/>
  <c r="I17" i="12"/>
  <c r="J17" i="12" s="1"/>
  <c r="J179" i="16"/>
  <c r="J180" i="16" s="1"/>
  <c r="J182" i="16" s="1"/>
  <c r="H819" i="38" s="1"/>
  <c r="J819" i="38" s="1"/>
  <c r="J844" i="8"/>
  <c r="J846" i="8" s="1"/>
  <c r="J847" i="8" s="1"/>
  <c r="H328" i="38" s="1"/>
  <c r="J328" i="38" s="1"/>
  <c r="J626" i="7"/>
  <c r="J628" i="7" s="1"/>
  <c r="J629" i="7" s="1"/>
  <c r="H221" i="38" s="1"/>
  <c r="J221" i="38" s="1"/>
  <c r="J675" i="7"/>
  <c r="J677" i="7" s="1"/>
  <c r="J678" i="7" s="1"/>
  <c r="H180" i="38" s="1"/>
  <c r="J180" i="38" s="1"/>
  <c r="J462" i="15"/>
  <c r="J464" i="15" s="1"/>
  <c r="H798" i="38" s="1"/>
  <c r="J798" i="38" s="1"/>
  <c r="J457" i="16"/>
  <c r="J459" i="16" s="1"/>
  <c r="J460" i="16" s="1"/>
  <c r="H841" i="38" s="1"/>
  <c r="J841" i="38" s="1"/>
  <c r="J121" i="18"/>
  <c r="J128" i="18" s="1"/>
  <c r="J74" i="7"/>
  <c r="J76" i="7" s="1"/>
  <c r="J77" i="7" s="1"/>
  <c r="J372" i="15"/>
  <c r="J374" i="15" s="1"/>
  <c r="H790" i="38" s="1"/>
  <c r="J790" i="38" s="1"/>
  <c r="J243" i="17"/>
  <c r="J245" i="17" s="1"/>
  <c r="H864" i="38" s="1"/>
  <c r="J864" i="38" s="1"/>
  <c r="J34" i="16"/>
  <c r="H807" i="38" s="1"/>
  <c r="J807" i="38" s="1"/>
  <c r="J576" i="7"/>
  <c r="J578" i="7" s="1"/>
  <c r="J579" i="7" s="1"/>
  <c r="H219" i="38" s="1"/>
  <c r="J219" i="38" s="1"/>
  <c r="J601" i="7"/>
  <c r="J603" i="7" s="1"/>
  <c r="J604" i="7" s="1"/>
  <c r="H220" i="38" s="1"/>
  <c r="J220" i="38" s="1"/>
  <c r="I37" i="12"/>
  <c r="J37" i="12" s="1"/>
  <c r="I28" i="12"/>
  <c r="J28" i="12" s="1"/>
  <c r="I210" i="12"/>
  <c r="J210" i="12" s="1"/>
  <c r="J428" i="17"/>
  <c r="H882" i="38" s="1"/>
  <c r="J882" i="38" s="1"/>
  <c r="I192" i="12"/>
  <c r="J192" i="12" s="1"/>
  <c r="I19" i="12"/>
  <c r="J19" i="12" s="1"/>
  <c r="H811" i="38"/>
  <c r="J811" i="38" s="1"/>
  <c r="J83" i="16"/>
  <c r="J85" i="16" s="1"/>
  <c r="J243" i="16"/>
  <c r="J244" i="16" s="1"/>
  <c r="J647" i="14"/>
  <c r="J648" i="14" s="1"/>
  <c r="H727" i="38" s="1"/>
  <c r="J727" i="38" s="1"/>
  <c r="J699" i="7"/>
  <c r="J701" i="7" s="1"/>
  <c r="J702" i="7" s="1"/>
  <c r="H181" i="38" s="1"/>
  <c r="J181" i="38" s="1"/>
  <c r="J723" i="7"/>
  <c r="J725" i="7" s="1"/>
  <c r="J726" i="7" s="1"/>
  <c r="H182" i="38" s="1"/>
  <c r="J182" i="38" s="1"/>
  <c r="J447" i="7"/>
  <c r="J449" i="7" s="1"/>
  <c r="J450" i="7" s="1"/>
  <c r="H233" i="38" s="1"/>
  <c r="J233" i="38" s="1"/>
  <c r="H786" i="38"/>
  <c r="J786" i="38" s="1"/>
  <c r="I168" i="18"/>
  <c r="J168" i="18" s="1"/>
  <c r="H920" i="38" s="1"/>
  <c r="J920" i="38" s="1"/>
  <c r="J16" i="16"/>
  <c r="J17" i="16" s="1"/>
  <c r="J19" i="16" s="1"/>
  <c r="H806" i="38" s="1"/>
  <c r="J806" i="38" s="1"/>
  <c r="J324" i="19"/>
  <c r="J326" i="19" s="1"/>
  <c r="J327" i="19" s="1"/>
  <c r="H980" i="38" s="1"/>
  <c r="J980" i="38" s="1"/>
  <c r="J352" i="7"/>
  <c r="J354" i="7" s="1"/>
  <c r="J355" i="7" s="1"/>
  <c r="J651" i="7"/>
  <c r="J653" i="7" s="1"/>
  <c r="J654" i="7" s="1"/>
  <c r="H222" i="38" s="1"/>
  <c r="J222" i="38" s="1"/>
  <c r="J116" i="16"/>
  <c r="J149" i="18"/>
  <c r="J151" i="18" s="1"/>
  <c r="H917" i="38" s="1"/>
  <c r="J917" i="38" s="1"/>
  <c r="J747" i="7"/>
  <c r="J749" i="7" s="1"/>
  <c r="J750" i="7" s="1"/>
  <c r="H183" i="38" s="1"/>
  <c r="J183" i="38" s="1"/>
  <c r="H856" i="38" l="1"/>
  <c r="J856" i="38" s="1"/>
  <c r="I295" i="19"/>
  <c r="J295" i="19" s="1"/>
  <c r="J298" i="19" s="1"/>
  <c r="J300" i="19" s="1"/>
  <c r="H976" i="38" s="1"/>
  <c r="J976" i="38" s="1"/>
  <c r="H820" i="38"/>
  <c r="J820" i="38" s="1"/>
  <c r="J291" i="16"/>
  <c r="H827" i="38" s="1"/>
  <c r="J827" i="38" s="1"/>
  <c r="J72" i="16"/>
  <c r="H809" i="38" s="1"/>
  <c r="J809" i="38" s="1"/>
  <c r="I194" i="12"/>
  <c r="J194" i="12" s="1"/>
  <c r="H847" i="38"/>
  <c r="J847" i="38" s="1"/>
  <c r="I212" i="12"/>
  <c r="J212" i="12" s="1"/>
  <c r="J246" i="16"/>
  <c r="J422" i="17" s="1"/>
  <c r="H879" i="38" s="1"/>
  <c r="J879" i="38" s="1"/>
  <c r="J130" i="18"/>
  <c r="H914" i="38" s="1"/>
  <c r="J914" i="38" s="1"/>
  <c r="J117" i="16"/>
  <c r="J119" i="16" s="1"/>
  <c r="J426" i="17"/>
  <c r="H881" i="38" s="1"/>
  <c r="J881" i="38" s="1"/>
  <c r="H810" i="38"/>
  <c r="J810" i="38" s="1"/>
  <c r="H824" i="38" l="1"/>
  <c r="J824" i="38" s="1"/>
  <c r="H814" i="38"/>
  <c r="J814" i="38" s="1"/>
  <c r="J424" i="17"/>
  <c r="H880" i="38" s="1"/>
  <c r="J880" i="38" s="1"/>
</calcChain>
</file>

<file path=xl/sharedStrings.xml><?xml version="1.0" encoding="utf-8"?>
<sst xmlns="http://schemas.openxmlformats.org/spreadsheetml/2006/main" count="19116" uniqueCount="4172">
  <si>
    <t>Sl. No.</t>
  </si>
  <si>
    <t>Description of Labour</t>
  </si>
  <si>
    <t>Unit</t>
  </si>
  <si>
    <t>Bhisti</t>
  </si>
  <si>
    <t>day</t>
  </si>
  <si>
    <t>Bitumen Sprayer</t>
  </si>
  <si>
    <t>Blacksmith</t>
  </si>
  <si>
    <t>Blaster</t>
  </si>
  <si>
    <t>Carpenter 1st Class</t>
  </si>
  <si>
    <t>Chips spreader</t>
  </si>
  <si>
    <t>Chiseller</t>
  </si>
  <si>
    <t>Dresser (Skilled)</t>
  </si>
  <si>
    <t>Driller</t>
  </si>
  <si>
    <t>Electrician</t>
  </si>
  <si>
    <t>Fitter</t>
  </si>
  <si>
    <t>Mason (1st class)</t>
  </si>
  <si>
    <t>Mason (2nd Class)</t>
  </si>
  <si>
    <t>Mate</t>
  </si>
  <si>
    <t>Mazdoor (Unskilled)</t>
  </si>
  <si>
    <t>Mazdoor (Semi skilled)</t>
  </si>
  <si>
    <t>Mazdoor (Skilled)</t>
  </si>
  <si>
    <t>Painter (Ist class)</t>
  </si>
  <si>
    <t>Plumber</t>
  </si>
  <si>
    <t>Surveyor</t>
  </si>
  <si>
    <t>White Washer</t>
  </si>
  <si>
    <t>Description</t>
  </si>
  <si>
    <t xml:space="preserve">AC pipe 100 mm </t>
  </si>
  <si>
    <t>m</t>
  </si>
  <si>
    <t>Aggregate - For 37.5 mm Maximum size - 22.4 mm to 5.6 mm</t>
  </si>
  <si>
    <t>cum</t>
  </si>
  <si>
    <t>Aggregate - For 37.5 mm Maximum size - 45 mm to 22.5 mm</t>
  </si>
  <si>
    <t>Aggregate - For 37.5 mm Maximum size - Below 5.6 mm</t>
  </si>
  <si>
    <t>Aggregate - For 53 mm Maximum size - 22.5 mm to 5.6 mm</t>
  </si>
  <si>
    <t xml:space="preserve">Aggregate - For 53 mm Maximum size - 63 mm to 45 mm </t>
  </si>
  <si>
    <t xml:space="preserve">Aggregate - For 53 mm Maximum size - Below 5.6 mm </t>
  </si>
  <si>
    <t>Aggregate - Grading I (40 mm nominal Size) 10 mm - 5 mm</t>
  </si>
  <si>
    <t>Aggregate - Grading I (40 mm nominal Size) 25 mm – 10 mm</t>
  </si>
  <si>
    <t>Aggregate - Grading I (40 mm nominal Size) 37.25 mm - 25 mm</t>
  </si>
  <si>
    <t>Aggregate - Grading I (40 mm nominal Size) 5 mm and below</t>
  </si>
  <si>
    <t>Aggregate - Grading II (19 mm nominal Size) 10 mm - 5 mm</t>
  </si>
  <si>
    <t>Aggregate - Grading II (19 mm nominal Size) 25 mm – 10 mm</t>
  </si>
  <si>
    <t>Aggregate - Grading II (19 mm nominal Size) 5 mm and below</t>
  </si>
  <si>
    <t>Aggregate 10 mm</t>
  </si>
  <si>
    <t>Aggregate 20 mm</t>
  </si>
  <si>
    <t>Aggregate 40 mm</t>
  </si>
  <si>
    <t>Aggregate- Crushable type such as moorum or Gravel for Grading I</t>
  </si>
  <si>
    <t>Aggregate- Crushable type such as moorum or Gravel for Grading II</t>
  </si>
  <si>
    <t>Aggregate- Crushable type such as moorum or Gravel for Grading III</t>
  </si>
  <si>
    <t>Aggregate-Grading I 90 mm to 45 mm</t>
  </si>
  <si>
    <t>Aggregate-Grading II 63 mm to 45 mm</t>
  </si>
  <si>
    <t>Aggregate-Grading III  53 mm to 22.4 mm</t>
  </si>
  <si>
    <t>Aggregates 22.4 mm to 2.36 mm for wet mix macadam</t>
  </si>
  <si>
    <t>Aggregates 45 mm to 22.4 mm for wet mix macadam</t>
  </si>
  <si>
    <t>Aluminium sheeting (1.5 mm thick)</t>
  </si>
  <si>
    <t>sqm</t>
  </si>
  <si>
    <t>Aluminium Studs 100 mm x 100 mm fitted with lense reflectors</t>
  </si>
  <si>
    <t>Nos.</t>
  </si>
  <si>
    <t>Bamboo (1st Class) 85 mm - 100 mm dia, 2.0 m long</t>
  </si>
  <si>
    <t>No.</t>
  </si>
  <si>
    <t>Bamboo (1st Class) 85 mm - 100 mm dia, 2.5 m long</t>
  </si>
  <si>
    <t>Bamboo (1st Class) 85 mm - 100 mm dia, 3.0 m long</t>
  </si>
  <si>
    <t>Bamboo (1st Class) 85 mm - 100 mm dia, 4.5 m - 5.5 m long</t>
  </si>
  <si>
    <t>Bamboo (2nd Class) 75mm dia, 1.8 m - 2.5 m long</t>
  </si>
  <si>
    <t>Bamboo (2nd Class) 75mm dia, 2.1 m - 3.0 m long</t>
  </si>
  <si>
    <t>Barbed wire</t>
  </si>
  <si>
    <t>kg</t>
  </si>
  <si>
    <t>Binding  Material</t>
  </si>
  <si>
    <t>Binding wire</t>
  </si>
  <si>
    <t>tonne</t>
  </si>
  <si>
    <t>Bitumen (Natural Rubber Modified)</t>
  </si>
  <si>
    <t>Bitumen (S-65)</t>
  </si>
  <si>
    <t>t</t>
  </si>
  <si>
    <t>Bitumen (S-90)</t>
  </si>
  <si>
    <t>Bituminous sealant</t>
  </si>
  <si>
    <t>litre</t>
  </si>
  <si>
    <t>Blasted rubble</t>
  </si>
  <si>
    <t>Blasting material</t>
  </si>
  <si>
    <t>Bond stone (400 mm x 150 mm x 150 mm)</t>
  </si>
  <si>
    <t>Brick 1st Class</t>
  </si>
  <si>
    <t>Cement</t>
  </si>
  <si>
    <t>Cement Primer</t>
  </si>
  <si>
    <t>Chlorprene Elastomer or Closed Cell Foam Sealing Element</t>
  </si>
  <si>
    <t>Compensation for earth taken from private land</t>
  </si>
  <si>
    <t xml:space="preserve">Compressible Fibre Board </t>
  </si>
  <si>
    <t>Copper plate</t>
  </si>
  <si>
    <t>Corbelling Stones (300 mm x 150 mm x 150 mm)</t>
  </si>
  <si>
    <t>Corrosion Resistant Structural Steel Grating</t>
  </si>
  <si>
    <t>Credit for excavated rock found suitable for use</t>
  </si>
  <si>
    <t>Crow bars 40 mm dia (hire charges)</t>
  </si>
  <si>
    <t>hour</t>
  </si>
  <si>
    <t>Crushed Sand or Grit Passing 2.36 mm and retained on 180 micron</t>
  </si>
  <si>
    <t>Crushed Slag</t>
  </si>
  <si>
    <t>Crushed Stone Aggregate 26.5 mm to 75 micron</t>
  </si>
  <si>
    <t>Crushed Stone chipping 13.2 mm nominal size</t>
  </si>
  <si>
    <t>Crushed Stone Chipping 6.7 mm size 100% passing 11.2 mm and retained on 2.36 mm</t>
  </si>
  <si>
    <t>Crushed Stone Chipping 6.7 mm size 100% passing 9.5 mm and retained on 2.36 mm</t>
  </si>
  <si>
    <t>Crushed Stone chipping 9.5 mm nominal size</t>
  </si>
  <si>
    <t>Crushed Stone Coarse Aggregate Passing 53 mm and retained on 2.8 mm</t>
  </si>
  <si>
    <t xml:space="preserve">Curing compound </t>
  </si>
  <si>
    <t xml:space="preserve">Debonding strips </t>
  </si>
  <si>
    <t>Edge Stone (450 mm x 350 mm x 100 mm)</t>
  </si>
  <si>
    <t>Edge Stone (450 mm x 350 mm x 200 mm)</t>
  </si>
  <si>
    <t xml:space="preserve">Elastomeric bearing assembly </t>
  </si>
  <si>
    <t>Electric Detonator</t>
  </si>
  <si>
    <t>each</t>
  </si>
  <si>
    <t>Epoxy Paint</t>
  </si>
  <si>
    <t>Epoxy Primer</t>
  </si>
  <si>
    <t>Farmyard manure</t>
  </si>
  <si>
    <t>Fevicol adhesive</t>
  </si>
  <si>
    <t>Filter media</t>
  </si>
  <si>
    <t>Fine aggregate/Crushed sand 2.36 mm to 75 micron</t>
  </si>
  <si>
    <t>Galvanised angle</t>
  </si>
  <si>
    <t>Galvanised angle Section 100 mm x 100 mm of 12 mm thickness</t>
  </si>
  <si>
    <t>Gelatine 80 per cent</t>
  </si>
  <si>
    <t>GI Pipe 100 mm dia</t>
  </si>
  <si>
    <t>GI Pipe 50 mm dia</t>
  </si>
  <si>
    <t>GI wires</t>
  </si>
  <si>
    <t>Graded stone aggregate</t>
  </si>
  <si>
    <t>Granular material (Natural occuring, soil gravel mixture / quarry waste, kankar, laterite, dhandla</t>
  </si>
  <si>
    <t>Hand Broken Metal 40 mm size</t>
  </si>
  <si>
    <t>Indigo</t>
  </si>
  <si>
    <t>Interlocking Blocks with 60 mm thickness</t>
  </si>
  <si>
    <t>Interlocking Blocks with 80 mm thickness</t>
  </si>
  <si>
    <t>Joint filler board</t>
  </si>
  <si>
    <t>Jute netting, open weave 25 mm square opening</t>
  </si>
  <si>
    <t>Jute rope 12 mm dia</t>
  </si>
  <si>
    <t>Key Aggregates passing 22.4 mm and retained on 2.8 mm</t>
  </si>
  <si>
    <t>Lime</t>
  </si>
  <si>
    <t>Lime putty</t>
  </si>
  <si>
    <t xml:space="preserve">Local Wood Piles (1st Class) 150-200 mm dia ,6m long </t>
  </si>
  <si>
    <t xml:space="preserve">Local Wood Piles (1st Class) 100 mm x 75 mm </t>
  </si>
  <si>
    <t>Loose stone</t>
  </si>
  <si>
    <t>MS clamps</t>
  </si>
  <si>
    <t>MS Flat / Structural Steel</t>
  </si>
  <si>
    <t>MS Sheet Tube (47 mm x 47 mm x 12 SWG Sheet)</t>
  </si>
  <si>
    <t>MS Sheet 1.5 mm thick</t>
  </si>
  <si>
    <t>MS Sheet 2 mm thick</t>
  </si>
  <si>
    <t>Nuts, Bolts and Rivets</t>
  </si>
  <si>
    <t>Paint (Synthetic Enamel)</t>
  </si>
  <si>
    <t>Plasticizer</t>
  </si>
  <si>
    <t>Polythene sheet (125 micron)</t>
  </si>
  <si>
    <t>Polythene Sheething</t>
  </si>
  <si>
    <t>Quarried Stone 150-200 mm size</t>
  </si>
  <si>
    <t>RCC Pipe NP3 (1200 mm dia)</t>
  </si>
  <si>
    <t>RCC Pipe NP3 (1000 mm dia)</t>
  </si>
  <si>
    <t>RCC Pipe NP3 (600 mm dia)</t>
  </si>
  <si>
    <t>RCC Pipe NP3 (500 mm dia)</t>
  </si>
  <si>
    <t>RCC Pipe NP4 (1200 mm dia)</t>
  </si>
  <si>
    <t>RCC Pipe NP4 (1000 mm dia)</t>
  </si>
  <si>
    <t>RCC Pipe NP4 (600 mm dia)</t>
  </si>
  <si>
    <t>RCC Pipe NP4 (500 mm dia)</t>
  </si>
  <si>
    <t>Red-oxide Primer</t>
  </si>
  <si>
    <t>Road marking paint</t>
  </si>
  <si>
    <t>Sand (Coarse)</t>
  </si>
  <si>
    <t>Sand (Fine)</t>
  </si>
  <si>
    <t>Seeds</t>
  </si>
  <si>
    <t>Steel Pipe 50 mm dia</t>
  </si>
  <si>
    <t>Steel Reinforcement (HYSD Bars)</t>
  </si>
  <si>
    <t>Steel Reinforcement (MS Round Bars)</t>
  </si>
  <si>
    <t>Steel Reinforcement (TMT Bars)</t>
  </si>
  <si>
    <t>Stone Boulder of size 150 mm and below</t>
  </si>
  <si>
    <t>Stone Chips 12 mm size</t>
  </si>
  <si>
    <t>Stone Chips 13.2 mm to 5.6 mm</t>
  </si>
  <si>
    <t>Stone Crushed Aggregate 11.2 mm to 0.09 mm</t>
  </si>
  <si>
    <t>Stone for Coarse Rubble Masonry 1st Sort</t>
  </si>
  <si>
    <t>Stone for Coarse Rubble Masonry 2nd Sort</t>
  </si>
  <si>
    <t>Stone for Random Rubble Masonry</t>
  </si>
  <si>
    <t>Stone for Stone Set Pavement (300 mm x 200 mm x 150 mm)</t>
  </si>
  <si>
    <t>Stone Screening - Type A 13.2 mm for Grading-1</t>
  </si>
  <si>
    <t>Stone Screening - Type A 13.2 mm for Grading-2</t>
  </si>
  <si>
    <t>Stone Screening - Type B 11.2 mm for Grading-2</t>
  </si>
  <si>
    <t>Stone Screening - Type B 11.2 mm for Grading-3</t>
  </si>
  <si>
    <t>Stone spall</t>
  </si>
  <si>
    <t xml:space="preserve">Traffic cones </t>
  </si>
  <si>
    <t>Water</t>
  </si>
  <si>
    <t>kl</t>
  </si>
  <si>
    <t xml:space="preserve">Well graded Granular Base Material - Grading A 2.36 mm below </t>
  </si>
  <si>
    <t>Well graded Granular Base Material - Grading A 26.5 mm to 4.75 mm</t>
  </si>
  <si>
    <t xml:space="preserve">Well graded Granular Base Material - Grading A 53 mm to 26.5 mm </t>
  </si>
  <si>
    <t xml:space="preserve">Well graded Granular Base Material - Grading B 2.36 mm below </t>
  </si>
  <si>
    <t xml:space="preserve">Well graded Granular Base Material - Grading B 26.5 mm to 4.75 mm </t>
  </si>
  <si>
    <t>Well graded Granular Base Material - Grading C 2.36 mm below</t>
  </si>
  <si>
    <t xml:space="preserve">Well graded Granular Base Material - Grading C 9.5 mm to 4.75 mm </t>
  </si>
  <si>
    <t>Well Graded Material for Sub-Base - Grading I 2.36 mm below</t>
  </si>
  <si>
    <t>Well Graded Material for Sub-Base - Grading I 53 mm to 9.5 mm</t>
  </si>
  <si>
    <t>Well Graded Material for Sub-Base - Grading I 9.5 mm to 2.36 mm</t>
  </si>
  <si>
    <t>Well Graded Material for Sub-Base - Grading II 2.36 mm below</t>
  </si>
  <si>
    <t>Well Graded Material for Sub-Base - Grading II 26.5 mm to 9.5 mm</t>
  </si>
  <si>
    <t>Well Graded Material for Sub-Base - Grading II 9.5 mm to 2.36 mm</t>
  </si>
  <si>
    <t xml:space="preserve">Well Graded Material for Sub-Base - Grading III 2.36 mm below </t>
  </si>
  <si>
    <t>Well Graded Material for Sub-Base - Grading III 4.75 mm to 2.36 mm</t>
  </si>
  <si>
    <t>Well Graded Material for Sub-Base - Grading III 9.5 mm to 4.75 mm</t>
  </si>
  <si>
    <t>Wooden sleepers (250 mm x 250 mm x 125 mm) (hire charges)</t>
  </si>
  <si>
    <t>Sr. No.</t>
  </si>
  <si>
    <t>Description of</t>
  </si>
  <si>
    <t>Output of Machine</t>
  </si>
  <si>
    <t>Usage Rates in Rs.</t>
  </si>
  <si>
    <t>Machine</t>
  </si>
  <si>
    <t>Activity</t>
  </si>
  <si>
    <t>Output</t>
  </si>
  <si>
    <t>Air Compressor 210 cfm</t>
  </si>
  <si>
    <t>Supplying compressed air</t>
  </si>
  <si>
    <t>cfm</t>
  </si>
  <si>
    <t>per hour</t>
  </si>
  <si>
    <t>Batch mix HMP 40-60 TPH</t>
  </si>
  <si>
    <t xml:space="preserve">BM, DBM, SDBC, PM </t>
  </si>
  <si>
    <t>t/h</t>
  </si>
  <si>
    <t>Batch type HMP 30/40 TPH</t>
  </si>
  <si>
    <t>Bitumen boiler oil fired</t>
  </si>
  <si>
    <t xml:space="preserve">Heating of bitumen </t>
  </si>
  <si>
    <t>200 litre</t>
  </si>
  <si>
    <t>litre / h</t>
  </si>
  <si>
    <t>1000 litre</t>
  </si>
  <si>
    <t>Bitumen emulsion pressure distributor</t>
  </si>
  <si>
    <t>Applying bitumen tack coat</t>
  </si>
  <si>
    <t>sqm/h</t>
  </si>
  <si>
    <t>Concrete mixer 0.28/0.4 cum</t>
  </si>
  <si>
    <t>Mixing of ingradients</t>
  </si>
  <si>
    <t>cum/h</t>
  </si>
  <si>
    <t>Crane upto 80T</t>
  </si>
  <si>
    <t>Lifting of materials</t>
  </si>
  <si>
    <t>Dozer D 50</t>
  </si>
  <si>
    <t>Dozing  cutting</t>
  </si>
  <si>
    <t xml:space="preserve">cum/h </t>
  </si>
  <si>
    <t>Electric generator set, 125 KVA</t>
  </si>
  <si>
    <t>Electricity generation</t>
  </si>
  <si>
    <t>KVA</t>
  </si>
  <si>
    <t>Emulsion Sprayer with Tractor</t>
  </si>
  <si>
    <t>Spraying of Emulsion</t>
  </si>
  <si>
    <t>Front end-loader 1 cum bucket capacity @ 45 cum/hour</t>
  </si>
  <si>
    <t>Loading  Aggregates</t>
  </si>
  <si>
    <t>Loading  Soil</t>
  </si>
  <si>
    <t xml:space="preserve">cum/h  </t>
  </si>
  <si>
    <t>Hydraulic broom with tractor</t>
  </si>
  <si>
    <t>Surface cleaning</t>
  </si>
  <si>
    <t>Hydraulic Excavator 0.9 cum</t>
  </si>
  <si>
    <t>Excavation</t>
  </si>
  <si>
    <t xml:space="preserve">Hydraulic self propelled chip spreader </t>
  </si>
  <si>
    <t>Surface Dressing</t>
  </si>
  <si>
    <t>Jack Hammer with tractor</t>
  </si>
  <si>
    <t>Pavement breaking &amp; rock drilling</t>
  </si>
  <si>
    <t>05. to 1</t>
  </si>
  <si>
    <t>Joint Cutting Machine with 2-3 blades</t>
  </si>
  <si>
    <t>Cutting of Joints</t>
  </si>
  <si>
    <t>h</t>
  </si>
  <si>
    <t>Mixall 6-10 t capacity</t>
  </si>
  <si>
    <t>Mixing of bituminous materials</t>
  </si>
  <si>
    <t>Scarifier &amp; levelling</t>
  </si>
  <si>
    <t xml:space="preserve">Needle vibrator </t>
  </si>
  <si>
    <t>Vibrating cement concrete mix</t>
  </si>
  <si>
    <t>Paver finisher</t>
  </si>
  <si>
    <t>Laying/spreading</t>
  </si>
  <si>
    <t>Plate compactor</t>
  </si>
  <si>
    <t>Compaction</t>
  </si>
  <si>
    <t>Plate vibrator</t>
  </si>
  <si>
    <t>Screed vibrator</t>
  </si>
  <si>
    <t>Smooth wheeled 80-100 kN tandem roller</t>
  </si>
  <si>
    <t>Compaction of Sub-base/ Asphalt</t>
  </si>
  <si>
    <t>Stone crusher (Integrated) of 200 TPH</t>
  </si>
  <si>
    <t>Crushing of Spalls</t>
  </si>
  <si>
    <t>Three wheel 80-100 kN Static Roller</t>
  </si>
  <si>
    <t>Compaction/ Rolling</t>
  </si>
  <si>
    <t xml:space="preserve">Earth:- Embankment or sub-grade                                                                 </t>
  </si>
  <si>
    <t>80/70</t>
  </si>
  <si>
    <t>Sub-base G-I</t>
  </si>
  <si>
    <t>Sub-base G-II/G-III</t>
  </si>
  <si>
    <t>WMM</t>
  </si>
  <si>
    <t>BUSG</t>
  </si>
  <si>
    <t>BM 50/75 mm</t>
  </si>
  <si>
    <t>Premix 20 mm</t>
  </si>
  <si>
    <t xml:space="preserve">Seal Coat </t>
  </si>
  <si>
    <t>Surface Dressing 1st Coat</t>
  </si>
  <si>
    <t xml:space="preserve">Surface Dressing 2ndCoat </t>
  </si>
  <si>
    <t xml:space="preserve"> sqm/h</t>
  </si>
  <si>
    <t>Tipper 5.5 cum/10 t</t>
  </si>
  <si>
    <t>Carriage</t>
  </si>
  <si>
    <t>cum/trip</t>
  </si>
  <si>
    <t>Tractor with Disc Harrows</t>
  </si>
  <si>
    <t>Pulverisation of soil</t>
  </si>
  <si>
    <t>Tractor with ripper @ 60 cum per hour</t>
  </si>
  <si>
    <t>Ripping Pavements, uprooting trees</t>
  </si>
  <si>
    <t>Tractor with trolley</t>
  </si>
  <si>
    <t>Transportation of  materials</t>
  </si>
  <si>
    <t>t/trip</t>
  </si>
  <si>
    <t>3 to 5</t>
  </si>
  <si>
    <t>Truck 10 t capacity</t>
  </si>
  <si>
    <t>Vibratory roller 80-100 kN</t>
  </si>
  <si>
    <t>Compaction of soil WMM</t>
  </si>
  <si>
    <t>Compaction of BM</t>
  </si>
  <si>
    <t>Water tanker 6 kl capacity (Truck Mounted)</t>
  </si>
  <si>
    <t>Carriage of water</t>
  </si>
  <si>
    <t>Wet mix plant (Pug Mill)</t>
  </si>
  <si>
    <t>Wet Mix</t>
  </si>
  <si>
    <t>Emulsion pressure distributor</t>
  </si>
  <si>
    <t>Applying Emulsion Tack Coat</t>
  </si>
  <si>
    <t>Item
No.</t>
  </si>
  <si>
    <t>Rate
(Rs.)</t>
  </si>
  <si>
    <t>1.1</t>
  </si>
  <si>
    <t xml:space="preserve">Loading and Unloading of Lime, Aggregate, Stone Boulder, Brick Aggregate, Kankar, Building Rubbish, Crushed Slag, Stone for Masonry Work by  Manual Means </t>
  </si>
  <si>
    <t>(i)</t>
  </si>
  <si>
    <t>Loading of Lime, Aggregate, Stone Boulder, Brick Aggregate, Kankar, Building Rubbish, Crushed Slag, Stone for Masonry Work by manual means including a lead upto 30 m</t>
  </si>
  <si>
    <t>(ii)</t>
  </si>
  <si>
    <t>Loading of Earth, Sand, Moorum, Manure, Flyash by manual means including a lead upto 30 m</t>
  </si>
  <si>
    <t>(iii)</t>
  </si>
  <si>
    <t>Unloading of Lime, Aggregate, Stone Boulder, Brick Aggregate, Kankar, Building Rubbish, Crushed Slag, Stone for Masonry Work by manual means including a lead upto 30 m</t>
  </si>
  <si>
    <t>(iv)</t>
  </si>
  <si>
    <t>Unloading of Earth, Sand, Moorum, Manure, Flyash by manual means including a lead upto 30 m</t>
  </si>
  <si>
    <t>1.2</t>
  </si>
  <si>
    <t xml:space="preserve">Loading and Unloading Lime, Aggregate, Stone Boulder, Brick Aggregate, Kankar, Building Rubbish, Crushed Slag, Stone for Masonry Work by  Mechanical Means </t>
  </si>
  <si>
    <t>Loading of Lime, Aggregate, Stone Boulder, Brick Aggregate, Kankar, Building Rubbish, Crushed Slag, Stone for Masonry Work by mechanical means including a lead upto 30 m</t>
  </si>
  <si>
    <t>Loading of Earth, Sand, Moorum, Manure, Flyash by mechanical means including a lead upto 30 m.</t>
  </si>
  <si>
    <t>Unloading of Earth, Sand, Lime, Moorum, Aggregate, Stone Boulder, Brick Aggregate, Kankar, Building Rubbish, Manure, Crushed Slag, Flyash, Stone for Masonry Work by mechanical means.</t>
  </si>
  <si>
    <t>1.3</t>
  </si>
  <si>
    <t xml:space="preserve">Loading, Unloading and Stacking of Bricks by  Manual Means </t>
  </si>
  <si>
    <t>Loading of Bricks by manual means including a lead upto 30 m</t>
  </si>
  <si>
    <t>Unloading and Stacking of Bricks by manual means including a lead upto 30 m</t>
  </si>
  <si>
    <t>1.4</t>
  </si>
  <si>
    <t xml:space="preserve">Loading and Unloading of Cement by  Manual Means </t>
  </si>
  <si>
    <t xml:space="preserve">(i) </t>
  </si>
  <si>
    <t>Loading of Cement by manual means including a lead upto 30 m</t>
  </si>
  <si>
    <t>Unloading of Cement by manual means including a lead upto 30 m</t>
  </si>
  <si>
    <t>1.5</t>
  </si>
  <si>
    <t xml:space="preserve">Loading and Unloading of Structural Steel and Steel Bars by  manual means </t>
  </si>
  <si>
    <t>Loading of Structural Steel, Steel Bars by manual means including a lead upto 30 m</t>
  </si>
  <si>
    <t>Unloading of Structural Steel, Steel Bars by manual means including a lead upto 30 m</t>
  </si>
  <si>
    <t>1.6</t>
  </si>
  <si>
    <t xml:space="preserve">Loading and Unloading of Bitumen Drums by  Manual Means </t>
  </si>
  <si>
    <t>Loading of Bitumen Drums by manual means including a lead upto 30 m</t>
  </si>
  <si>
    <t>Unloading of Bitumen Drums by Manual Means including a lead upto 30 m</t>
  </si>
  <si>
    <t>1.7</t>
  </si>
  <si>
    <t xml:space="preserve">Loading and Unloading of Timber by  Manual Means </t>
  </si>
  <si>
    <t>Loading of Timber by manual means including a lead upto 30 m</t>
  </si>
  <si>
    <t>Unloading of Timber by manual means including a lead upto 30 m</t>
  </si>
  <si>
    <t>1.8</t>
  </si>
  <si>
    <t xml:space="preserve">Loading and Unloading of C.C. Blocks, Kerb, etc. </t>
  </si>
  <si>
    <t>Loading with care C.C. Blocks, km Stone, 200 m Stone, Boundary Pillar, Kerb, Channel,  Bond Stone, etc. by manual means including a lead upto 30 m</t>
  </si>
  <si>
    <t>Unloading with care C.C. Blocks, km Stone, 200 m Stone, Boundary Pillar, Kerb, Channel, Bond Stone, etc. by manual means including a lead upto 30 m</t>
  </si>
  <si>
    <t>1.9</t>
  </si>
  <si>
    <t xml:space="preserve">Loading and Unloading of Hume Pipes </t>
  </si>
  <si>
    <t>Loading of RCC Hume pipes by mechanical means including a lead upto 30 m</t>
  </si>
  <si>
    <t xml:space="preserve">A. </t>
  </si>
  <si>
    <t>1000 / 1200 mm dia Hume pipe</t>
  </si>
  <si>
    <t>B.</t>
  </si>
  <si>
    <t xml:space="preserve">750 mm dia Hume pipe </t>
  </si>
  <si>
    <t xml:space="preserve">C. </t>
  </si>
  <si>
    <t xml:space="preserve">600/450 mm dia Hume pipe </t>
  </si>
  <si>
    <t>Unloading of RCC Hume pipe by manual means including a lead upto 30 m</t>
  </si>
  <si>
    <t>A.</t>
  </si>
  <si>
    <t>1000/1200 mm dia RCC Hume pipes</t>
  </si>
  <si>
    <t>600/450 mm dia Hume pipe</t>
  </si>
  <si>
    <t>Unloading of RCC Hume pipes by mechanical means including a lead upto 30 m</t>
  </si>
  <si>
    <t>1000/1200 mm dia Hume pipe</t>
  </si>
  <si>
    <t>1.10</t>
  </si>
  <si>
    <t>Haulage excluding Loading &amp; Unloading</t>
  </si>
  <si>
    <t>Haulage of materials by tipper excluding cost of loading, unloading and stacking.</t>
  </si>
  <si>
    <t>Case-I : Surfaced Road</t>
  </si>
  <si>
    <t>t.km</t>
  </si>
  <si>
    <t>Case-II: Unsurfaced Gravel Road</t>
  </si>
  <si>
    <t>1.11</t>
  </si>
  <si>
    <t xml:space="preserve">Supply of Quarried stone and hand breaking </t>
  </si>
  <si>
    <t>Supply of quarried stone and hand breaking into coarse aggregate to Grading 1 (90 mm to 45 mm) as per Table 400.8 of Technical Specifications.</t>
  </si>
  <si>
    <t>Supply of quarried stone and hand breaking into coarse aggregate to Grading 2 (63 mm to 45 mm) as per Table 400.8 of Technical Specifications.</t>
  </si>
  <si>
    <t>Supply of quarried stone and hand breaking into coarse aggregate to Grading 3 (53 mm to 22.4 mm) as per Table 400.8 of Technical Specifications.</t>
  </si>
  <si>
    <t>1.12</t>
  </si>
  <si>
    <t>Crushing of Stone Aggregates 100 per cent passing through 53 mm sieve as per Table 500.6 of Technical Specifications.</t>
  </si>
  <si>
    <t>Crushing of stone boulders of 150 mm size in an integrated stone crushing unit of 200 t/h capacity comprising of primary and secondary crushing units, belt conveyor and vibrating screens to obtain stone aggregates 100 per cent passing through 53 mm sieve as per Table 500.6 of Technical Specifications including the cost of stone.</t>
  </si>
  <si>
    <t>1.13</t>
  </si>
  <si>
    <t>Crushing of Stone Aggregates 100 per cent passing through 22.4 mm sieve as per Table 500.6 of Technical Specifications.</t>
  </si>
  <si>
    <t>Crushing of stone boulders of 150 mm size in an integrated stone crushing unit of 200 t/h capacity comprising of primary and secondary crushing units, belt conveyor and vibrating screens to obtain stone aggregates 100 per cent passing through 22.4 mm sieve as per Table 500.6 of Technical Specifications including the cost of stone.</t>
  </si>
  <si>
    <t>1.14</t>
  </si>
  <si>
    <t>Crushing of Stone Aggregates  Nominal Size 13.2 mm as per Table 500.9 of Technical Specifications.</t>
  </si>
  <si>
    <t>Crushing of stone boulders of 150 mm size in an integrated stone crushing unit of 200 t/h capacity comprising of primary and secondary crushing units, belt conveyor and vibrating screens to obtain stone aggregates of 13.2 mm nominal size as per Table 500.9 of Technical Specifications including the cost of stone.</t>
  </si>
  <si>
    <t>1.15</t>
  </si>
  <si>
    <t>Crushing of Stone Aggregates 9.5 mm Nominal Size as per Table 500.9 of Technical Specifications.</t>
  </si>
  <si>
    <t>Crushing of stone boulders of 150 mm size in an integrated stone crushing unit of 200 t/h capacity comprising of primary and secondary crushing units, belt conveyor and vibrating screens to obtain stone aggregates of 9.5 mm nominal size as per Table 500.9 of Technical Specifications including the cost of stone.</t>
  </si>
  <si>
    <t>1.16</t>
  </si>
  <si>
    <t>Setting Out</t>
  </si>
  <si>
    <t>2.1</t>
  </si>
  <si>
    <t xml:space="preserve">Clearing Grass and Removal of Rubbish </t>
  </si>
  <si>
    <t>Clearing grass and removal of rubbish up to a distance of 30 m outside the periphery of the area as per Technical Specification Clause 201.</t>
  </si>
  <si>
    <t xml:space="preserve">By Manual Means                                                                                                                    </t>
  </si>
  <si>
    <t>2.2</t>
  </si>
  <si>
    <t>Clearing and Grubbing Road Land</t>
  </si>
  <si>
    <t>Clearing and grubbing road land including uprooting wild vegetation, grass, bushes, shrubs, saplings and trees of girth upto 300 mm, removal of stumps of such trees cut earlier  and disposal of unserviceable materials and stacking of serviceable material to be used or auctioned, upto a lead of 1000 m including removal and disposal of top organic soil not exceeding 150 mm in thickness as per Technical Specification Clause 201.</t>
  </si>
  <si>
    <t>(I)</t>
  </si>
  <si>
    <t>By Manual Means</t>
  </si>
  <si>
    <t>(A)</t>
  </si>
  <si>
    <t>In area of non-thorny jungle</t>
  </si>
  <si>
    <t>(B)</t>
  </si>
  <si>
    <t>In area of thorny jungle</t>
  </si>
  <si>
    <t>(II)</t>
  </si>
  <si>
    <t>By Mechanical Means</t>
  </si>
  <si>
    <t>2.3</t>
  </si>
  <si>
    <t xml:space="preserve">Cutting of Trees including Cutting of Trunks, Branches and Removal of Stumps </t>
  </si>
  <si>
    <t>Cutting of trees, including cutting of trunks, branches and removal of stumps &amp; roots, refilling, compaction of backfilling and stacking of serviceable material by manual means with all lifts as per Technical Specification Clause 201.</t>
  </si>
  <si>
    <t>Lead upto 100 m</t>
  </si>
  <si>
    <t>Girth  above 300 mm to 600 mm</t>
  </si>
  <si>
    <t>Girth  above 600 mm to 900 mm</t>
  </si>
  <si>
    <t>Girth above 900 mm to 1800 mm</t>
  </si>
  <si>
    <t>Girth above 1800 mm to 2700 mm</t>
  </si>
  <si>
    <t>(v)</t>
  </si>
  <si>
    <t>Girth above 2700 mm to 4500 mm</t>
  </si>
  <si>
    <t>(vi)</t>
  </si>
  <si>
    <t>Girth above 4500 mm</t>
  </si>
  <si>
    <t>Lead upto 1000 m</t>
  </si>
  <si>
    <t>Girth above 600 mm to 900 mm</t>
  </si>
  <si>
    <t>2.4</t>
  </si>
  <si>
    <t>Uprooting and Removing Stumps &amp; Roots</t>
  </si>
  <si>
    <t>Girth above 300 mm to 600 mm</t>
  </si>
  <si>
    <t xml:space="preserve">Girth above 2700 mm to 4500 mm </t>
  </si>
  <si>
    <t xml:space="preserve">Girth above 4500 mm </t>
  </si>
  <si>
    <t>2.5</t>
  </si>
  <si>
    <t>Dismantling of Structures</t>
  </si>
  <si>
    <t>Dismantling of existing structures like culverts, bridges, retaining walls and other structure comprising of masonry, cement concrete, wood work, steel work, including T&amp;P and scaffolding wherever necessary, sorting the dismantled material, disposal of unserviceable material and stacking the serviceable material with all lifts and lead of 1000 m as per Technical Specification Clause 202.</t>
  </si>
  <si>
    <t>Lime Concrete</t>
  </si>
  <si>
    <t xml:space="preserve">Cement Concrete  </t>
  </si>
  <si>
    <t>(C)</t>
  </si>
  <si>
    <t xml:space="preserve">Reinforced Cement Concrete </t>
  </si>
  <si>
    <t>2.6</t>
  </si>
  <si>
    <t>Dismantling Brick/Tile Work</t>
  </si>
  <si>
    <t>Dismantling of existing structures like culverts, bridges, retaining walls and other structures comprising of brick masonry, including disposal of unserviceable material and stacking the serviceable material with all lift and lead of 1000 m as per Technical Specification Clause 202.</t>
  </si>
  <si>
    <t>Lime mortar</t>
  </si>
  <si>
    <t>Cement mortar</t>
  </si>
  <si>
    <t>Mud Mortar</t>
  </si>
  <si>
    <t>(D)</t>
  </si>
  <si>
    <t>Dry Brick Pitching or Brick Soling</t>
  </si>
  <si>
    <t>2.7</t>
  </si>
  <si>
    <t>Dismantling Stone Masonry as per Technical Specification Clause 202.</t>
  </si>
  <si>
    <t>Dismantling of existing structures like culverts, bridges, retaining walls and other structure comprising of stone masonry, including disposal of unserviceable material and stacking the serviceable material with all lift and lead of 1000 m as per Technical Specification Clause 202.</t>
  </si>
  <si>
    <t>Rubble Stone Masonry in Lime Mortar</t>
  </si>
  <si>
    <t>Rubble Stone Masonry in Cement Mortar</t>
  </si>
  <si>
    <t>Rubble Stone Masonry in Mud Mortar</t>
  </si>
  <si>
    <t>Dry Rubble Masonry</t>
  </si>
  <si>
    <t>(E)</t>
  </si>
  <si>
    <t>Dismantling Stone Pitching / Dry Stone Spalls</t>
  </si>
  <si>
    <t>(F)</t>
  </si>
  <si>
    <t>Dismantling boulders laid in wire crates including opening of crates and stacking dismantled materials</t>
  </si>
  <si>
    <t>2.8</t>
  </si>
  <si>
    <t>Dismantling Wood Work Wrought and Planed Fixed in Frames of Trusses upto a height of 5 m above Plinth Level as per Technical Specification Clause 202.</t>
  </si>
  <si>
    <t>2.9</t>
  </si>
  <si>
    <t>Dismantling Steel Work in all Types of Sections upto a height of 5 m above Plinth Level excluding Cutting of rivet as per Technical Specification Clause 202.</t>
  </si>
  <si>
    <t>Including dismembering</t>
  </si>
  <si>
    <t>Excluding dismembering</t>
  </si>
  <si>
    <t>Extra over Items  (A) and  (B) for cutting rivets</t>
  </si>
  <si>
    <t>2.10</t>
  </si>
  <si>
    <t>Scraping of bricks dismantled from brick work including stacking as per Technical Specification Clause 202.</t>
  </si>
  <si>
    <t>2.11</t>
  </si>
  <si>
    <t>Scraping of Stone from Dismantled Stone Masonry as per Technical Specification Clause 202.</t>
  </si>
  <si>
    <t>In Cement or Lime Mortar</t>
  </si>
  <si>
    <t>2.12</t>
  </si>
  <si>
    <t>Scraping Plaster in Lime or Cement Mortar from Brick / Stone Masonry as per Technical Specification Clause 202.</t>
  </si>
  <si>
    <t>2.13</t>
  </si>
  <si>
    <t>Removing all types of Hume pipes and stacking within a lead of 1000 m including Earthwork and Dismantling of Masonry Works as per Technical Specification Clause 202.</t>
  </si>
  <si>
    <t>Upto 600 mm dia Hume pipe</t>
  </si>
  <si>
    <t>Above 600 mm to 900 mm dia Hume pipe</t>
  </si>
  <si>
    <t>Above 900 mm dia Hume pipe</t>
  </si>
  <si>
    <t>Dismantling of Flexible Pavements</t>
  </si>
  <si>
    <t>Dismantling of flexible pavements and disposal of dismantled materials upto a lead of 100 m, stacking serviceable and unserviceable materials separately as per Technical Specification Clause 202</t>
  </si>
  <si>
    <t>Bituminous Courses</t>
  </si>
  <si>
    <t>Granular Courses</t>
  </si>
  <si>
    <t>2.15</t>
  </si>
  <si>
    <t>Dismantling of Cement Concrete Pavements as per Technical Specification Clause 202.</t>
  </si>
  <si>
    <t>Dismantling of cement concrete pavements by mechanical means using pneumatic tools breaking to pieces not exceeding 0.02 cum in volume and stock piling at designated locations and disposal of dismantled materials upto a lead of 1000 m, stacking serviceable and unserviceable materials separately</t>
  </si>
  <si>
    <t>2.16</t>
  </si>
  <si>
    <t>Dismantling Guard Rails</t>
  </si>
  <si>
    <t>Dismantling guard rails by manual means and disposal of dismantled material with all lifts and upto a lead of 1000 m, stacking serviceable materials and unserviceable materials separately as per Technical Specification Clause 202.</t>
  </si>
  <si>
    <t>2.17</t>
  </si>
  <si>
    <t>Dismantling Kerb Stones</t>
  </si>
  <si>
    <t>Dismantling kerb stones by manual means and disposal of dismantled material with all lifts and upto a lead of 1000 m as per Technical Specification Clause 202.</t>
  </si>
  <si>
    <t>2.18</t>
  </si>
  <si>
    <t xml:space="preserve">Dismantling Kerb Stone Channels </t>
  </si>
  <si>
    <t>Dismantling kerb stone channels by manual means and disposal of dismantled material with all lifts and upto a lead of 1000 m as per Technical Specification Clause 202.</t>
  </si>
  <si>
    <t>2.19</t>
  </si>
  <si>
    <t>Dismantling Kilometre Stones</t>
  </si>
  <si>
    <t>Dismantling of kilometre stones including cutting of earth, foundation and disposal of dismantled material with all lifts and lead upto 1000 m and backfilling of pit as per Technical Specification Clause 202.</t>
  </si>
  <si>
    <t>5th km Stone</t>
  </si>
  <si>
    <t>Ordinary km Stones</t>
  </si>
  <si>
    <t>200 m Stones</t>
  </si>
  <si>
    <t>2.20</t>
  </si>
  <si>
    <t>Dismantling of Fencing</t>
  </si>
  <si>
    <t>Dismantling of barbed wire fencing / wire mesh fencing including posts, foundation concrete, backfilling of pit by manual means including disposal of dismantled material with all lifts and upto a lead of 1000 m, stacking serviceable material and unserviceable material separately as per Technical Specification Clause 202.</t>
  </si>
  <si>
    <t>2.21</t>
  </si>
  <si>
    <t>Dismantling of CI Water Pipe Line</t>
  </si>
  <si>
    <t>Dismantling of CI water pipe line 600 mm dia including disposal with all lifts and lead upto 1000 m and stacking of serviceable material and unserviceable material separately under supervision of concerned department as per Technical Specification Clause 202.</t>
  </si>
  <si>
    <t>2.22</t>
  </si>
  <si>
    <t>Removal of Cement Concrete Pipe of Sewer Gutter</t>
  </si>
  <si>
    <t>Removal of cement concrete pipe of sewer gutter 1500 mm dia under the supervision of concerned department including disposal with all lifts and upto a lead of 1000 m and stacking of serviceable and unserviceable material separately but excluding earth excavation and dismantling of masonry works as per Technical Specification Clause 202.</t>
  </si>
  <si>
    <t>2.23</t>
  </si>
  <si>
    <t>Removal of Telephone/Electric Poles and Lines</t>
  </si>
  <si>
    <t>Removal of telephone/electric poles with wires including excavation and dismantling of foundation concrete and lines under the supervision of concerned department, disposal with all lifts and upto a lead of 1000 m and stacking the serviceable and unserviceable material separately as per Technical Specification Clause 202.</t>
  </si>
  <si>
    <t>3.1</t>
  </si>
  <si>
    <t>Preparation of Foundation for Embankment</t>
  </si>
  <si>
    <t xml:space="preserve">Scarifying Existing Granular Surface to a Depth of 50 mm by Manual Means </t>
  </si>
  <si>
    <t>Scarifying existing granular surface to a depth of 50 mm and disposal of scarified material with a lift upto 3 m and leads upto 1000 m as per Technical Specification Clause 301.4.</t>
  </si>
  <si>
    <t>3.2</t>
  </si>
  <si>
    <t>Scarifying Existing Bituminous Surface to a Depth of 150 mm by Mechanical Means</t>
  </si>
  <si>
    <t>Scarifying the existing bituminous road surface to a depth of 150 mm and disposal of scarified material with a lift upto 3 m and lead upto 1000 m as per Technical Specification Clause 301.4.</t>
  </si>
  <si>
    <t>3.3</t>
  </si>
  <si>
    <t>Construction of Embankment with Material Obtained from Roadway Cutting</t>
  </si>
  <si>
    <t>Construction of embankment with approved materials deposited at site from roadway cutting and excavation from drain and foundation of other structures graded and compacted to meet requirement of Tables 300.1 and 300.2 as per Technical Specification Clause 301.5</t>
  </si>
  <si>
    <t>3.4</t>
  </si>
  <si>
    <t>Construction of Embankment with Material Obtained from Borrow Pits</t>
  </si>
  <si>
    <t>3.5</t>
  </si>
  <si>
    <t>Excavation in  Cutting in Soil by manual means with lead upto 50 m</t>
  </si>
  <si>
    <t>Excavation for roadway in soil using manual means for carrying of cut earth to embankment site with a lift upto 1.5 m and lead upto 50 m as per Technical Specification Clause 302.3</t>
  </si>
  <si>
    <t>Excavation in Soil  with  Dozer with lead upto 100 m</t>
  </si>
  <si>
    <t>Excavation for roadway in soil by mechanical means including cutting and pushing the earth to site of embankment upto a distance of 100 m, including trimming bottom and side slopes in accordance with requirements of lines, grades and cross-sections.</t>
  </si>
  <si>
    <t>Excavation in Soil using Hydraulic Excavator  and Tippers with disposal upto 1000 m</t>
  </si>
  <si>
    <t>Excavation for roadwork in soil with hydraulic excavator of  0.9 cum bucket capacity including cutting and loading in tippers, trimming bottom and side slopes, in accordance with requirements of lines, grades and cross-sections, and transporting to the embankment location with a lift upto 1.5 m and lead upto 1000 m as per Technical Specification Clause 302.3</t>
  </si>
  <si>
    <t>3.6</t>
  </si>
  <si>
    <t>Excavation in Marshy Soil</t>
  </si>
  <si>
    <t>Excavation for roadway in marshy soil with hydraulic excavator 0.9 cum bucket capacity including cutting and  loading in tippers and disposal with a lift upto 1.5 m and lead upto 1000 m, trimming of bottom and side slopes in accordance with requirements of lines, grades and cross- sections as per Technical Specification Clause 302.3.6.</t>
  </si>
  <si>
    <t>3.7</t>
  </si>
  <si>
    <t>Removal of  Unsuitable Soil with Disposal upto 1000 m</t>
  </si>
  <si>
    <t>Removal of unsuitable soil including excavation, loading and disposal upto 1000 m lead but excluding compaction  ground supporting embankment subgrade replacement by suitable soil, which shall be paid separately as per Clause 303.5.2 as per Technical Specification Clause 302.3.11</t>
  </si>
  <si>
    <t>3.8</t>
  </si>
  <si>
    <t>Excavation in ordinary Rock by manual means</t>
  </si>
  <si>
    <t>Excavation in ordinary rock using manual means including loading in a truck and carrying of excavated material to embankment site with a lift upto 1.5 m and lead upto 50 m as per Technical Specification Clause 302.3.5.</t>
  </si>
  <si>
    <t>Excavation in Ordinary Rock with Dozer with lead upto 100 m</t>
  </si>
  <si>
    <t>Excavation for roadway in ordinary rock by deploying a dozer D-50  including cutting and pushing the cut earth to site of embankment upto a distance of 100 m (average lead 50 m), trimming bottom and side slopes in accordance with the requirements of lines, grades and cross-sections with lift upto 1.5 m.</t>
  </si>
  <si>
    <t>Excavation in Ordinary Rock  using Hydraulic Excavator  and Tippers with disposal upto 1000 m</t>
  </si>
  <si>
    <t>Excavation for roadway in ordinary rock with hydraulic excavator of 0.9 cum bucket capacity including cutting and loading in tippers, transporting to embankment site with a lift upto 1.5 m and lead upto 1000 m, trimming bottom and side slopes in accordance with requirements of lines, grades and cross-sections as per Technical Specification Clause 302.3.5</t>
  </si>
  <si>
    <t>3.9</t>
  </si>
  <si>
    <t>Excavation in Hard Rock (requiring blasting) with disposal upto 1000 m</t>
  </si>
  <si>
    <t>Excavation for roadway in hard rock (requiring blasting) by drilling, blasting and breaking, trimming of bottom and side slopes in accordance with requirements of lines, grades and cross-sections, loading and disposal of cut rock with a lift upto 1.5 m and leads upto 1000 m as per Technical Specification Clause 302.3.5</t>
  </si>
  <si>
    <t>Excavation in Hard Rock (blasting prohibited)</t>
  </si>
  <si>
    <t>Excavation for roadway in hard rock (blasting prohibited) with rock breakers including breaking rock, loading in tippers and disposal with a lift upto 1.5 m and lead upto 1000 metres, trimming bottom and side slopes in accordance with requirements of lines, grades and cross- sections as per Technical Specification Clause 302.3.5</t>
  </si>
  <si>
    <t>Manual Means</t>
  </si>
  <si>
    <t>Mechanical Means</t>
  </si>
  <si>
    <t>Excavation in Hard Rock (controlled blasting) with disposal upto 1000 m</t>
  </si>
  <si>
    <t>Excavation for roadway in hard rock  with controlled  blasting by drilling, blasting and breaking, trimming of bottom and side slopes in accordance with requirements of lines, grades and cross-sections, loading and disposal of cut rock with a lift upto 1.5 m and leads upto 1000 m  as per Technical Specification Clause 302.3.5</t>
  </si>
  <si>
    <t>3.10</t>
  </si>
  <si>
    <t>Stripping, Storing and Relaying Top Soil from Right-of-Way (R.O.W)</t>
  </si>
  <si>
    <t>3.11</t>
  </si>
  <si>
    <t>Stripping, Storing and Relaying Top Soil from Borrow Areas in Agricultural Fields</t>
  </si>
  <si>
    <t>Stripping of top soil from borrow areas located in agriculture fields, storing at a suitable place, spreading and relaying after taking the borrow earth to maintain fertility of the agricultural field, finishing it to the required levels to the satisfaction of the farmer/land owner as per Technical Specification Clause 302.3.2.</t>
  </si>
  <si>
    <t>3.12</t>
  </si>
  <si>
    <t>Turfing with Sods</t>
  </si>
  <si>
    <t>Furnishing and laying of the live sods of perennial turf forming grass on embankment slope, verges or  other locations shown on the drawing or as directed by the Engineer including preparation of ground, fetching of sods and watering as per Technical Specification Clause 309.</t>
  </si>
  <si>
    <t>3.13</t>
  </si>
  <si>
    <t>Seeding and Mulching</t>
  </si>
  <si>
    <t>Preparation of seed bed on previously laid top soil, furnishing and placing of seeds, fertilizer, mulching material, applying bituminous emulsion @ 0.23 litre per sqm and laying and fixing jute netting, including watering for 3 months all as per Technical Specification Clause 310.</t>
  </si>
  <si>
    <t>3.14</t>
  </si>
  <si>
    <t>Construction of Subgrade and Earthen Shoulders</t>
  </si>
  <si>
    <t>3.15</t>
  </si>
  <si>
    <t>Compacting Original Ground</t>
  </si>
  <si>
    <t>Compacting original ground supporting embankment</t>
  </si>
  <si>
    <t>Loosening, Levelling and Compacting original ground supporting embankment to facilitate placement of first layer of embankment, scarified to a depth of 150 mm, mixed with water at OMC and then compacted by rolling so as to achieve minimum dry density as given in Tables 300.1 and 300.2 for embankment construction as per Technical Specification Clause 301.4.1.</t>
  </si>
  <si>
    <t>Compacting original ground supporting subgrade</t>
  </si>
  <si>
    <t>Loosening of the ground upto a level of 300 mm below the subgrade level, watered, graded and compacted in layers to meet requirement of Tables 300.1 and 300.2 for subgrade construction as per Technical Specification Clause 303.5.2.</t>
  </si>
  <si>
    <t>3.16</t>
  </si>
  <si>
    <t>Repairs of damages caused by rain/spillage of water</t>
  </si>
  <si>
    <t>Preparation and surface treatment of formation by removing mud and slurry, watering to the extent needed to maintain the desired moisture content, trimming to the required line, grade, profile and rolling with three wheel 80-100 kN static roller, complete as per Technical Specification Clause 301.5.5.1</t>
  </si>
  <si>
    <t>3.17</t>
  </si>
  <si>
    <t>Presplitting Rock Excavation Slopes</t>
  </si>
  <si>
    <t>Carrying out excavation in hard rock to achive a specified slope of the rock face by controlled use of explosives and blasting accessories in properly aligned and spaced drill holes, collection of the excavated rock by a D-50  dozer, loading in tipper by a front end loader and disposing of the material with a lift upto 1.5 m and lead upto 1000 m as per Technical Specification Clause 304.3</t>
  </si>
  <si>
    <t>3.18</t>
  </si>
  <si>
    <t>Construction of Embankment with Flyash/Pond ash available from Coal or Lignite Burning Thermal Plants as Waste Material</t>
  </si>
  <si>
    <t>Construction of embankment with flyash conforming to Table 1 of IRC:SP:58 obtained from coal or lignite burning thermal power stations as waste material, spread and compacted in layer of 200 mm thickness each at OMC, all as specified in IRC:SP:58 and as per approved plans with lead upto 1000 m as per Technical Specification Clause 306.</t>
  </si>
  <si>
    <t>3.19</t>
  </si>
  <si>
    <t>Surface Drains in Soil</t>
  </si>
  <si>
    <t>Construction of  unlined surface drains of average cross-sectional area 0.40 sqm in soil to specified lines, grades, levels and dimensions. Excavated material to be used in embankment with a lift upto 3m and lead of 50 m (average lead 25 m) as per Technical Specification Clause 307.</t>
  </si>
  <si>
    <t>Surface Drains in Ordinary Rock</t>
  </si>
  <si>
    <t>Construction of  unlined surface drain of average cross-sectional area 0.4 sqm in ordinary rock to specified lines, grades, levels and dimensions as per approved design and Technical Specification Clause 307.  Excavated material to be used in embankment at site.</t>
  </si>
  <si>
    <t>Surface Drains in Hard Rock</t>
  </si>
  <si>
    <t>3.20</t>
  </si>
  <si>
    <t>Chute Drains</t>
  </si>
  <si>
    <t>Providing chute drains across embankment slopes in approches of bridges and on horizontal curves as per drawings.</t>
  </si>
  <si>
    <t>4.1</t>
  </si>
  <si>
    <t>Granular Sub-base with Well Graded Material (Table 400.1)</t>
  </si>
  <si>
    <t>By Mix in Place Method</t>
  </si>
  <si>
    <t>For Grading I Material</t>
  </si>
  <si>
    <t>For Grading II Material</t>
  </si>
  <si>
    <t>For Grading III  Material</t>
  </si>
  <si>
    <t xml:space="preserve">Construction of granular sub-base by providing well graded  material, mixing in a mechanical mix plant at OMC, carriage of mixed  material to work site upto lead of 1000 m spreading in uniform layers with motor grader on prepared surface and compacting with smooth  wheel roller to achieve the  desired density, complete as per Technical Specification Clause 401 </t>
  </si>
  <si>
    <t>4.2</t>
  </si>
  <si>
    <t>i)</t>
  </si>
  <si>
    <t>Gravel/Soil-Aggregate Base (Table 400.2) Grading A</t>
  </si>
  <si>
    <t>ii)</t>
  </si>
  <si>
    <t>Gravel/Soil-Aggregate Base (Table 400.2) Grading B</t>
  </si>
  <si>
    <t>iii)</t>
  </si>
  <si>
    <t>Gravel/Soil-Aggregate Base (Table 400.2) Grading C</t>
  </si>
  <si>
    <t>4.3</t>
  </si>
  <si>
    <t>Gravel/Soil-Aggregate Surface Course (Table 400.3)</t>
  </si>
  <si>
    <t>4.4</t>
  </si>
  <si>
    <t>Lime Stabilisation for Improving Subgrade</t>
  </si>
  <si>
    <t xml:space="preserve">Laying and spreading available soil in the subgrade on a prepared surface, pulverising, mixing the spread soil in place with rotavator with 2 per cent slaked lime having minimum 70 per cent of contents of CaO, grading with motor grader and compacting with the  smooth  wheel road roller at OMC to the desired density to form a layer of improved Sub-grade as per Technical Specification Cluase 403. </t>
  </si>
  <si>
    <t>4.5</t>
  </si>
  <si>
    <t>Lime Treated Soil for Sub-Base</t>
  </si>
  <si>
    <t>Providing, laying and spreading soil on a prepared sub-grade, pulverising, mixing the spread soil in place with rotavator with 4 per cent slaked lime with minimum content of 70 per cent of CaO, grading with motor grader and compacting with the  road roller at OMC to achieve atleast 98 per cent  of the max dry density to form a layer of sub-base as per Technical Specification Clause 403.</t>
  </si>
  <si>
    <t>4.6</t>
  </si>
  <si>
    <t>Cement Treated Soil Sub-Base/Base</t>
  </si>
  <si>
    <t>Providing, laying and spreading soil on a prepared sub-grade, pulverising, adding the designed quantity of cement to the spread soil, mixing in place with rotavator, grading with the motor grader and compacting with the road roller at OMC to achieve the desired unconfined compressive strength and to form a layer of sub-base/base as per Technical Specification Clause 404.</t>
  </si>
  <si>
    <t>For 4 per cent  quantity of cement by weight of soil</t>
  </si>
  <si>
    <t>4.7</t>
  </si>
  <si>
    <t>Water Bound Macadam  Sub-base/base</t>
  </si>
  <si>
    <t>1)</t>
  </si>
  <si>
    <t xml:space="preserve">WBM Grading 1 </t>
  </si>
  <si>
    <t>Providing, laying, spreading and compacting stone aggregates of specific sizes to water bound macadam specification including spreading in uniform thickness, hand packing, rolling with three  wheel 80-100 kN static roller in stages to proper grade and camber, applying and brooming, stone screening/binding materials to fill-up the interstices of coarse aggregate, watering and compacting to the required density Grading 1 as per Technical Specification Clause 404.</t>
  </si>
  <si>
    <t>2)</t>
  </si>
  <si>
    <t>WBM Grading 2</t>
  </si>
  <si>
    <t>Providing, laying, spreading and compacting stone aggregates of specific sizes to water bound macadam specification including spreading in uniform thickness, hand packing, rolling with smooth  wheel roller 80-100 kN in stages to proper grade and camber, applying and brooming, stone screening/binding materials to fill-up the interstices of coarse aggregate, watering and compacting to the required density grading 2 as per Technical Specification Clause 405.</t>
  </si>
  <si>
    <t>3)</t>
  </si>
  <si>
    <t xml:space="preserve">WBM Grading 3 </t>
  </si>
  <si>
    <t>Providing, laying, spreading and compacting stone aggregates of specific sizes to water bound macadam specification including spreading in uniform thickness, hand packing, rolling with smooth  wheel roller 80-100 kN in stages to proper grade and camber, applying and brooming, stone screening to fill-up the interstices of coarse aggregate, watering and compacting to the required density Grading 3 as per Technical Specification Clause 405.</t>
  </si>
  <si>
    <t>4.8</t>
  </si>
  <si>
    <t>Water Bound Macadam with Crushable Screenings</t>
  </si>
  <si>
    <t>Providing, laying, spreading and compacting stone aggregates of specific sizes to water bound macadam specification including spreading in uniform thickness, hand packing, rolling with three  wheel 80-100 kN static roller in stages to proper grade and camber, applying and brooming, crushable screening to fill-up the interstices of coarse aggregate, watering and compacting to the required density Grading 1 as per Technical Specification Clause 405.</t>
  </si>
  <si>
    <t xml:space="preserve">WBM Grading 2 </t>
  </si>
  <si>
    <t>Providing, laying, spreading and compacting stone aggregates of specific sizes to water bound macadam specification including spreading in uniform thickness, hand packing, rolling with three  wheel 80-100 kN static roller in stages to proper grade and camber, applying and brooming, crushable screening to fill-up the interstices of coarse aggregate, watering and compacting to the required density Grading 2 as per Technical Specification Clause 405.</t>
  </si>
  <si>
    <t>Providing, laying, spreading and compacting stone aggregates of specific sizes to water bound macadam specification including spreading in uniform thickness, hand packing, rolling with three  wheel 80-100 kN static roller in stages to proper grade and camber, applying and brooming, crushable screening to fill-up the interstices of coarse aggregate, watering and compacting to the required density Grading 3 as per Technical Specification Clause 405.</t>
  </si>
  <si>
    <t>4.9</t>
  </si>
  <si>
    <t>Wet Mix Macadam</t>
  </si>
  <si>
    <t>Providing, laying, spreading and compacting graded stone aggregate to wet mix macadam specification including premixing the  material with water at OMC in mechanical mixer (Pug Mill), carriage of mixed material by tipper to site, laying  in uniform layers in sub-base/base course on a well prepared sub-base and compacting with smooth  wheel roller of 80 to 100kN weight to achieve the desired density including lighting, barricading and maintenance of diversion, etc as per Tables 400.11 &amp; 400.12 and Technical Specification Clause 406.</t>
  </si>
  <si>
    <t>By Mechanical Means with 1 km lead</t>
  </si>
  <si>
    <t>4.10</t>
  </si>
  <si>
    <t>Construction of Shoulders as per Technical Specification Clause 407.</t>
  </si>
  <si>
    <t>Earthen Shoulders</t>
  </si>
  <si>
    <t>The rate as applicable for sub-grade construction may be adopted.</t>
  </si>
  <si>
    <t>Hard Shoulders</t>
  </si>
  <si>
    <t>Rate as applicable for sub-base and/or base may be adopted as per approved design.</t>
  </si>
  <si>
    <t>C.</t>
  </si>
  <si>
    <t>Paved Shoulders</t>
  </si>
  <si>
    <t>The rates may be adopted as applicable for different layers of pavement depending upon approved design of paved shoulders.</t>
  </si>
  <si>
    <t>4.11</t>
  </si>
  <si>
    <t>Granular sub-base/base/surface course with local materials (Table 400.13) by mix in place method normal Construction of granular sub-base by providing local material spreading in uniform layers with motor grader on prepared surface, mixing by mix in place method with rotavator at once and compacting with smooth  wheel roller to achieve the desired density complete as per Clause 401.4 as per Technical Specification Clause 408.</t>
  </si>
  <si>
    <t xml:space="preserve">Using naturally occuring gravel </t>
  </si>
  <si>
    <t>Using Gravel mix soil using</t>
  </si>
  <si>
    <t>4.12</t>
  </si>
  <si>
    <t>Construction of Water Bound Macadam  using locally available material (Table 400.13)</t>
  </si>
  <si>
    <t>Providing, laying spreading and compacting local material in block or large discrete particles, such as kankar, Laterite, Dhandla etc. as per Table 400.13 to water bound macadam specification including spreading in uniform thickness, hand packing, rolling with three  wheel 80-100 kN static roller in stages to proper grade and camber, applying and brooming requisite  type of screening /binding materials to fill-up the interstices of laid material watering and compacting to the required density as per Clause 405.3 and Technical Specification Cluase 408.</t>
  </si>
  <si>
    <t>4.13</t>
  </si>
  <si>
    <t>Lime-Flyash Stablised Soil Sub-base</t>
  </si>
  <si>
    <t>Construction of sub-base using lime-flyash admixture with granular soil, free from organic matter/deleterious material or clayey silts and low plasticity clays having PI between 5 and 20 and liquid limit less than 25 and commercial dry lime, slaked at site or pre-slaked with CaO content not less than 50 per cent, flyash to conform to gradation as per Clause 4.3 of IRC:SP:20, lime+flyash content ranging between 10 to 30 per cent, the minimum un-confined compressive strength and CBR value after 28-days curing and 4-days soaking to be 0.75 MPa and 25 per cent respectively, all as specified in IRC:88 including a lead upto 1000 m as per Technical Specification Cluase 409.</t>
  </si>
  <si>
    <t>4.14</t>
  </si>
  <si>
    <t>Construction of Sub-base/Course Using Crushed Slag as per Table 400.19</t>
  </si>
  <si>
    <t>Construction of Sub-base by providing crushed slag spreading in uniform layer with motor grader on prepared surface mixing by mix-in-place method with Rotavator @ OMC, and compacting with three  wheel 80-100 kN static roller to achieve the desired density complete as per Technical Specifications Cluase 402.4 and 410.3.2</t>
  </si>
  <si>
    <t>4.15</t>
  </si>
  <si>
    <t>Water Bound Macadam using crushed slag</t>
  </si>
  <si>
    <t>Providing, laying, spreading and compacting crushed slag to water Bound Macadam specification including spreading in uniform thickness, hand packing rolling with smooth  wheel roller 80-100 kN in stages to proper grade and camber, applying and brooming requisite type of screening/binding materials to fill up the interstees of crushed slag watering and compacting to the required density as per Clause 405.3 and Technical Specification Cluase 410.3.2.</t>
  </si>
  <si>
    <t>4.16</t>
  </si>
  <si>
    <t>Cement Bound Granular Material sub-base/base</t>
  </si>
  <si>
    <t>Providing laying and spreading granulated blast  furnace slag on a prepared sub-grade pulverising adding the designed quantitity of cement to the spread granulated blast furnace slag mixing in place with rotavator grading with the mortar grader and compacting with smooth  wheel roller 80-100 kN at OMC to achieve the desired unconfined compressive  strength and to form a layer of sub-base/base as per Technical Specification Clauses 404.3 and 410.4.2.</t>
  </si>
  <si>
    <t>4.17</t>
  </si>
  <si>
    <t>Crusher Run Macadam Base</t>
  </si>
  <si>
    <t xml:space="preserve">Providing crushed run stone aggregate greading conforming to table 400.20 depositing on a prepared surface by hauling vehicles, spreading and mixing with  a motor grader, watering and compacting with a three  wheel 80-100 kN static roller as per Technical Specification Clause 411 to form a layer of sub-base/base </t>
  </si>
  <si>
    <t>A)</t>
  </si>
  <si>
    <t>By mix-in-place method</t>
  </si>
  <si>
    <t>With 53 mm maximum size of aggregates</t>
  </si>
  <si>
    <t>With 37.5 mm maximum size of aggregates</t>
  </si>
  <si>
    <t>B)</t>
  </si>
  <si>
    <t>By mixing plant method</t>
  </si>
  <si>
    <t>4.18</t>
  </si>
  <si>
    <t>Brick Soling</t>
  </si>
  <si>
    <t>Laying brick soling layer on prepared sub-grade with brick on end edging according to lines, graded and cross-section shown on the drawing filling joints with sand and earth, spreading 25 mm thick layer of earth over brick soling, watering and rolliing the same with three  wheel road roller 80-100 kN as per Technical Specification Clause 412</t>
  </si>
  <si>
    <t>4.19</t>
  </si>
  <si>
    <t xml:space="preserve">Stone Set Pavement </t>
  </si>
  <si>
    <t>Providing and laying stone set pavement on prepared surface with sub-base 100 mm thick compacted Granular Sub-base as per Clause 401.4 and base 75 mm thick compacted water bound macadam grading 2 as per Clause 405.3.  The 150 mm thick hammer desired stones are laid in the herring one or stretched bond pattern.  The stones are compacted into the bedding sand of 40 mm over the WBM base bounded by edge stone using suitable compacting device.  The gaps are filled with fine sand stone dust as per Technical Specification Clause 413.4</t>
  </si>
  <si>
    <t>5.1</t>
  </si>
  <si>
    <t>Prime Coat</t>
  </si>
  <si>
    <t>Low porosity</t>
  </si>
  <si>
    <t>Providing and applying primer coat with bitumen emulsion (SS-1) on prepared surface of granular base including cleaning of road surface and spraying primer at the rate of 0.70-1.0 kg/sqm using mechanical means as per Technical Specification Clause 502</t>
  </si>
  <si>
    <t>Medium porosity</t>
  </si>
  <si>
    <t>Providing and applying primer coat with Bitumen emulsion (SS-1)  on prepared surface of granular base including cleaning of road surface and spraying primer at the rate of 0.90- 1.2 kg/sqm using mechanical means as per Technical Specification Clause 502.</t>
  </si>
  <si>
    <t>High porosity</t>
  </si>
  <si>
    <t xml:space="preserve">Providing and applying primer coat with Bitumen emulsion (SS-1)  on prepared surface of granular base including cleaning of road surface and spraying primer at the rate of 1.2-1.5 kg/sqm using mechanical means as per Technical Specification Clause 502. </t>
  </si>
  <si>
    <t>5.2</t>
  </si>
  <si>
    <t>Tack Coat</t>
  </si>
  <si>
    <t>Providing and applying tack coat with Bitumen emulsion (RS-1) using emulsion distributor at the rate of 0.20 to 0.25 kg per sqm on the prepared bituminous surface cleaned with Hydraulic broom as per Technical Specification Clause 503.</t>
  </si>
  <si>
    <t>Providing and applying tack coat with Bitumen emulsion (RS-1)  using emulsion distributor at the rate of 0.25 to 0.30 kg per sqm on the prepared dry and hungry bituminous surface cleaned with Hydraulic broom as per Technical Specification Clause 503.</t>
  </si>
  <si>
    <t>Providing and applying tack coat with Bitumen emulsion (RS-1)  using emulsion  distributor at the rate of 0.25 to 0.30 kg per sqm on the prepared granular surfaces treated with primer &amp; cleaned with Hydraulic broom as per Technical Specification Clause 503.</t>
  </si>
  <si>
    <t>Providing and applying tack coat with Bitumen emulsion (RS-1)  using emulsion pressure distributor at the rate of 0.30 to 0.35 kg per sqm on the prepared non-bituminous surfaces (cement concrete pavement) cleaned with Hydraulic broom as per Technical Specification Clause 503.</t>
  </si>
  <si>
    <t>5.3</t>
  </si>
  <si>
    <t xml:space="preserve">Bituminous Macadam </t>
  </si>
  <si>
    <t>Providing and laying bituminous macadam with hot mix plant using crushed aggregates of  grading as per Table 500.4 premixed with bituminous binder, transported to site upto a lead of 1000 m laid over a previously prepared surface with paver finisher to the required grade, level and alignment and rolled  to achieve the desired compaction as per Technical Specification Clause 504.</t>
  </si>
  <si>
    <t>5.4</t>
  </si>
  <si>
    <t>Built-Up Spray Grout</t>
  </si>
  <si>
    <t>Providing, laying and rolling of built-up spray grout layer over prepared base consisting of a two layer composite construction of crushed coarse aggregates using motor grader for aggregates. Key stone chips spreader may be used with application of bituminous binder after each layer, and with key aggregates placed on top of the second layer to serve as a base, conforming to the line, grades and cross-section specified, the compacted layer thickness being 75 mm as per Technical Specification Clause 505.</t>
  </si>
  <si>
    <t>5.5</t>
  </si>
  <si>
    <t>Modified Penetration Macadam</t>
  </si>
  <si>
    <t>Construction of penetration macadam over prepared base by providing a layer of compacted crushed coarse aggregate using chips spreader with alternate applications of bituminous binder and key aggregates and rolling with a three wheel 80-100 kN static roller to achieve the desired degree of compaction as per Technical Specification Clause 506.</t>
  </si>
  <si>
    <t>50 mm thick</t>
  </si>
  <si>
    <t>75 mm thick</t>
  </si>
  <si>
    <t>5.6</t>
  </si>
  <si>
    <t>Surface Dressing using Bituminous (Penetrations grade / modified bitumen) Binder</t>
  </si>
  <si>
    <t>Providing and laying surface dressing as wearing course consisting of a layer of bituminous binder laid on the prepared surface, followed by a cover of crushed stone aggregates of specified size and rolling with three wheel 80-100 kN static roller including cleaning the road surface as per Technical Specification Clause 507.</t>
  </si>
  <si>
    <t>Case – I:  Nominal chipping size 13.2 mm</t>
  </si>
  <si>
    <t>(III)</t>
  </si>
  <si>
    <t>Polymer Modified Bitumen</t>
  </si>
  <si>
    <t>(IV)</t>
  </si>
  <si>
    <t>Crumb Rubber Modified Bitumen</t>
  </si>
  <si>
    <t>(V)</t>
  </si>
  <si>
    <t>Natural Rubber Modified Bitumen</t>
  </si>
  <si>
    <t>Case – II:  Nominal chipping size 9.5 mm</t>
  </si>
  <si>
    <t>Case – I: Nominal chipping size 13.2 mm</t>
  </si>
  <si>
    <t>5.7</t>
  </si>
  <si>
    <t>Surface Dressing using Bitumen Emulsion</t>
  </si>
  <si>
    <t>Providing and laying surface dressing as wearing course consisting of a layer of bitumen emulsion laid on the prepared surface, followed by a cover of crushed stone chippings of specified size and rolling with 80-100 kN roller including cleaning the road surface as per Technical Specification Clause 507.</t>
  </si>
  <si>
    <t xml:space="preserve">(A) </t>
  </si>
  <si>
    <t xml:space="preserve">Case – I:  Nominal aggregate size 13.2 mm </t>
  </si>
  <si>
    <t xml:space="preserve">Case – II:  Nominal chipping size  9.5 mm </t>
  </si>
  <si>
    <t xml:space="preserve">Case – I: Nominal chipping size 13.2 mm </t>
  </si>
  <si>
    <t>5.8</t>
  </si>
  <si>
    <t>Pre-coating Chips</t>
  </si>
  <si>
    <t>Pre-coating of chips with 1 per cent of paving bitumen by weight of chips in a suitable mixer duly heated to 160 degree C as per Technical Specification Clause 507.2.5</t>
  </si>
  <si>
    <t>5.9</t>
  </si>
  <si>
    <t>20mm thick Open-Graded Premix Carpet using Bituminous (penetration grade/modified bitumen) Binder</t>
  </si>
  <si>
    <t>Providing, laying and rolling of open-graded premix carpet of 20 mm thickness composed of 13.2 mm to 5.6 mm aggregates either using penetration grade bitumen or emulsion to required line, grade and level to serve as wearing course on a previously prepared base, including mixing in a suitable plant, laying and rolling with a three wheel 80-100 kN static roller capacity, finished to required level and grades to be followed by seal coat of either Type A or Type B or Type C as per Technical Specification Clause 508.</t>
  </si>
  <si>
    <t>Case - I By  Manual Means</t>
  </si>
  <si>
    <t>Case - II  By Mechanical Means</t>
  </si>
  <si>
    <t>5.10</t>
  </si>
  <si>
    <t>20 mm thick Open Graded Premix Carpet using Bitumen Emulsion as per Technical Specification Clause 508.2</t>
  </si>
  <si>
    <t>5.11</t>
  </si>
  <si>
    <t>Mix Seal Surfacing</t>
  </si>
  <si>
    <t>Providing, laying and rolling of close-graded premix surfacing material of 20 mm thickness composed of 11.2 mm to 0.9 mm (Type-A) or 13.2 mm to 0.9 mm (Type-B) aggregates using penetration grade bitumen to required line, grade and level to serve as wearing course on a previously prepared base, including mixing in a suitable plant, laying and rolling with a three wheel 8-10 kN static roller and finishing to required level and grades as per Technical Specification Clause 509</t>
  </si>
  <si>
    <t>Type A</t>
  </si>
  <si>
    <t>Type B</t>
  </si>
  <si>
    <t>5.12</t>
  </si>
  <si>
    <t>Seal Coat</t>
  </si>
  <si>
    <t>Providing and laying seal coat sealing the voids in a bituminous surface laid to the specified levels, grade and cross fall using Type A, Type B and Type C as per Technical Specification Clause 510</t>
  </si>
  <si>
    <t>Case - I  :  Type A</t>
  </si>
  <si>
    <t>Case - II  :  Type B</t>
  </si>
  <si>
    <t>Case - III :  Type C</t>
  </si>
  <si>
    <t>5.13</t>
  </si>
  <si>
    <t>Supply of Stone Aggregates for Pavement Courses</t>
  </si>
  <si>
    <t>Supply of stone aggregates from approved sources conforming to the physical requirement, specified in the respective clauses, including royalties, fees rents, collection, transportation, stacking and testing and measured in cum as per Clause 511.5.</t>
  </si>
  <si>
    <t>Note:</t>
  </si>
  <si>
    <t>Competitive market rates to be ascertained. Alternatively, rates for stone crushing given in Chapter 1 may be adopted, if found economical. In case for supply of aggregates at site are not available, nearest crusher site may be ascertained. Loading and unloading charges and cost of carriage may be added to these rates to arrive at the cost at site.</t>
  </si>
  <si>
    <t>6.1</t>
  </si>
  <si>
    <t>Granual Sub-base</t>
  </si>
  <si>
    <t>Rate as per item No.4.1 of Chapter 4</t>
  </si>
  <si>
    <t>6.2</t>
  </si>
  <si>
    <t>Lime Treated Soil</t>
  </si>
  <si>
    <t>Rate as per item No.4.5 of Chapter 4</t>
  </si>
  <si>
    <t>6.3</t>
  </si>
  <si>
    <t>Water Bound Macadam (WBM) - Sub-base</t>
  </si>
  <si>
    <t>As per item No.4.7 of Chapter 4</t>
  </si>
  <si>
    <t>By Mechnical Means</t>
  </si>
  <si>
    <t>6.4</t>
  </si>
  <si>
    <t>Cement Concrete Pavement</t>
  </si>
  <si>
    <t>Construction of  un-reinforced, dowel jointed at expansion and construction joint only, plain cement concrete pavement, thickness as per design, over a prepared sub base, with 43 grade cement or any other type as per Clause 1501.2.2 M30 (Grade), coarse and fine aggregates conforming to IS:383, maximum size of coarse aggregate not exceeding 25 mm, mixed in a concrete mixer of not less than 0.2 cum capacity and appropriate weigh batcher using approved mix design,  laid in approved fixed side formwork (steel channel, laying and fixing of 125 micron thick polythene film, wedges, steel plates including levelling the formwork as per drawing), spreading the concrete with shovels, rakes, compacted using needle, screed and plate vibrators and finished in continuous operation including provision of contraction and expansion, construction joints, applying debonding strips, primer, sealant, dowel bars, near approaches to bridge/culvert and construction joints, admixtures as approved, curing of concrete slabs for 14-days,</t>
  </si>
  <si>
    <t>using curing compound (where specified) and water finishing to lines and grade as per drawing  and Technical Specification Clause 1501</t>
  </si>
  <si>
    <t>6.5</t>
  </si>
  <si>
    <t>Roller Compacted Concrete Pavement</t>
  </si>
  <si>
    <t>Construction of Roller Compacted Concrete Pavement (RCCP) with coarse and fine aggregates conforming to IS:383, the size of coarse aggregate not exceeding  25 mm with minimum aggregate cement ratio of 5:1 mm and with minimum  cemnt content of 310 kg per cum, aggregate gradation to be as per Table 602.2 after blending, mixing in concrete mixer at optimum moisture content, transporting to site, laying with wheel barrows or steel pans or with mechanical paver, compacting with 80-100 kN smooth wheel, tandem vibratory roller, to achieve, the designed flexural strength, finishing and curing as per drawings and Technical Specification Clause 1502</t>
  </si>
  <si>
    <t>6.6</t>
  </si>
  <si>
    <t>Rectangular Concrete Block Pavement</t>
  </si>
  <si>
    <t>Manufacturing, laying of cement concrete blocks of size 0.450 m x 0.300 m x 0.15 m of Cement Concrete (C.C.) M30 garde and spreading 25 mm thick sand under neath and filling joints with sand on existing W.B.M. base as per Technical Specification Clause 1503.</t>
  </si>
  <si>
    <t>6.7</t>
  </si>
  <si>
    <t>Interlocking Concrete Block Pavement</t>
  </si>
  <si>
    <t>Providing and Laying of Interlocking Concrete Block Pavements having thickness 80 mm as per drawings and Technical Specification Clause 1504.</t>
  </si>
  <si>
    <t>Providing and Laying of Interlocking Concrete Blcok Pavements having thickness 60 mm as per drawing and Technical Specification Clause 1504</t>
  </si>
  <si>
    <t>7.1</t>
  </si>
  <si>
    <t>Construction of Cut-off Walls/Head Walls</t>
  </si>
  <si>
    <t>Earthwork in excavation for structures as per drawing and technical specification Clause 305.</t>
  </si>
  <si>
    <t>Rate as per item No.11.1 of Chapter 11</t>
  </si>
  <si>
    <t xml:space="preserve">Plain cement concrete M15 grade </t>
  </si>
  <si>
    <t>Rate as per item No.11.4 (ii) of Chapter 11</t>
  </si>
  <si>
    <t>Brick masonry in cement mortar 1:4</t>
  </si>
  <si>
    <t>Rate as per item No.11.5 (ii) of Chapter 11</t>
  </si>
  <si>
    <t>Stone masonry in cement mortar 1:4</t>
  </si>
  <si>
    <t>Rate as per item No.11.6 (ii) of Chapter 11</t>
  </si>
  <si>
    <t>Providing P.C.C M20 architectural coping on top of wall</t>
  </si>
  <si>
    <t>Rate as per item No.12.13 of Chapter 12</t>
  </si>
  <si>
    <t>7.2</t>
  </si>
  <si>
    <t>Preparation of Subgrade</t>
  </si>
  <si>
    <t>Rate as per item No.3.15 of Chapter 3</t>
  </si>
  <si>
    <t>7.3</t>
  </si>
  <si>
    <t>Granular Sub-base</t>
  </si>
  <si>
    <t>7.4</t>
  </si>
  <si>
    <t>W.B.M. Base Course</t>
  </si>
  <si>
    <t>Rate as per item No.4.7 of Chapter 4</t>
  </si>
  <si>
    <t>7.5</t>
  </si>
  <si>
    <t xml:space="preserve">Cement Concrete Slab </t>
  </si>
  <si>
    <t>Rate as per item No.6.4 of Chapter 6</t>
  </si>
  <si>
    <t>7.6</t>
  </si>
  <si>
    <t>Providing and Laying Apron with Stone Boulders as per Drawings &amp; Technical Specification Clause 1301</t>
  </si>
  <si>
    <t>Rate as per item No.14.1 of Chapter 14</t>
  </si>
  <si>
    <t>Providing and Laying of Boulder Apron Laid in Wire Crates as per Drawing and Technnical Specification Clause 1301</t>
  </si>
  <si>
    <t>Rate as per item No.14.2 of Chapter 14</t>
  </si>
  <si>
    <t>Providing and Laying of Apron with Cement Concrete Blocks as per Drawing and Technical Specification Clause 1301</t>
  </si>
  <si>
    <t>Rate as per item No.14.3 of Chapter 14</t>
  </si>
  <si>
    <t>7.7</t>
  </si>
  <si>
    <t xml:space="preserve">Guide Posts </t>
  </si>
  <si>
    <t>Construction of R.C.C. guide posts of 250 mm dia, M25 grade as per drawing and technical specification Clause 1401.6</t>
  </si>
  <si>
    <t>Rate as per item No.8.8 of Chapter 8</t>
  </si>
  <si>
    <t>7.8</t>
  </si>
  <si>
    <t>Bedding for Causeway</t>
  </si>
  <si>
    <t>Type A (concrete cradle) Bedding Clause 1402.5</t>
  </si>
  <si>
    <t>As per item No.9.2 of Chapter 9</t>
  </si>
  <si>
    <t>Type B (first class) Bedding Clause 1402.5</t>
  </si>
  <si>
    <t>7.9</t>
  </si>
  <si>
    <t>Laying Reinforced Cement Concrete Pipe NP3 as per drawing and technical specification Clause 1402.6</t>
  </si>
  <si>
    <t>As per item No.9.3 of Chapter 9</t>
  </si>
  <si>
    <t>7.10</t>
  </si>
  <si>
    <t>Laying Reinforced Cement Concrete Pipe NP4 as per technical specification Clause 1402.6</t>
  </si>
  <si>
    <t>As per item No.9.4 of Chapter 9</t>
  </si>
  <si>
    <t>Site Clearance</t>
  </si>
  <si>
    <t>(1)</t>
  </si>
  <si>
    <t>Construction of reference pillars as per Fig. 1600.1 (b) as per drawing and Technical Specification Clause 1602.1</t>
  </si>
  <si>
    <t>(2)</t>
  </si>
  <si>
    <t>Construction of back piller as per Fig. 1600.1( c) as per drawing and Technical Specification Clause 1602.3</t>
  </si>
  <si>
    <t>(3)</t>
  </si>
  <si>
    <t>Construction of Job pillers as per Fig. 1600.1 (d) and Technical Specification Clause 1602.4</t>
  </si>
  <si>
    <t>Earthwork in Hill Road</t>
  </si>
  <si>
    <t>Excavation in Hilly Areas in Soil by manual means.</t>
  </si>
  <si>
    <t>Excavation in soil in Hilly Area by manual means including cutting and trimming of side slopes and disposing of excavated earth with a lift upto 1.5 m and a lead upto 20 m as per drawing and Technical Specification Clause 1603.1</t>
  </si>
  <si>
    <t>Extra for Every Additional Lift of 1.5 m or Part thereof</t>
  </si>
  <si>
    <t>Excavation in Hilly Areas in Soil by mechanical means</t>
  </si>
  <si>
    <t>Excavation in soil in Hilly Area by mechanical means including cutting and trimming of side slopes and disposing of excavated earth with a lift upto 1.5 m and a lead upto 20 m as per Technical Specification Clause 1603.1</t>
  </si>
  <si>
    <t xml:space="preserve">(iii) </t>
  </si>
  <si>
    <t>Excavation in Hilly Area in Ordinary Rock by manual means</t>
  </si>
  <si>
    <t>Excavation in ordinary rock using manual means including loading in a truck and carrying of excavated material to embankment site with a lift upto 1.5 m and lead upto 20 m as per Clause 1603.2.</t>
  </si>
  <si>
    <t xml:space="preserve">(iv) </t>
  </si>
  <si>
    <t>Excavation in Hilly Areas in Ordinary Rock by mechanical means not requiring blasting</t>
  </si>
  <si>
    <t>Excavation in hilly area in ordinary rock not requiring blasting by mechanical means including cutting and trimming of slopes and disposal of cut material with a lift upto 1.5 m and lead upto 20 m as per Clause 1603.2.</t>
  </si>
  <si>
    <t>Excavation in Hilly Areas in Hard Rock requiring blasting</t>
  </si>
  <si>
    <t>Excavation in hilly areas in hard rock requiring blasting, by mechanical means, lift upto 1.5 m and disposal of excavated rock upto a lead of 20 m as per Clause 1603.2.</t>
  </si>
  <si>
    <t>Retaining Walls / Breast Walls</t>
  </si>
  <si>
    <t>Construction of retaining walls/breast walls in cement mortar 1:5 as per drawing and technical specifications Clause 1604</t>
  </si>
  <si>
    <t>Earthwork in excavation for structures</t>
  </si>
  <si>
    <t xml:space="preserve">(ii) </t>
  </si>
  <si>
    <t>Plain cement concrete M 10 grade</t>
  </si>
  <si>
    <t>Rate as per item No.11.4 of Chapter 11</t>
  </si>
  <si>
    <t>Stone masonry in cement mortar 1:5</t>
  </si>
  <si>
    <t>Rate as per item No. 12.4 (III) (iii) of Chapter 12</t>
  </si>
  <si>
    <t>Pointing with cement mortar 1:3</t>
  </si>
  <si>
    <t>Rate as per item No.12.2 of Chapter 12</t>
  </si>
  <si>
    <t xml:space="preserve">(v) </t>
  </si>
  <si>
    <t>Providing P.C.C. M 20 architectural coping on top of retaining wall/breast wall</t>
  </si>
  <si>
    <t>Filter material behind retaining wall / breast wall as per Specification 1204.3.8 in a width of 600 m</t>
  </si>
  <si>
    <t>Rate as per item No. 12.11 of Chapter 12</t>
  </si>
  <si>
    <t>(vii)</t>
  </si>
  <si>
    <t>Back filling behind retaining wall/breast wall</t>
  </si>
  <si>
    <t>Rate as per item No. 12.10 of Chapter 12</t>
  </si>
  <si>
    <t>Construction of Hill Side Drain</t>
  </si>
  <si>
    <t>Construction of hill side drain in accordance with the requirement of specifications true to lines and grades. Dimesions and other particulars as per drawing and Technical Specification Clause 1606.1</t>
  </si>
  <si>
    <t>Construction of Catch Water / Intercepting Drain</t>
  </si>
  <si>
    <t>Construction of catch water/intercepting drain in random rubble masonry in 1:5 cement mortar true to the specified lines grades levels and dimensions as per the requirement of the specifications Clause 1606.2</t>
  </si>
  <si>
    <t>Construction of Scupper</t>
  </si>
  <si>
    <t>Construction of scupper with dry stone masonry as per drawing and technical specifications as per Clause 1606.5.</t>
  </si>
  <si>
    <t>8.8</t>
  </si>
  <si>
    <t>Construction of RCC guide posts of 250 mm dia M15 grade cast-in-situ with 20 mm nominal size aggregate, true to line and grade, tolerance of vertical RCC posts not to exceed 1 in 500 as per drawing and Technical Specification Clause 1608.2</t>
  </si>
  <si>
    <t>Earth work in excavation for structures</t>
  </si>
  <si>
    <t>Rates as per item No. 11.1 of Chapter 11</t>
  </si>
  <si>
    <t>RCC M15 grade</t>
  </si>
  <si>
    <t>Rate as per item No. 11.4 of Chapter 11</t>
  </si>
  <si>
    <t>HYSD steel bars</t>
  </si>
  <si>
    <t>Rate as per item No. 12.6 of Chapter 12</t>
  </si>
  <si>
    <t>Painting two coats including prime coat on new concrete surface</t>
  </si>
  <si>
    <t>Rate as per item No.10.5 of Chapter 10</t>
  </si>
  <si>
    <t>Providing edge stones on valley side of formation as per drawing and Technical Specification Clause 1608.2.6</t>
  </si>
  <si>
    <t>8.10</t>
  </si>
  <si>
    <t>Furnishing and laying of the live sods of perennial turf forming grass on embankment slope, verges or other locations shown on the drawing or as directed by the Engineer including preparation of ground, stacking the sods and watering as per Clause 309</t>
  </si>
  <si>
    <t>Preparation of seed bed on previously laid top soil, furnishing and placing of seeds, fertilizer, multching material, applying bituminous emulsion at the rate of 0.23 l per sqm and laying and fixing jute netting, including watering for 3 months all as per Clause 310.</t>
  </si>
  <si>
    <t>Excavation for Structures</t>
  </si>
  <si>
    <t>Earthwork in excavation for foundation of structures upto 3 m depth as per drawing and technical specification Clause 1104 includding setting out, construction of shoring and bracing, removal of stumps and other deleterious matter, dressing of sides and bottom and backfilling with approved material.</t>
  </si>
  <si>
    <t xml:space="preserve">Bedding for Pipe </t>
  </si>
  <si>
    <t>Type A (Concrete Cradle) Bedding</t>
  </si>
  <si>
    <t>Laying concrete cradle bedding with M15 Grade Cement Concrete as per Clause 1105 (i)</t>
  </si>
  <si>
    <t>Rate as per Item No.11.4 (II)(i) of Chapter 11</t>
  </si>
  <si>
    <t>Type B  (First Class) Bedding</t>
  </si>
  <si>
    <t>Laying (First Class) bedding on well compacted sand, moorum or approved granular material as per Clause 1105 (ii)</t>
  </si>
  <si>
    <t>Rate as per Item No.11.2 of Chapter 11</t>
  </si>
  <si>
    <t xml:space="preserve">Providing and Laying Reinforced Cement Concrete Pipe NP3 as per design in Single Row </t>
  </si>
  <si>
    <t>Providing and laying reinforced cement concrete pipe NP3 for culverts on first class bedding of granular  material in single row including  fixing collar with cement mortar 1:2 but excluding excavation, protection works, backfilling, concrete and masonry works in head walls and parapets Clause 1106.</t>
  </si>
  <si>
    <t>1200 mm dia</t>
  </si>
  <si>
    <t>1000 mm dia</t>
  </si>
  <si>
    <t>750 mm dia</t>
  </si>
  <si>
    <t xml:space="preserve">Providing and Laying Reinforced Cement Concrete Pipe NP4 as per design in Single Row </t>
  </si>
  <si>
    <t>Providing and laying reinforced cement concrete pipe NP4 for culverts on first class bedding of granular  material in single row including  fixing collar with cement mortar 1:2 but excluding excavation, protection works, backfilling, concrete and masonry works in head walls and parapets Clause 1106.</t>
  </si>
  <si>
    <t>Providing and Laying Reinforced Cement Concrete Pipe NP3  as per Design in Double Row</t>
  </si>
  <si>
    <t>Providing and laying reinforced cement concrete pipe NP3  for culverts on first class bedding of granular  material in double row including  fixing collar with cement mortar 1:2 but excluding excavation, protection works, backfilling, concrete and masonry works in head walls and parapets as per Clause 1106.</t>
  </si>
  <si>
    <t>Providing and Laying Reinforced Cement Concrete Pipe NP4  as per Design in Double Row</t>
  </si>
  <si>
    <t>Providing and laying reinforced cement concrete pipe NP4  for culverts on first class bedding of granular  material in double row including  fixing collar with cement mortar 1:2 but excluding excavation, protection works, backfilling, concrete and masonry works in head walls and parapets as per Clause 1106.</t>
  </si>
  <si>
    <t>Laying Cement Concrete Pipe NP3 (burried conduits) on first class bedding of granular material including fixing collar with cement sand mortar 1:2 but excluding excavation, protection works, backfilling, concrete and masonary work in head wall and parapets</t>
  </si>
  <si>
    <t>500 mm dia</t>
  </si>
  <si>
    <t>Laying Cement Concrete Pipe NP4 (burried conduits) on first class bedding of granular material including fixing collar with cement sand mortar 1:2 but excluding excavation, protection works, backfilling, concrete and masonary work in head wall and parapets</t>
  </si>
  <si>
    <t>Plain Cement Concrete M10 (1:3:6 nominal mix) in levelling course below open foundation of Head walls as per drawings &amp; Technical Specification Clause 1109</t>
  </si>
  <si>
    <t>9.10</t>
  </si>
  <si>
    <t>Brick Masonry Work in cement mortar in foundation of Head walls complete exculding pointing and plastering as per drawing and technical specification Clause 1109</t>
  </si>
  <si>
    <t>Brick Masonry in 1:4 cement mortar</t>
  </si>
  <si>
    <t>Rate as per item No.11.5 (ii) Chapter 11</t>
  </si>
  <si>
    <t>In cement-lime mortar (1:0.5:4.5)</t>
  </si>
  <si>
    <t>Rate as per item No.11.5 (iii) Chapter 11</t>
  </si>
  <si>
    <t>Stone Masonry Work in cement mortar in foundation of Head walls complete as per drawing and technical specification Clasue 1109</t>
  </si>
  <si>
    <t>In 1:4 cement mortar</t>
  </si>
  <si>
    <t>Rate as per item No.11.6 (II) (ii) Chapter 11</t>
  </si>
  <si>
    <t>Rate as per item No.11.6 (II) (iii) Chapter 11</t>
  </si>
  <si>
    <t>Pointing with Cement Mortar (1:3) on brickwork as per technical specification Clause 613.3</t>
  </si>
  <si>
    <t>Plastering with Cement Mortar (1:4), 15 mm thick on brickwork in substructure as per technical specification</t>
  </si>
  <si>
    <t>Rate as per item No.12.3 of Chapter 12</t>
  </si>
  <si>
    <t>Backfilling in Foundation Trenches as per drawing and technical specification Clause 1108</t>
  </si>
  <si>
    <t>Providing PCC M20 Architectural Coping on the top of wing wall, return wall etc. complete as per drawing and technical specification Clause 615</t>
  </si>
  <si>
    <t>Rate as per Item No.12.13 of Chapter 12</t>
  </si>
  <si>
    <t>Printing New Letters and Figures of any Shade</t>
  </si>
  <si>
    <t>Printing new letter and figures of any shade with synthetic enamel paint black or any other approved colour to give an even shade as per drawings and Technical Specification Clause 1701</t>
  </si>
  <si>
    <t>Hindi (Matras commas and the like not to be measured and paid for.  Half letters shall be counted as half only)</t>
  </si>
  <si>
    <t>English and Roman</t>
  </si>
  <si>
    <t>Traffic Signs</t>
  </si>
  <si>
    <t>Retro-reflectorised Traffic Signs</t>
  </si>
  <si>
    <t>Providing and fixing of retro-reflectorised cautionary, mandatory and informatory sign as per IRC:67 made of encapsulated lens type reflective sheeting vide Clause 1701.2.3 fixed over aluminium sheeting, 1.5 mm thick supported on a mild steel angle iron post 75 mm x 75 mm x 6 mm firmly fixed to the ground by means of properly designed foundation with M15 grade cement concrete 450 mm x 450 mm x 600 mm, 600 mm below ground level as per  drawings and Technical Specification Clause 801</t>
  </si>
  <si>
    <t>Providing and fixing of retro-reflectorised cautionary, mandatory and informatory sign as per IRC:67 made of encapsulated lens type reflective sheeting vide Clause 1701.2.3, fixed over aluminium sheeting, 1.5 mm thick supported on GI pipe 50 mm dia firmly fixed to the ground by means of properly designed foundation with M-15 grade cement concrete 450 mm x 450 mm x 600 mm, 600 mm below ground level as per drawings and Technical Specification Clause 1701</t>
  </si>
  <si>
    <t>Providing and fixing of retro-reflectorised cautionary, mandatory and informatory sign as per IRC:67 made of encapsulated lens type reflective sheeting vide Clause 1701.2.3, fixed over aluminium sheeting, 1.5 mm thick supported on RCC Post 100 mm x 100 mm firmly fixed to the ground by means of properly designed foundation with M15 grade cement concrete 450 mm x 450 mm x 600 mm, 600 mm below ground level as per approved drawing Clause 1701</t>
  </si>
  <si>
    <t>Semi Reflective Traffic Signs</t>
  </si>
  <si>
    <t>Providing and fixing of semi reflective cautionary, mandatory and informatory sign board as per IRC:67 made of 1.5 mm thick MS Sheet duly stove white colour in front and gray colour on back with red reflective border of 65 mm width and required letters and figures with reflective tape engineering grade as per Clause 1701.3.9 of MORD for Rural Roads of required shade and colour supported and welded on 47mm x 47 mm x 12 SWG sheet tube firmly fixed to the ground by mean of properly designed foundations with M-15 grade cement concrete 450x450x600 mm, 600 mm below ground level as per approved drawing Clause 1701.2.2</t>
  </si>
  <si>
    <t>Direction and Place Identification signs upto 0.9 sqm size board</t>
  </si>
  <si>
    <t>Providing and erecting direction and place identification retro-reflectorised sign as  per IRC:67 made of encapsulated lens type reflective sheeting vide Clause 1701.2.3, fixed over aluminium sheeting, 2 mm thick  with area  not exceeding 0.9 sqm supported on a mild steel single angle iron post 75 x 75 x 6 mm firmly fixed to the ground by means of properly designed foundation with M-15 grade cement concrete 450 x 450 x 600 mm, 600 mm below ground level as per approved drawing and Technical Specification Clause 1701</t>
  </si>
  <si>
    <t>Providing and erecting direction and place identification retro-reflectorised sign as per IRC:67 made of encapsulated lens type reflective sheeting vide Clause 1701.2.3, fixed over aluminium sheeting, 2 mm thick  with area  not exceeding 0.9 sqm supported on 2 inch dia GI Pipe firmly fixed to the ground by means of properly designed foundation with M-15 grade cement concrete 450 x 450 x 600 mm, 600 mm below ground level as per approved drawing and Tehnical Specification Clause 1701.</t>
  </si>
  <si>
    <t>Providing and erecting direction and place identification retro-reflectorised sign as  per IRC:67 made of encapsulated lens type reflective sheeting vide Clause 1701.2.3, fixed over aluminium sheeting, 2 mm thick  with area  not exceeding 0.9 sqm supported on RCC Post 100 mm x 100 mm firmly fixed to the ground by means of properly designed foundation with M-15 grade cement concrete 450 x 450 x 600 mm, 600 mm below ground level as per approved drawing and Technical Specification Clause 1701</t>
  </si>
  <si>
    <t>Semi-Reflective Traffic signs</t>
  </si>
  <si>
    <t>Direction and place indentification signs up to 0.9 sqm size board</t>
  </si>
  <si>
    <t>Providing and erecting direction and place identifications of semi reflective sign boards as per IRC:67 made of 2 mm thick M.S. Sheet duly stove enameled paint in white colour in front and grey colour on back with red reflective border of 70 mm width and required message, letters, figures with reflective engineering grade tape as per MORD specifications of required shade and colour.  Supported and welded on 47 mm x 47mm of 12 SWG Square  tube of 3050 mm height duly strengthened by 25 mm x 5 mm M/s flat iron on edges on back firmly fixed to the ground by means of properly designed foundations with M-15 grade cement concrete 450 mm x 450 mm x 600 mm, 600 mm below ground level as per approved drawing and Technical Specification Clause 1701</t>
  </si>
  <si>
    <t>Direction and Place Identification signs with size more than 0.9 sqm size board</t>
  </si>
  <si>
    <t>Providing and erecting direction and place identification retro-\reflectorised sign as  per IRC:67 made of encapsulated lens type reflective sheeting vide Clause 1701.2.3, fixed over aluminium sheeting, 2 mm thick  with area  exceeding 0.9 sqm supported on mild steel angle iron posts 75 mm x 75 mm x 6 mm, 2 Nos.  firmly fixed to the ground by means of properly designed foundation with M-15 grade cement concrete 450 mm x 450 mm x 600 mm, 600 mm below ground level as per approved drawing and Technical Specification Clause 1701</t>
  </si>
  <si>
    <t>Providing and erecting direction and place identification retro-reflectorised sign as per IRC:67 made of encapsulated lens type reflective sheeting vide Clause 1701.2.3, fixed over aluminium sheeting, 2 mm thick  with area  exceeding 0.9 sqm supported on dia GI Pipe firmly fixed to the ground by means of properly designed foundation with M-15 grade cement concrete 450 mm x 450 mm x 600 mm, 600 mm below ground level as per approved drawing and Technical Specification Clause 1701</t>
  </si>
  <si>
    <t>Providing and erecting direction and place identification retro- reflectorised sign as  per IRC:67 made of encapsulated lens type reflective sheeting vide Clause 1701.2.3, fixed over aluminium sheeting, 2 mm thick  with area  exceeding 0.9 sqm supported on RCC Posts 100 mm x 100 mm firmly fixed to the ground by means of properly designed foundation with M 15 grade cement concrete 450 mm x 450 mm x 600 mm, 600 mm below ground level as per approved drawing and Technical Specification Clause 1701</t>
  </si>
  <si>
    <t>Direction and place identification signs more than 0.90 sqm sign board</t>
  </si>
  <si>
    <t>Providing and erecting direction and place identification of semi reflective sign boards as per  IRC-67 made of 2 mm thick M.S. Sheet duly stove enameled paint white colour in front and grey colour on back with reflective border of 70 mm width and required message, letters, figures with reflective tape of engineering grade as per MORD specifications of required shade and colour.  Supported and welded on two nos. 47 mm x 47 mm of 12 SWG square tube of 3050 mm height duly strengthened by 25 mm x 5 mm MS flat iron on edges on back firmly fixed to the ground by means of properly designed foundations with M-15 grade cement concrete 450 mm x 450 mm x 600 mm, 600 mm below ground level as per approved drawing and Technical Specification Clause 1701</t>
  </si>
  <si>
    <t>Painting Two Coats on New Concrete Surfaces</t>
  </si>
  <si>
    <t>Painting two coats including primer coat after filling the surface with synthetic enamel paint in all shades on new, plastered / concrete surfaces as per drawing and Technical Specification Clause 1701</t>
  </si>
  <si>
    <t>Painting on Steel Surfaces</t>
  </si>
  <si>
    <t>Providing and applying two coats of ready mix paint including primer coat of approved brand on steel surface after through cleaning of surface to give an even shade as per drawing and Technical Specification Clause 1701</t>
  </si>
  <si>
    <t>Painting on Concrete/Steel Surfaces with Epoxy</t>
  </si>
  <si>
    <t>Painting two coats including prime coat with epoxy paint of approved brand on concrete/steel surfaces after through cleaning of surface to give an even shade as per drawing and Technical Specification Clause 1701</t>
  </si>
  <si>
    <t>Painting lines, Dashes, Arrows, etc. on Road in Two Coats on New Work</t>
  </si>
  <si>
    <t>Painting lines, dashes, arrows, etc. on roads in two coats  on new work with ready mixed road marking paint conforming to IS:164 on bituminous/concrete surface, including cleaning the surface of all dirt, dust and other foreign matter, demarcation at site and traffic control as per drawing and Technical Specification Clause 1702</t>
  </si>
  <si>
    <t xml:space="preserve">Painting lines, Dashes, Arrows, etc. on Roads in Two Coats on Old Work </t>
  </si>
  <si>
    <t>Painting lines, dashes, arrows, etc. on roads in two coats on old work with ready mixed road marking paint conforming to IS:164 on bituminous/concrete surface, including cleaning the surface of all dirt, dust and other foreign matter, demarcation at site and traffic control as per drawing and technical specification Clause 1702</t>
  </si>
  <si>
    <t>10.10</t>
  </si>
  <si>
    <t>Kilometre  Stone</t>
  </si>
  <si>
    <t>Reinforced cement concrete M15  grade kilometre stone/local stone of standard design as per IRC:8 fixing in position including painting and printing, etc as per drawing and Technical Specification Clause 1703</t>
  </si>
  <si>
    <t>5th Kilometre Stone (precast)</t>
  </si>
  <si>
    <t>Ordinary Kilometer Stone (Precast)</t>
  </si>
  <si>
    <t>200 m stone (precast)</t>
  </si>
  <si>
    <t>Boundary Pillar</t>
  </si>
  <si>
    <t>Reinforced cement concrete M15 grade boundary pillars/local stone of standard design as per IRC:25, fixed in position including finishing and lettering but excluding painting as per drawing and Technical Specification Clause 1704</t>
  </si>
  <si>
    <t>G.I Barbed Wire Fencing 1.2 m high</t>
  </si>
  <si>
    <t>Providing and fixing 1.2 m high GI barbed wire fencing with 1.8 m RCC posts 150 mm x 150 mm placed every 3 m centre-to-centre founded in M15 grade cement concrete, 0.6 m below ground level, every 15th post, last but one end post and corner post shall be strutted on both sides and end post on one side only and provided with 9 horizontal lines and 2 diagonals interwoven with horizontal wires, fixed with GI staples, turn buckles etc. complete as per Clause 1705.</t>
  </si>
  <si>
    <t>G.I Barbed Wire Fencing 1.8 m high</t>
  </si>
  <si>
    <t>Providing and fixing 1.8 m high GI barbed wire fencing with 2.4 m RCC M15 grade 150 mm x 150 mm concrete post placed every 3 m centre-to-centre founded in M15 grade cement concrete, 0.6 m below ground level, every 15th post, last but one end post and corner post shall be strutted on both sides and end post on one side only and provided with 12 horizontal lines and 2 diagonals interwoven with horizontal wires, fixed with GI staples, turn buckles etc. complete as per Clause 1705.</t>
  </si>
  <si>
    <t>Tubular Steel Railing on Medium Weight Steel Channel (ISMC series) 100 mm x 50 mm</t>
  </si>
  <si>
    <t>Providing, fixing and erecting 50 mm dia steel pipe railing in 3 rows duly painted on medium weight steel channels (ISMC series) 100 mm x 50 mm, 1.2 m high above ground,  2 m centre-to-centre, complete as per approved  drawings Clause 1706</t>
  </si>
  <si>
    <t>Tubular Steel Railing on Precast RCC posts, 1.2 m high above Ground Level</t>
  </si>
  <si>
    <t>Providing, fencing and erecting 50 mm dia painted steel pipe railing in 3 rows on precast M-20 grade RCC vertical posts 175 mm x 175 mm x 1.8 m  high (1.2 m above Gl) with 3 holes 50 mm dia for pipe, fixed 2 m centre-to- centre complete as per approved drawings Clause 1706</t>
  </si>
  <si>
    <t>Providing and Fixing 'Logo' of PMGSY Project</t>
  </si>
  <si>
    <t>Providing and fixing of typical PMGSY informatory sign board with Logo as per MORD specifications and drawing. Three MS Plates of 1.6 mm thick, top and middle plate duly welded with MS flat iron 25mm x 5m size on back on edges.  The lower plate will be welded with MS angle iron frame of 25mm x 25mm x 5mm. The angle iron frame of the lower most plate and flat iron frame of middle plate will be welded to 2 nos. 75mm x 75 mm of 12 SWG sheet tubes posts duly embedded in cement concrete M-15 grade blocks of 450mm x 450mm x 600mm, 600mm below ground level.  The top most diamond plate will be welded to middle plate by 47mm x 47mm of 12 SWG steel plate tube.  All M.S. will be stove enameled on both sides.  Lettering and printing arrows, border etc. will be painted with ready mixed synthetic enamel paint of superior quality in required shade and colour.  All sections of framed posts and steel tube will be painted with primer and two coats of epoxy paint as per drawing Clause 1701 and Annexure 1700.1</t>
  </si>
  <si>
    <t>Traffic Cone</t>
  </si>
  <si>
    <t>Provision of red fluorescent with white reflective sleeve traffic cone made of Low Density Polyethylene (LDPE) material with a square base of 390 x 390 x 35 mm and  a height of 770 mm, 4 kg in weight, placed at 1.5 m interval, all as per BS:873</t>
  </si>
  <si>
    <t>Rumble Strips</t>
  </si>
  <si>
    <t>Provision of 15 nos. rumble strips covered with premix bituminous carpet, 15-20 mm high at centre, 250 mm wide placed at 1 m centre-to-centre at approved locations to control speed, marked with white strips of road marking paint.</t>
  </si>
  <si>
    <t>Safety Devices and Signs in Construction Zones</t>
  </si>
  <si>
    <t>Provision and fixing of traffic signs for limited period at suitable locations in construction zone comprising of warning zone, approach transition zone, working zone and terminal transition zone with a minimum distance of 2-3 m from the edge of the carriageway. The bottom edge of the lowest sign plate to be not less than 2 m above the road level, fixed on 600 mm x 600 mm x 6 mm angle iron post, founded and installed as per approved design and drawings, removed and disposed of after completion of construction work, all as per IRC:SP:55-2001.</t>
  </si>
  <si>
    <t>a)</t>
  </si>
  <si>
    <t>Diversion one km ahead</t>
  </si>
  <si>
    <t>b)</t>
  </si>
  <si>
    <t>Traffic sign ahead</t>
  </si>
  <si>
    <t>c)</t>
  </si>
  <si>
    <t>Road ahead closed</t>
  </si>
  <si>
    <t>d)</t>
  </si>
  <si>
    <t>Men at work</t>
  </si>
  <si>
    <t>e)</t>
  </si>
  <si>
    <t>Road narrow</t>
  </si>
  <si>
    <t>f)</t>
  </si>
  <si>
    <t>Un-even road</t>
  </si>
  <si>
    <t>g)</t>
  </si>
  <si>
    <t>Slippery road</t>
  </si>
  <si>
    <t>h)</t>
  </si>
  <si>
    <t>Loose chippings</t>
  </si>
  <si>
    <t>Diversion</t>
  </si>
  <si>
    <t>j)</t>
  </si>
  <si>
    <t>Do not enter</t>
  </si>
  <si>
    <t>k)</t>
  </si>
  <si>
    <t>Road closed</t>
  </si>
  <si>
    <t>l)</t>
  </si>
  <si>
    <t>Stop</t>
  </si>
  <si>
    <t>m)</t>
  </si>
  <si>
    <t>Slow</t>
  </si>
  <si>
    <t>n)</t>
  </si>
  <si>
    <t>Speed limit</t>
  </si>
  <si>
    <t>The rate for traffic signs are already worked out and given elsewhere in this Chapter. The same may be adopted.</t>
  </si>
  <si>
    <t>10.20</t>
  </si>
  <si>
    <t>Road Markers/Road Stud with Lens Reflector</t>
  </si>
  <si>
    <t>Providing and fixing of road stud 100 x 100 mm die cast in aluminium, resistant to corrosive effect of salt and grit, fitted with lense reflectors, installed in concrete or asphaltic surface by drilling holes 30 mm upto a depth of 600 mm and bedded in a suitable bituminous grout or epoxy mortar, all as per BS:873 (Part 4) 1973.</t>
  </si>
  <si>
    <t>Earthwork in excavation for structures as per drawing and technical specifications Clause 305.1 including setting out, construction of shoring and bracing, removal of stumps and other deleterious material and disposal upto a lead of 50 m, dressing of sides and bottom and backfilling in trenches with excavated suitable  material.</t>
  </si>
  <si>
    <t>I.</t>
  </si>
  <si>
    <t>Ordinary soil</t>
  </si>
  <si>
    <t>Upto 3 m depth</t>
  </si>
  <si>
    <t>3 m to 6 m depth</t>
  </si>
  <si>
    <t>II.</t>
  </si>
  <si>
    <t>Ordinary rock (not requiring blasting)</t>
  </si>
  <si>
    <t xml:space="preserve">III. </t>
  </si>
  <si>
    <t>Hard rock (requiring blasting)</t>
  </si>
  <si>
    <t xml:space="preserve">IV.  </t>
  </si>
  <si>
    <t>Hard rock (blasting prohibited)</t>
  </si>
  <si>
    <t xml:space="preserve">V. </t>
  </si>
  <si>
    <t>Marshy soil</t>
  </si>
  <si>
    <t>Fillling in foundation trenches as per drawing and technical specification Clause 305.3.9</t>
  </si>
  <si>
    <t xml:space="preserve">I. </t>
  </si>
  <si>
    <t>Sand filling</t>
  </si>
  <si>
    <t>Earth filling (For marshy soil)</t>
  </si>
  <si>
    <t>Filling annular space around footing in rock as per technical specification Clause 1203.4.3.</t>
  </si>
  <si>
    <t>P.C.C grade M 15</t>
  </si>
  <si>
    <t>Nominal mix 1:2.5:5</t>
  </si>
  <si>
    <t>Providing concrete for plain/reinforced concrete in open foundations complete as per drawings and technical specifications Clause 802, 803, 1202 &amp; 1203</t>
  </si>
  <si>
    <t>P.C.C grade M 10</t>
  </si>
  <si>
    <t>Nominal mix 1:3:6</t>
  </si>
  <si>
    <t>Nominal mix 1:3.6 (Hand mixing)</t>
  </si>
  <si>
    <t>Nominal mix (1:2.5:5)</t>
  </si>
  <si>
    <t>Nominal mix 1:2.5:5 (Hand mixing)</t>
  </si>
  <si>
    <t>III.</t>
  </si>
  <si>
    <t xml:space="preserve">P.C.C. grade M 20 </t>
  </si>
  <si>
    <t>Nominal mix (1:2:4)</t>
  </si>
  <si>
    <t>Nominal mix 1:2:4 (Hand mixed)</t>
  </si>
  <si>
    <t>IV.</t>
  </si>
  <si>
    <t>R.C.C grade M 20</t>
  </si>
  <si>
    <t xml:space="preserve">V.  </t>
  </si>
  <si>
    <t>R.C.C. grade M 25</t>
  </si>
  <si>
    <t>Brick masonry work in cement mortar in foundation complete excluding pointing and plastering as per drawing and technical specifications Clauses 600, 1202 &amp; 1203</t>
  </si>
  <si>
    <t>Brick masonry in 1:3 cement mortar</t>
  </si>
  <si>
    <t>Brick masonry in 1:4 cement mortar</t>
  </si>
  <si>
    <t xml:space="preserve">Brick masonry in cement-lime-mortar (1:0.5:4.5) </t>
  </si>
  <si>
    <t>Stone masonry work in cement mortar in foundation complete as per drawing and technical specifications Clauses 702, 704, 1202 &amp; 1203.</t>
  </si>
  <si>
    <t>Coursed rubble masonry (1st sort)</t>
  </si>
  <si>
    <t>In 1:3 cement mortar</t>
  </si>
  <si>
    <t>In cement-lime-sand mortar (1:0.5:4.5)</t>
  </si>
  <si>
    <t xml:space="preserve">II. </t>
  </si>
  <si>
    <t>Coursed rubble masonry (2nd sort)</t>
  </si>
  <si>
    <t>In cement-lime-mortar (1:0.5:4.5)</t>
  </si>
  <si>
    <t>Random Rubble Masonry</t>
  </si>
  <si>
    <t>In cement mortar 1:4</t>
  </si>
  <si>
    <t>In cement lime mortar (1:0.5:4.5)</t>
  </si>
  <si>
    <t>Supplying, fitting and placing HYSD bar reinforcement in foundation complete as per drawings and technical specifications Clauses 1000 and 1202</t>
  </si>
  <si>
    <t>Supplying, fitting and placingTMT bar reinforcement in foundation complete as per drawings and technical specifications Clauses 1000 and 1202</t>
  </si>
  <si>
    <t>Supplying, fitting and placing MS bar reinforcement in foundation complete as per drawings and technical specifications Clauses 1000 and 1202</t>
  </si>
  <si>
    <t>Brick masonry work in cement mortar in substructure complete excepting pointing and plastering, as per drawing and technical specification Clauses 602, 603, 604, 1202 &amp; 1204</t>
  </si>
  <si>
    <t>In 1:4 Cement mortar</t>
  </si>
  <si>
    <t>In 1:5 cement mortar</t>
  </si>
  <si>
    <t xml:space="preserve">In cement lime mortar (1:0.5:4.5) </t>
  </si>
  <si>
    <t>Pointing with cement mortar (1:3) on brickwork as per drawing and technical specification Clauses 613.3 and 1204</t>
  </si>
  <si>
    <t>10 sqm</t>
  </si>
  <si>
    <t>Plastering with cement mortar (1:4), 15 mm thick on brickwork in substructure as per technical specification Clauses 613.4 &amp; 1204</t>
  </si>
  <si>
    <t>Stone masonry in cement mortar for substructure complete as per drawing &amp; technical specification Clauses 702, 704, 1202 and 1204</t>
  </si>
  <si>
    <t>In cement mortar (1:5)</t>
  </si>
  <si>
    <t xml:space="preserve">Coursed Rubble masonry (2nd sort) </t>
  </si>
  <si>
    <t>In cement mortar (1:3)</t>
  </si>
  <si>
    <t xml:space="preserve">Random rubble masonry </t>
  </si>
  <si>
    <t>Plain/reinforced cement concrete in substructure complete as per drawings and technical specification Clauses 802, 804, 805, 806, 807, 1202 ans 1204</t>
  </si>
  <si>
    <t>For height upto 5 m</t>
  </si>
  <si>
    <t>Supplying, fitting and placing HYSD bar reinforcement (Fe 415) in substructrue complete as per drawings and technical specification Clauses 1002, 1005, 1010 &amp; 1202</t>
  </si>
  <si>
    <t>Supplying, fitting and placing TMT bar reinforcement (Fe 415) in substructrue complete as per drawings and technical specification Clauses 1002, 1005, 1010 &amp; 1202</t>
  </si>
  <si>
    <t>Supplying, fitting and placing with MS bar reinforcement (Fe 415) in substructrue complete as per drawings and technical specification Clauses 1002, 1005, 1010 &amp; 1202</t>
  </si>
  <si>
    <t>Providing weepholes in brick masonry/stone masonry, plain/reinforced concrete abutment, wing wall, return wall with 100 mm dia AC pipe extending through the full width of the structures with slope of 1(V):20(H) towards drawing face complete as per drawing and technical specification Clauses 614, 709, 1204.3.7</t>
  </si>
  <si>
    <t>12.10</t>
  </si>
  <si>
    <t>Backfilling behind abutment, wing wall and return wall complete as per drawings &amp; technical specification Clause 1204.3.8</t>
  </si>
  <si>
    <t>I)</t>
  </si>
  <si>
    <t>Granular material</t>
  </si>
  <si>
    <t>II)</t>
  </si>
  <si>
    <t>Sandy material</t>
  </si>
  <si>
    <t>Providing and laying filter media with granular crushed aggregates as per specification to a thickness of not less than 600 mm with smaller  size towards the soil and bigger size towards the wall and providing over the entire surface behind abutment, wing wall, return wall to the full height, compacted to firm condition complete as per drawing and technical specification  Clause 1204.3.8</t>
  </si>
  <si>
    <t>12.12</t>
  </si>
  <si>
    <t>Supplying, fitting and fixing in position true to line and level elastomeric bearing conforming to IRC:83 (Part-II) Section IX complete, including all accessories as per drawings and technical specification Clause 1207.1</t>
  </si>
  <si>
    <t>Providing PCC M-20 architectural coping on the top of wing wall, return wall etc. complete as per drawing and technical specification Clauses 615, 710  and 1204.3.11</t>
  </si>
  <si>
    <t>Providing pressure relief pipes 100 mm dia in bottom slab of box cell on a filter media base of 500 mm x 500 mm as per drawing and technical specification Clause 1205.5.7</t>
  </si>
  <si>
    <t>13.1</t>
  </si>
  <si>
    <t>Providing and laying reinforced cement concrete in superstructure as per drawing and technical specifications Clauses 800, 1205.4 and 1205.5</t>
  </si>
  <si>
    <t>For nominal mix 1:2:4</t>
  </si>
  <si>
    <t>For nominal mix 1:2:4 (Hand mixed)</t>
  </si>
  <si>
    <t>For design mix RCC M 20</t>
  </si>
  <si>
    <t>R.C.C M 25</t>
  </si>
  <si>
    <t>R.C.C. Grade M 30</t>
  </si>
  <si>
    <t>Supplying, fitting, and placing HYSD bar reinforcement in superstructure complete as per drawing and technical specifications Clauses 1002, 1010 and 1202</t>
  </si>
  <si>
    <t>Supplying, fitting, and placing TMT bar reinforcement in superstructure complete as per drawing and technical specifications Clauses 1002, 1010 and 1202</t>
  </si>
  <si>
    <t>Supplying, fitting, and placing MS bar reinforcement in superstructure complete as per drawing and technical specifications Clauses 1002, 1010 and 1202</t>
  </si>
  <si>
    <t>Providing and laying cement concrete wearing course M 30 grade including reinforcement complete as per drawing and technical specifications Clauses 800 and 1206.3</t>
  </si>
  <si>
    <t>Construction of R.C.C. railing of M 25 grade in cast-in-situ with 20 mm nominal size aggregate, true to line and grade, tolerance of vertical railing post not to exceed 1 in 500, centre-to-centre spacing between vertical posts not to exceed 2000  mm as per drawing and technical specifications Clauses 800, 900 and 1208.3</t>
  </si>
  <si>
    <t>Providing fitting and fixing mild steel railing complete as per drawing and technical specifications Clause 1208.2</t>
  </si>
  <si>
    <t>Providing and fixing in position pipe railing consisting of IS Rolled steel joist posts designation IS MB 100 (100x75) at 2.5 m interval and three rows of 50 mm dia steel pipes (light) including fixing in position on bridge deck complete as per drawing and technical specifications Clause 1208.2</t>
  </si>
  <si>
    <t>Brick masonry work in cement mortar 1:3 in parapet excluding pointing and plastering as per drawing and technical specifications Clauses 600, 900 and 1208.4</t>
  </si>
  <si>
    <t>13.10</t>
  </si>
  <si>
    <t>Drainage spouts complete as per drawing and technical specifications Clause 1209</t>
  </si>
  <si>
    <t>P.C.C. M 15 ordinary grade (1:2.5:5) levelling course below approach slab complete as per drawing and technical specifications Clauses 800 and 1211</t>
  </si>
  <si>
    <t>13.12</t>
  </si>
  <si>
    <t>Reinforced Cement Concrete M 25 grade approach slab including reinforcement and formwork complete as per drawing and technical specifications Clauses 800 and 1211</t>
  </si>
  <si>
    <t>Providing and laying of an elastomeric slab seal expansion joint complete as per approved drawing and approved specifications to be installed by manufacturer/supplier or their authorised representative ensuring compliance to the manufacturer’s instructions for installlation and as per technical specifications Clause 1207.2.5</t>
  </si>
  <si>
    <t>Providing and laying of compression seal joint consisting of steel armoured nosing at two edges of the joint gap suitably anchored to the deck concrete and a preformed chloroprene elastomer or closed cell foam joint sealer compressed and formed into the joint gap with special adhesive binder as per drawing,  and technical specifications Clause 1207.2.4</t>
  </si>
  <si>
    <t>Providing and laying a buried expansion joint, covered with 12 mm thick, 200 mm wide galvanised weldable structrual steel plate as per IS:2062, placed symmetrical to centre line of the joint, resting freely over the top surface of the deck concrete, welding of 8 mm dia, 100 mm long galvanised nails spaced 300 mm c/c along the centre line of the plate, as per technical specifications Clauses 1207.2.3</t>
  </si>
  <si>
    <t>Filler Joint</t>
  </si>
  <si>
    <t xml:space="preserve">I) </t>
  </si>
  <si>
    <t>Providing and fixing 2 mm thick corrugated copper plate in expansion joint as per drawing and technical specifications Clause 1207.2.2</t>
  </si>
  <si>
    <t>Providing and fixing 20 mm thick compressible fibre board in expansion joint complete as per drawing and technical specifications</t>
  </si>
  <si>
    <t>III)</t>
  </si>
  <si>
    <t>Providing and fixing in position 20 mm thick premoulded joint filler in expansion joint for fixed ends of simply supported spans, covered with sealant complete as per drawing and technical specifications</t>
  </si>
  <si>
    <t>IV)</t>
  </si>
  <si>
    <t>Providing and fillling joint sealing compound as per drawings and technical specifications with coarse sand and 6 per cent bitumen by weight.</t>
  </si>
  <si>
    <t>Stone masonry in cement mortar 1:3 for parapet complete as per drawing and technical specifications Clauses 700 and 1208.4</t>
  </si>
  <si>
    <t>Random rubble masonry</t>
  </si>
  <si>
    <t>Pointing with cement mortar (1:3) on brickwork in parapet as per technical specifications Clauses 613.3 and 1208.4</t>
  </si>
  <si>
    <t>Plastering with cement mortar (1:3) 15 mm thick on brickwork in parapet as per technical specifications Clauses 613.4 and 1208.4</t>
  </si>
  <si>
    <t>13.20</t>
  </si>
  <si>
    <t>Providing and laying parapet with PCC M 15 as per drawing &amp; technical specifications Clauses 800 and 1208.4</t>
  </si>
  <si>
    <t>Providing bituminous wearing coat comprising of 20 mm thick premix carpet with 5 mm thick seal coat Type B for culverts as per drawing and technical specifications Clauses 1206.2 and 500</t>
  </si>
  <si>
    <t>i.</t>
  </si>
  <si>
    <t>Rate for wearing coat as per item No. 5.9 of Chapter 5</t>
  </si>
  <si>
    <t>ii.</t>
  </si>
  <si>
    <t>Rate for seal coat Type B as per item No. 5.12 of Chapter 5</t>
  </si>
  <si>
    <t xml:space="preserve">Providing bituminous wearing coat comprising of 50 mm thick bituminous macadam overlaid by 20 mm thick premix carpet with 5 mm thick seal coat Type B </t>
  </si>
  <si>
    <t>Rate  for BM layer may be analysed as per item No 5.3 of Chapter 5</t>
  </si>
  <si>
    <t xml:space="preserve">ii. </t>
  </si>
  <si>
    <t>Rate of 20 mm  premix carpet wearing course as per item No.5.9 of Chapter 5</t>
  </si>
  <si>
    <t>iii.</t>
  </si>
  <si>
    <t>Rate of seal coat Type B as per item No. 5.12 of Chapter 5</t>
  </si>
  <si>
    <t>Brickwork in arches in cement mortar 1:4 complete including centering and shuttering excluding pointing and plastering as per drawing and technical specifications Clauses 606 and 1205.1</t>
  </si>
  <si>
    <t>Coursed rubble stone masonry arch (Ist sort) in cement mortar (1:4) complete including centering etc. complete as per drawing and technical specifications Clauses 706 and 1205.1</t>
  </si>
  <si>
    <t>Providing &amp; Laying  reinforced cement concrete arch complete including centering and shuttering excluding reinforcement as per drawings and technical specifications Clauses 800, 900 and 1205.1</t>
  </si>
  <si>
    <t>RCC grade M20 (1:2.4) nominal mix</t>
  </si>
  <si>
    <t>RCC Grade M 25</t>
  </si>
  <si>
    <t>Providing steel R.S.Js/built-up steel sections including cutting, welding/rivetting, hoisting, fixing in position for composite girders with shear connectors complete with painting as per drawing and technical specifications Clause 1205.6</t>
  </si>
  <si>
    <t>Steel section</t>
  </si>
  <si>
    <t>Providing and laying boulder apron for bed protection with stone boulders of minimum size and weight as per Table 1300.1, no fragment  weighing less than 25 kg laid dry complete as per drawing and technical specifications Clause 1301</t>
  </si>
  <si>
    <t>Providing and laying of boulder apron laid in wire crates with 4 mm dia GI wire conforming to IS:280 and IS:4826 in 100 mm x 100 mm mesh (woven diagonally) including 10 per cent extra for laps and joints laid with stone boulders weighing not less than 25 kg each as per drawing and technical specifications Clause 1301</t>
  </si>
  <si>
    <t>Providing and laying of apron with cement concrete blocks of size as per Table 1300.1 cast-in-situ and made with nominal mix of M-15 grade cement concrete as per drawing and technical specifications Clause 1301</t>
  </si>
  <si>
    <t xml:space="preserve">Single bamboo palasiding / walling of whole 2nd class bamboo (Jati or Bethua) 75mm dia and closely packed &amp; driven including fitting fixing with half bamboo kamis horizontally in three rows with cane or tying with wire complete and struts 1.5 m apart longitudinally and providing brush wood as per drawing and technical specifications Clause 1302.5 </t>
  </si>
  <si>
    <t>Driven at least 900 mm below ground and 1200 mm above ground</t>
  </si>
  <si>
    <t>Driven at least 900 mm below ground and 900 mm above ground on average</t>
  </si>
  <si>
    <t>Providing and laying pitching on slopes laid over prepared filter media as per drawing and technical specifications Clause 1302</t>
  </si>
  <si>
    <t>Stone/Boulder</t>
  </si>
  <si>
    <t>Cement concrete blocks of size as per Table 1300.2 cast in cement concrete of grade M 15</t>
  </si>
  <si>
    <t xml:space="preserve">a) </t>
  </si>
  <si>
    <t>Concrete grade M 15</t>
  </si>
  <si>
    <t>Brick pitchng set in cement mortar 1:4</t>
  </si>
  <si>
    <t>Providing and laying filter material underneath pitching in slopes complete as per drawing and technical specifications Clause 1302</t>
  </si>
  <si>
    <t>Providing and laying flooring  laid over cement concrete bedding complete as per drawing and technical specification Clause 1303</t>
  </si>
  <si>
    <t>Rubble stone laid in cement mortar 1:3</t>
  </si>
  <si>
    <t>Cement conrete blocks grade M 15</t>
  </si>
  <si>
    <t>Brick on edge laid in cement mortar (1:3)</t>
  </si>
  <si>
    <t>Providing and laying of dry rubble flooring complete as per drawings and technical specifications Clause 1303.3</t>
  </si>
  <si>
    <t>Providing and laying curtain walls complete as per drawing and technical specification Clause 1304</t>
  </si>
  <si>
    <t>Brick masonry in cement mortar (1:4)</t>
  </si>
  <si>
    <t>Coursed rubble masonary (2nd sort) in cement mortar (1:4)</t>
  </si>
  <si>
    <t>Cement concrete grade M 10</t>
  </si>
  <si>
    <t>14.10</t>
  </si>
  <si>
    <t>Construction of flexible apron 1 m thick comprising of loose stone boulders weighing not less then 25 kg beyond curtain wall</t>
  </si>
  <si>
    <t>14.11</t>
  </si>
  <si>
    <t>Construction of toe walls for protection of slopes as per drawing and technical specifications Clause 1302.5</t>
  </si>
  <si>
    <t>Random rubble masonry in case of stone pitching laid with cement mortar (1:5)</t>
  </si>
  <si>
    <t>Brick masonry in cement mortar 1:4  in case of brick pitching</t>
  </si>
  <si>
    <t>Cement concrete grade M 10 in case of concrete block pitching</t>
  </si>
  <si>
    <t>P.C.C grade M 20</t>
  </si>
  <si>
    <t xml:space="preserve">Single bamboo spur and palisading of whole 2nd class bamboo (jati or Bethua) 65 mm to 75 mm dia and closely packed &amp; driven, including fitting, fixing with half bamboo kamis horrizontally in three rows with cane or tying wire complete and struts 1500 mm apart longitudinally and providing brush wood  as per drawing and  technical specifications Clause 1302.5 </t>
  </si>
  <si>
    <t>Driven at least 900 mm below ground and 1800 mm above ground on average</t>
  </si>
  <si>
    <t xml:space="preserve">Single bamboo spur and palisading of whole 1st class bamboo (Bholuka or Barua) 85 mm to 100 mm dia.  Closely packed &amp; driven including fitting, fixing with half 2nd class bamboo (jati or Bethua) horizontally in three rows with cane or tying wire complete and struts 1500 mm apart longitudinally and providing brush wood in the spur as per drawings and technical specifications </t>
  </si>
  <si>
    <t>Driven at least 900 mm below ground and 1800 mm above ground</t>
  </si>
  <si>
    <t>C)</t>
  </si>
  <si>
    <t>Driven at least 600 mm below ground and 1200 mm above ground on average.</t>
  </si>
  <si>
    <t>Bamboo spur 'A' type with whole bamboo 85mm-100mm dia, placed 230 mm centre to centre driven 900 mm below ground and 1200 mm to 1500 mm above ground tied with 2nd class bamboo (jati or Bethua) on either side at 450 mm apart horizontally with galvanised wire etc. complete as per drawings and technical specifications</t>
  </si>
  <si>
    <t>2nd class bamboo (jati or Bethua) 75 mm dia</t>
  </si>
  <si>
    <t>1st class bamboo (Bholuka or Barua ) 85 mm to 100 mm dia</t>
  </si>
  <si>
    <t xml:space="preserve">Providing 'A' type single spur with 1st class bamboo (Bholuka or Barua) 85 mm to 100 mm dia. Driven closely placed 3m to 4m above ground and 1200 mm to 1500 mm  below ground tied with cane or coir string, half 2nd class bamboo (jati or Bethua) horizontally on both face placed not more than one metre apart including whole bamboo struts inside one metre apart and 2 nos. of purlin at top and bottom fitted with vertical struts at 1500 mm apart and filling with brushwood or jungle wood inside the spur complete as per drawing and technical specifications </t>
  </si>
  <si>
    <t>Providing close bamboo toe walling consisting of 65mm to 75mm dia bamboos of length ranging from 1.2 m to 3m driven at 150 mm centre to centre and provided with three horizontal split bamboo runner fixed with nails.  All bamboos to be duly protected by coal tar painting.</t>
  </si>
  <si>
    <t xml:space="preserve">Double timber spur with two rows at 800 mm c/c apart of 1st class local wood piles with timber of Azar/Nahar/Nageswar / Zarul wood 150 mm to 200 mm dia driven 2000 mm minimum below ground and 3600 mm above ground average placed at 800 mm belts, bracings etc. of 100 mm x 75 mm size 1st class local wood longitudinally &amp; crosswiswe at ends fitted with 10 mm dia bolts and nuts etc. including coaltarring of timber members and cost of necessary bamboo stagings etc. as directed by the Engineer as per drawing and technical specifications </t>
  </si>
  <si>
    <t>Supplying and filling up hollows of the timber spur to an average height of 3600 mm above ground with jungle wood branches as per drawing and technical specifications as directed by the Engineer.</t>
  </si>
  <si>
    <t>Restoration of Rain Cuts</t>
  </si>
  <si>
    <t>Restoration of rain cuts with soil, moorum gravel or a mixture of these, clearing the loose soil, benching for 300mm width laying fresh material in layers not exceeding 250 mm and compaction with plate compactor or power rammer to restore the original alignment, level and slopes as per drawings and technical specifications Clause 1902</t>
  </si>
  <si>
    <t>1.</t>
  </si>
  <si>
    <t>Maintenance of Earthen shoulder (filling with fresh selected soil)</t>
  </si>
  <si>
    <t>Making up loss of material/irregularities on shoulders to the design level by adding fresh approved selected soil and compacting it with appropriate equipment at OMC upto a lead of 1000 m  as per technical specification Clause 1903</t>
  </si>
  <si>
    <t>2.</t>
  </si>
  <si>
    <t>Maintenance of Earhen shoulder (stripping of excess soil)</t>
  </si>
  <si>
    <t>Stripping excess soil from the shoulder surface to achieve the approved level and compacting with plate compactor at OMC as per drawings and Technical Specification Clause 1903</t>
  </si>
  <si>
    <t>Maintenace of bituminous surface road</t>
  </si>
  <si>
    <t>Repair to pot holes by removal of failed material, trimming the sides to vertical and levelling the bottom, cleaning the same with compressed air or any appropriate method filled with 75mm B.M, applying bitumen emulsion prime coat at the bottom and bitumen emulsion tack coat on sides and on bottom as per technical specifications Clauses 502 and 503.</t>
  </si>
  <si>
    <t>Patch repair on already filled pot holes with 75 mm BM with 20 mm premix carpet and  seal coat Type B as per drawings and technical specification Clause 1904.2</t>
  </si>
  <si>
    <t>Repair to pot holes and removal of loose material, trimming of sides, cleaning of surface by providing tack coat, 20 mm thick pre-mix carpet and seal coat type B specification  Clause 1904.2</t>
  </si>
  <si>
    <t>iv.</t>
  </si>
  <si>
    <t>Repair to pot holes and removal of loose material, trimming of sides, cleaning of surface by providing tack coat with bitumen emulsion, 20 mm thick pre-mix carpet using catonic bitumen emulsion and seal coat type B with bitumen emulsion</t>
  </si>
  <si>
    <t xml:space="preserve">Maintenance of Gravel Road </t>
  </si>
  <si>
    <t>Maintenance of gravel road including making up the loss of profile, rectifying corrugated surface, filling up of depressions, pot holes and erosion gullies by adding fresh material and compacting it with appropriate equipment  or to strip  excess of material from the road surface as per drawings and technical specification Clause 1905</t>
  </si>
  <si>
    <t xml:space="preserve">Maintenance of WBM Road  </t>
  </si>
  <si>
    <t>Maintenance of WBM road including filling up of pot holes, ruts and rectifying corrugated surface, damaged edges and ravelling as per technical specification Clause 1906.</t>
  </si>
  <si>
    <t xml:space="preserve">Maintenance of Drains                                                                             </t>
  </si>
  <si>
    <t>The maintenance of drains include erosion, repair, clearing, cleaning, reshaping, regrading, deepening of side drains as well as catch water drains as per technical specification Clause 1907.</t>
  </si>
  <si>
    <t>Maintenance of Culverts</t>
  </si>
  <si>
    <t xml:space="preserve">Maintenance of Hume pipe Culvert by way of  Clearing, Cleaning, Erosion repair, repairs to cracks, parapet wall and protection work as per drawing and technical specification Clause 1908                              </t>
  </si>
  <si>
    <t>Maintenance of Culverts Slab type</t>
  </si>
  <si>
    <t>Maintenance of Slab type Culverts by way of clearing, Cleaning, Erosion repair, repairs to cracks, parapet walls and Protection works as per drawing and technical specification Clasue 1908</t>
  </si>
  <si>
    <t>Maintenance of Causeway</t>
  </si>
  <si>
    <t>Maintenance of Causeway by way of minor Surface repairs, replacing Guide Posts, repair of  flood gauges, removal of debris, providing boulders and protection work and painting as per technical specification Clause 1909</t>
  </si>
  <si>
    <t xml:space="preserve">Maintenance of Road Signs </t>
  </si>
  <si>
    <t>Maintenance of road signs by way of cleaning and repainting of mandatory / requlatory / cautionary / informatory and place identifications sign board as perdrawings and technical specification Clause 1910</t>
  </si>
  <si>
    <t>km</t>
  </si>
  <si>
    <t>15.10</t>
  </si>
  <si>
    <t>Maintenance of steel and RCC Railing</t>
  </si>
  <si>
    <t>Repair of steel railing to bring it to original shape cleaning and repainting as per drawing and technical specification Clause 1911</t>
  </si>
  <si>
    <t>Steel Railing</t>
  </si>
  <si>
    <t>Repair of RCC railing to bring it to the original shape, cleaning and repainting as per drawings and technical specification Clause 1911</t>
  </si>
  <si>
    <t>RCC Railing</t>
  </si>
  <si>
    <t>Maintenance of 200 metre and km stones</t>
  </si>
  <si>
    <t>Painting two coats with synthetic enamel paint</t>
  </si>
  <si>
    <t xml:space="preserve">Printing letters and figures of any shade with synthtic enamel paint of any approved colour to give an even shade </t>
  </si>
  <si>
    <t>Cutting of branches of trees shrubs and trimming of grass and weeds</t>
  </si>
  <si>
    <t>Cutting of branches of trees and shrubs from the road way or with in R.O.W  including disposal of wood and leaves to suitable location as per technical specification Clause 1914</t>
  </si>
  <si>
    <t>Cutting of shrubs from the road way or with in R.O.W and disposal of shrubs to suitable locations as per technical  specifications Clause 1914</t>
  </si>
  <si>
    <t>Trimming of grass and weeds from the shoulders/berms and disposing off the same to suitable locations as per technical specifications Clause 1914</t>
  </si>
  <si>
    <t>White washing of parapet walls of CD work and tree truncks</t>
  </si>
  <si>
    <t>White washing two coats on parapet walls and tree trunks including preparation of surface by cleaning scraping etc. as per technical specifications Clause 1915</t>
  </si>
  <si>
    <t xml:space="preserve">Periodical Renewal to existing bituminous surface </t>
  </si>
  <si>
    <t xml:space="preserve">Open graded Premix carpet 20 mm thick </t>
  </si>
  <si>
    <t>Tack coat</t>
  </si>
  <si>
    <t xml:space="preserve">Rates as per item 5.2 (ii) </t>
  </si>
  <si>
    <t>Pre-mix carpet using bituminous (penetration grade modified bitumen) binder</t>
  </si>
  <si>
    <t>Rates as per item No. 5.9</t>
  </si>
  <si>
    <t>OR</t>
  </si>
  <si>
    <t xml:space="preserve">Premix carpet using bitumen Emulsion </t>
  </si>
  <si>
    <t>Rates as per item No. 5.10</t>
  </si>
  <si>
    <t>Seal coat Type A, B or C</t>
  </si>
  <si>
    <t>Rates as per item No. 5.11</t>
  </si>
  <si>
    <t>Surface dressing single coat/first coat or 2nd coat</t>
  </si>
  <si>
    <t xml:space="preserve">Rates as per item No. 5.6 </t>
  </si>
  <si>
    <t xml:space="preserve">Chapter 1 </t>
  </si>
  <si>
    <t>LOADING, UNLOADING, CARRIAGE CRUSHING OF MATERIALS AND SETTING OUT</t>
  </si>
  <si>
    <t>Notes:</t>
  </si>
  <si>
    <t>Rates are for net quantities after deduction of voids.</t>
  </si>
  <si>
    <t>Part of km beyond 1 km will be payable for the full km.</t>
  </si>
  <si>
    <t>Sr.
No.</t>
  </si>
  <si>
    <t>Reference to 
MORD Specifications</t>
  </si>
  <si>
    <t>Quantity</t>
  </si>
  <si>
    <t>Amount (Rs.)</t>
  </si>
  <si>
    <t>Unit  = cum</t>
  </si>
  <si>
    <t>Taking output = 5.5 cum</t>
  </si>
  <si>
    <t>Labour</t>
  </si>
  <si>
    <t>Machinery</t>
  </si>
  <si>
    <t>Truck</t>
  </si>
  <si>
    <t>Overheads &amp; Contractors Profit @ 12.5 % on (a+b)</t>
  </si>
  <si>
    <t>Cost for 5.5 cum  = a+b+c</t>
  </si>
  <si>
    <t>Rate per  cum = (a+b+c)/5.5</t>
  </si>
  <si>
    <t xml:space="preserve">    </t>
  </si>
  <si>
    <t>Placing tipper at loading point, loading with front end loader excluding time for haulage and return trip.</t>
  </si>
  <si>
    <t>Unit =  cum</t>
  </si>
  <si>
    <t>Time required for</t>
  </si>
  <si>
    <t xml:space="preserve">Positioning of tipper at loading point                                        </t>
  </si>
  <si>
    <t>Min</t>
  </si>
  <si>
    <t xml:space="preserve">Loading by front end loader 1 cum bucket capacity @ 45 cum per hour </t>
  </si>
  <si>
    <t xml:space="preserve">Waiting time, unforeseen contingencies, etc.  </t>
  </si>
  <si>
    <t>Total</t>
  </si>
  <si>
    <t>Tipper 10 t capacity</t>
  </si>
  <si>
    <t>Front end-loader 1 cum bucket capacity @ 45 cum per hour</t>
  </si>
  <si>
    <t>Overheads &amp; Contractors Profit @ 12.5 % on (a)</t>
  </si>
  <si>
    <t>Cost for 5.5 cum = a+b</t>
  </si>
  <si>
    <t>Rate per  cum = (a+b) /5.5</t>
  </si>
  <si>
    <t xml:space="preserve">Loading by front end loader 1 cum bucket capacity @ 100 cum per hour </t>
  </si>
  <si>
    <t>Front end-loader 1 cum bucket capacity @ 100 cum per hour</t>
  </si>
  <si>
    <t>Rate per  cum = (a+b)/5.5</t>
  </si>
  <si>
    <t>Placing tipper at unloading point excluding time for haulage and return trip</t>
  </si>
  <si>
    <t xml:space="preserve">i)  </t>
  </si>
  <si>
    <t>Positioning of tipper at unloading point</t>
  </si>
  <si>
    <t xml:space="preserve">ii) </t>
  </si>
  <si>
    <t>Manoeuvering, reversing, dumping and turning for return</t>
  </si>
  <si>
    <t xml:space="preserve">iii) </t>
  </si>
  <si>
    <t>Unit  = 1000 Nos.</t>
  </si>
  <si>
    <t>Taking output = 2000 Nos.</t>
  </si>
  <si>
    <t xml:space="preserve">c) </t>
  </si>
  <si>
    <t>Cost for 2000 Nos. = a+b+c</t>
  </si>
  <si>
    <t>Rate for 1000 bricks = (a+b+c)/2</t>
  </si>
  <si>
    <t>Unit  = t</t>
  </si>
  <si>
    <t>Taking output = 10 t</t>
  </si>
  <si>
    <t xml:space="preserve"> </t>
  </si>
  <si>
    <t>Cost for  10 t  = a+b+c</t>
  </si>
  <si>
    <t>Rate  per tonnes = (a+b+c)/10</t>
  </si>
  <si>
    <t xml:space="preserve">b) </t>
  </si>
  <si>
    <t>Rate  per tonne = (a+b+c)/10</t>
  </si>
  <si>
    <t>Rate  per t = (a+b+c)/10</t>
  </si>
  <si>
    <t>The rate is inclusive of the self weight of drum</t>
  </si>
  <si>
    <t>Taking output = 5 t</t>
  </si>
  <si>
    <t>Cost for  5 t  = a+b+c</t>
  </si>
  <si>
    <t>Rate  per t = (a+b+c)/5</t>
  </si>
  <si>
    <t xml:space="preserve">Density of wood has been assumed as 900 kg per cum.  If the density is less the output may be reduced proportionately </t>
  </si>
  <si>
    <t>Unit  = per pipe</t>
  </si>
  <si>
    <t>Taking output = 9 pipes</t>
  </si>
  <si>
    <t xml:space="preserve">Mazdoor (Unskilled) </t>
  </si>
  <si>
    <t xml:space="preserve">Truck </t>
  </si>
  <si>
    <t>Crane</t>
  </si>
  <si>
    <t>Cost for  9 pipes  = a+b+c</t>
  </si>
  <si>
    <t>Rate  per pipe = (a+b+c)/9</t>
  </si>
  <si>
    <t>Taking output = 15 pipes</t>
  </si>
  <si>
    <t>Cost for  15 pipes  = a+b+c</t>
  </si>
  <si>
    <t>Rate  per pipe = (a+b+c)/15</t>
  </si>
  <si>
    <t>Taking output = 21 pipe</t>
  </si>
  <si>
    <t>Cost for 21 pipes = a+b+c</t>
  </si>
  <si>
    <t>Rate  per pipe = (a+b+c)/21</t>
  </si>
  <si>
    <t>Unit = per pipe</t>
  </si>
  <si>
    <t>Taking output = 5 pipes</t>
  </si>
  <si>
    <t xml:space="preserve">Mate </t>
  </si>
  <si>
    <t>Material</t>
  </si>
  <si>
    <t xml:space="preserve">Wooden sleepers 250mm x 250mm x125mm hire charges 3 nos sleeper </t>
  </si>
  <si>
    <t>Crow bars 2 nos not less than 40 mm dia (hire-charges)</t>
  </si>
  <si>
    <t>Overheads &amp; Contractor's Profit @ 12.5 % on (a+b+c)</t>
  </si>
  <si>
    <t>Cost for 5 pipes = a+b+c+d/5</t>
  </si>
  <si>
    <t>Rate per pipe = (a+b+c+d)</t>
  </si>
  <si>
    <t>Taking output = 6 pipes</t>
  </si>
  <si>
    <t>Materials</t>
  </si>
  <si>
    <t xml:space="preserve">Wooden sleepers 250mm x250mm x 125mm hire charges 3 nos. sleeper </t>
  </si>
  <si>
    <t>Crow bars 2 nos not less than 40 mm dia</t>
  </si>
  <si>
    <t>Cost for 6 pipes = a+b+c+d</t>
  </si>
  <si>
    <t>Rate per pipe = (a+b+c+d)/6</t>
  </si>
  <si>
    <t>Taking output = 8 pipes</t>
  </si>
  <si>
    <t xml:space="preserve">Wooden sleepers 250mm x 250mm x 125mm hire charges 3 nos. sleeper </t>
  </si>
  <si>
    <t>Cost for 8 pipes = a+b+c+d</t>
  </si>
  <si>
    <t>Rate per pipe = (a+b+c+d)/8</t>
  </si>
  <si>
    <t>Cost for 15 pipes  = a+b+c</t>
  </si>
  <si>
    <t>Taking output = 21 pipes</t>
  </si>
  <si>
    <t>Cost for  21 pipes  = a+b+c</t>
  </si>
  <si>
    <t>Unit = t.km</t>
  </si>
  <si>
    <t>Taking output 10 t load and lead 10 km = 100 t.km</t>
  </si>
  <si>
    <t>Speed with load: 25 km per hour</t>
  </si>
  <si>
    <t>Speed while returning empty: 35 km per hour</t>
  </si>
  <si>
    <t>Haulage with load</t>
  </si>
  <si>
    <t>Empty return trip</t>
  </si>
  <si>
    <t>Overheads  &amp; Contractors Profit @ 12.5 % on (a)</t>
  </si>
  <si>
    <t>Cost for 100 t.km  =  a+b</t>
  </si>
  <si>
    <t>Rate per t.km  =  (a+b)/100</t>
  </si>
  <si>
    <t xml:space="preserve">In case of carriage of Hume pipes, output of truck be taken as 8 t and the rate for t is to be divided by number of pipes of different diameters as indicated in  item 1.9 to get the rate per pipe. </t>
  </si>
  <si>
    <t>Speed with load: 20 km/hour</t>
  </si>
  <si>
    <t>Speed for empty return trip: 30 km/hour</t>
  </si>
  <si>
    <t xml:space="preserve">In case of carriage of Hume pipes, output of truck be taken as 8 t and the rate per t is to be divided by number of pipes of different diameters as indicated in  item 1.9 to get the rate per pipe. </t>
  </si>
  <si>
    <t>Case-III:</t>
  </si>
  <si>
    <t>Katcha Track and Track in River Bed/Nallah Bed and Choe Bed</t>
  </si>
  <si>
    <t>Speed with load: 10 km per hour</t>
  </si>
  <si>
    <t>Speed while returning empty: 15 km per hour</t>
  </si>
  <si>
    <t xml:space="preserve">i) </t>
  </si>
  <si>
    <t xml:space="preserve">In case of carriage of Hume pipes, output of truck be taken as 8 t and the cost for 8 t is to be divided  by number of pipes of different diameters as indicated in item 1.9 to get the rate per pipe. </t>
  </si>
  <si>
    <t>Taking output = 1 cum</t>
  </si>
  <si>
    <t>Supply of quarried stone 150-200 mm size</t>
  </si>
  <si>
    <t>Rate  per cum  =  a+b+c</t>
  </si>
  <si>
    <t>Taking output = 750 cum at crusher location</t>
  </si>
  <si>
    <t>Integrated stone crusher of 200 t/h including belt conveyor and vibrating screens</t>
  </si>
  <si>
    <t xml:space="preserve">Front end loader 1 cum bucket capacity </t>
  </si>
  <si>
    <t>Tipper 5.5 cum capacity</t>
  </si>
  <si>
    <t xml:space="preserve">d) </t>
  </si>
  <si>
    <t>Overheads  &amp; Contractors Profit @ 12.5 % on (a+b+c)</t>
  </si>
  <si>
    <t>Cost for 750 cum  =  (a+b+c+d) x 0.85</t>
  </si>
  <si>
    <t>Rate  per cum =[ (a+b+c+d) x 0.85]/ 750</t>
  </si>
  <si>
    <t>800 cum of stone boulders are needed to get 750 cum of stone aggregates.</t>
  </si>
  <si>
    <t>85 per cent of above cost will be attributed to the production of 750 cum of stone aggregates of 40 mm size and balance 15 per cent will be for smaller size aggregates and stone dust which comes out as a by-product.</t>
  </si>
  <si>
    <t>The integrated stone crusher includes primary and secondary crushing units.</t>
  </si>
  <si>
    <t>Taking output = 670 cum at crusher location</t>
  </si>
  <si>
    <t>Stone boulder of size 150 mm and below</t>
  </si>
  <si>
    <t>Front end loader 1 cum bucket capacity</t>
  </si>
  <si>
    <t>Cost for 670 cum  =  (a+b+c+d) x 0.90</t>
  </si>
  <si>
    <t>Rate  per cum  =  [(a+b+c+d) x 0.90]/ 670</t>
  </si>
  <si>
    <t xml:space="preserve">800 cum of stone boulders are needed to get 670 cum of stone chips of required size. </t>
  </si>
  <si>
    <t>90 per cent of above cost will be attributed to the production of 670 cum of stone aggregate and balance 10 per cent will be for smaller size aggregates and stone dust which comes out as a by-product.</t>
  </si>
  <si>
    <t>Taking output = 600 cum at crusher location</t>
  </si>
  <si>
    <t>Cost for 600 cum  =  (a+b+c+d) x 0.95</t>
  </si>
  <si>
    <t>Rate  per cum  =  [(a+b+c+d) x 0.95]/ 600</t>
  </si>
  <si>
    <t>800 cum of stone boulders are needed to get 600 cum of stone chips of size 13.2 mm and 125 cum stone dust.</t>
  </si>
  <si>
    <t>95 per cent of above cost will be attributed to the production of 600 cum of stone chips of 13.2 mm size and balance 5 per cent to the production of stone dust which comes out as a by-product.</t>
  </si>
  <si>
    <t>The analysis for curshing of stone chips of size 11.2 mm will be same as  for 13.2 mm</t>
  </si>
  <si>
    <t xml:space="preserve">     </t>
  </si>
  <si>
    <t>800 cum of stone boulders are needed to get 600 cum of stone chips of size 9.5 mm and 125 cum stone dust.</t>
  </si>
  <si>
    <t>95 per cent of above cost will be attributed to the production of 600 cum of stone chips of 9.5 mm size and balance 5 per cent to the production of stone dust which comes out as a by-product.</t>
  </si>
  <si>
    <t>Cost of crushing of stone chips of size 6.7 mm will be 10 per cent extra over that of 9.5 mm size.</t>
  </si>
  <si>
    <t>Unit = 1 km</t>
  </si>
  <si>
    <t>The analysis of rate per km shall account for the following:</t>
  </si>
  <si>
    <t>Reference benchmark one no.</t>
  </si>
  <si>
    <t>Working benchmark 4 nos. per km and near all drainage structure and bridges</t>
  </si>
  <si>
    <t>Reference Pillars/Burjees @ 50 m interval on both sides of the formation width</t>
  </si>
  <si>
    <t>The marking of centre line setting out curves and recording of levels, etc. by the surveyor will be incidental to the work and no extra payment shall be made for the same</t>
  </si>
  <si>
    <t>The rate analysis for a typical benchmark as per Drawing 200.1</t>
  </si>
  <si>
    <t>Excavation for structure earthwork in excavation for foundations as per drawing and technical specification including dressing of sides and bottom and backfilling in ordinary  soil.</t>
  </si>
  <si>
    <t>As per item No.11.1 of Chapter 11</t>
  </si>
  <si>
    <t xml:space="preserve">Plain cement concrete M10 (1:3:6) nominal mix in levelling course below open foundation as per drawing and technical specification. </t>
  </si>
  <si>
    <t xml:space="preserve">As per item No.11.4 of Chapter 11 </t>
  </si>
  <si>
    <t>3.</t>
  </si>
  <si>
    <t>Brick masonry work in cement mortar 1:3 in foundation complete excluding pointing and plastering as per drawing and technical specification.</t>
  </si>
  <si>
    <t>As per item No.11.5 of Chapter 11</t>
  </si>
  <si>
    <t>4.</t>
  </si>
  <si>
    <t>Plastering with cement mortar 1:4, 15 mm thick cement plaster on brick work as per technical specifications.</t>
  </si>
  <si>
    <t>As per item No.12.3 of Chapter 12</t>
  </si>
  <si>
    <t xml:space="preserve">Add 5 per cent cost of items No.1 to 4 for white washing, lettering and painting, etc. </t>
  </si>
  <si>
    <t>Refer to Figure 200.1. of Standard Data Book</t>
  </si>
  <si>
    <t>The rate analysis for a typical reference pillar as per Drawing 200.2</t>
  </si>
  <si>
    <t>Refer to Figure 200.2 of Standard Data Book</t>
  </si>
  <si>
    <t>The cross-section height and material for the Reference Benchmark, Working Benchmark and Reference Pillars shall be decided depending upon site conditions and availability of construction material. The cost thereof shall be worked out based on rates of relevant items of work to be picked up from relevant chapters of this book</t>
  </si>
  <si>
    <t>Chapter 2</t>
  </si>
  <si>
    <t xml:space="preserve">SITE CLEARANCE </t>
  </si>
  <si>
    <t>Unit = hectare</t>
  </si>
  <si>
    <t>Taking output = 1 hectare</t>
  </si>
  <si>
    <t>Overheads &amp; Contractor's Profit @ 12.5 % on (a)</t>
  </si>
  <si>
    <t>Rate per  hectare = a+b</t>
  </si>
  <si>
    <t>Overheads &amp; Contractor's Profit @ 12.5 % on (a+b)</t>
  </si>
  <si>
    <t>Rate per  hectare = a+b+c</t>
  </si>
  <si>
    <t>Rate per hectare = a+b+c</t>
  </si>
  <si>
    <t>Dozer D 50  with attachment or suitable machinery for removal of trees &amp; stumps</t>
  </si>
  <si>
    <t>Tractor with Trolley</t>
  </si>
  <si>
    <t>Dozer D 50  with attachment for removal of trees &amp; stumps</t>
  </si>
  <si>
    <t>The top soil removed during clearing and grubbing of site, if suitable for re-use shall be transported, conserved and stacked as directed by the Engineer and shall be incidental to the work.</t>
  </si>
  <si>
    <t>Unit = each</t>
  </si>
  <si>
    <t xml:space="preserve">Overheads &amp; Contractor's Profit @ 12.5 % on (a+b) </t>
  </si>
  <si>
    <t>Rate for each tree  =  a+b+c</t>
  </si>
  <si>
    <t>Rate for each tree = a+b+c</t>
  </si>
  <si>
    <t>Uprooting and Removing Stumps &amp; roots, compaction of backfilling and stacking of servicable material by manual means as per Technical Specification Clause 201.</t>
  </si>
  <si>
    <t>Rate for each stump &amp; root = a+b+c</t>
  </si>
  <si>
    <t>Rate for each stump &amp; root  =  a+b+c</t>
  </si>
  <si>
    <t>Unit = cum</t>
  </si>
  <si>
    <t>Taking output = 1.25 cum</t>
  </si>
  <si>
    <t>Cost for 1.25 cum = a+b+c</t>
  </si>
  <si>
    <t>Rate per  cum = (a+b+c)/1.25</t>
  </si>
  <si>
    <t>Air compressor 210 cfm with 2 leads of pneumatic breaker @1.5 cum per hour</t>
  </si>
  <si>
    <t>Air compressor 170-210 cfm working with 2 Jack Hammers simultaneously @1.00 cum per hour</t>
  </si>
  <si>
    <t>Rate per cum = (a+b+c)/1.25</t>
  </si>
  <si>
    <t>Taking output = 1.25</t>
  </si>
  <si>
    <t>Rate per cum = (a+b+c) /1.25</t>
  </si>
  <si>
    <t>Taking ouput = 1.25 cum</t>
  </si>
  <si>
    <t>Unit = t</t>
  </si>
  <si>
    <t>Taking output = 1</t>
  </si>
  <si>
    <t>Add 2.5 per cent of cost of labour for gas cutting, ropes, pulleys, etc.</t>
  </si>
  <si>
    <t>Rate per t = a+b+c</t>
  </si>
  <si>
    <t>Taking output = 10 rivets</t>
  </si>
  <si>
    <t>Cost for 10 rivets = a+b</t>
  </si>
  <si>
    <t>Rate for each rivet = (a+b) /10</t>
  </si>
  <si>
    <t>Unit = Nos.</t>
  </si>
  <si>
    <t>Taking output = 1000 Nos.</t>
  </si>
  <si>
    <t>In Lime/ Cement Mortar</t>
  </si>
  <si>
    <t>Rate per 1000 Nos. = a+b</t>
  </si>
  <si>
    <t>Rate per cum = a+b</t>
  </si>
  <si>
    <t>Unit = sqm</t>
  </si>
  <si>
    <t>Taking ouput = 100 sqm</t>
  </si>
  <si>
    <t>Cost for 100 sqm = a+b+c</t>
  </si>
  <si>
    <t>Rate per sqm = (a+b+c)/100</t>
  </si>
  <si>
    <t>Unit = m</t>
  </si>
  <si>
    <t>Taking output = 1m</t>
  </si>
  <si>
    <t>Rate per m = a+b</t>
  </si>
  <si>
    <t>The excavation of earth, dismantling of stone masonry work in head walls and protection works is not included which is to be measured and paid separately.</t>
  </si>
  <si>
    <t>Credit for retrieved stone from masonry work may be taken as per actual availability.</t>
  </si>
  <si>
    <t>Rate per cum = a+b+c</t>
  </si>
  <si>
    <t>Mazdoor (Semi-skilled)</t>
  </si>
  <si>
    <t>Air compressor 210 cfm with two leads for pneumatic cutters / hammers @ 1 cum per hour</t>
  </si>
  <si>
    <t>The above analysis is for removal of complete pavement.  In case full depth repair work is required to be done after dismantling, provision of a concrete saw cutter may be added for 0.25h.</t>
  </si>
  <si>
    <t>Unit = running m</t>
  </si>
  <si>
    <t>Taking Output = 1 m</t>
  </si>
  <si>
    <t>Rate per m = a+b+c</t>
  </si>
  <si>
    <t>Taking output = 10 m</t>
  </si>
  <si>
    <t>Cost of 10 m = a+b+c</t>
  </si>
  <si>
    <t>Rate per m = (a+b+c)/10</t>
  </si>
  <si>
    <t>Taking output = 1 km stone</t>
  </si>
  <si>
    <t>Quantity of cement concrete = 0.392 cum</t>
  </si>
  <si>
    <t>Rate for one 5th km stone = a+b+c</t>
  </si>
  <si>
    <t>Quantity of cement concrete = 0.269 cum</t>
  </si>
  <si>
    <t>Rate for one ordinary km stone = a+b+c</t>
  </si>
  <si>
    <t>Quantity of cement concrete = 0.048 cum</t>
  </si>
  <si>
    <t>Rate for one 200 m stone = a+b+c</t>
  </si>
  <si>
    <t>Rate for boundary pillar will be same as that of 200 m stone</t>
  </si>
  <si>
    <t>Taking output = 30 m</t>
  </si>
  <si>
    <t>Cost of 30 m = a+b+c</t>
  </si>
  <si>
    <t>Rate per m = (a+b+c)/30</t>
  </si>
  <si>
    <t>Crane upto 8 t capacity</t>
  </si>
  <si>
    <t>Cost for 10 m = a+b+c</t>
  </si>
  <si>
    <t>The rate analysis does not include any excavation in earth or dismantling of masonry works which are to be measured and paid separately.</t>
  </si>
  <si>
    <t>Truck flat body 10 t</t>
  </si>
  <si>
    <t>Taking output = 30 Nos.</t>
  </si>
  <si>
    <t>Electrician/Lineman</t>
  </si>
  <si>
    <t>Cost for 30 poles = a+b+c</t>
  </si>
  <si>
    <t>Rate per pole = (a+b+c)/30</t>
  </si>
  <si>
    <t>Chapter 3</t>
  </si>
  <si>
    <t>EARTHWORK, EROSION CONTROL AND DRAINAGE</t>
  </si>
  <si>
    <t xml:space="preserve">Unit = sqm </t>
  </si>
  <si>
    <t>Taking output = 100 sqm</t>
  </si>
  <si>
    <t xml:space="preserve">Labour </t>
  </si>
  <si>
    <t>Overheads &amp; Contractor's Profit @ 12.5 %  on (a+b)</t>
  </si>
  <si>
    <t>Cost  for 100 sqm = a+b+c</t>
  </si>
  <si>
    <t>Rate per  sqm = (a+b+c)/100</t>
  </si>
  <si>
    <t>In case material is to be reused at site, transportation cost catered above (Sub-item b) for disposal shall be deleted.</t>
  </si>
  <si>
    <t>Tractor with ripper attachment @ 60 cum per hour</t>
  </si>
  <si>
    <t>Front end loader 1 cum bucket capacity @ 50 cum per hour</t>
  </si>
  <si>
    <t>Tipper 5.5 cum capacity, 4 trips per hour</t>
  </si>
  <si>
    <t>Rate per  sqm  = (a+b+c)/100</t>
  </si>
  <si>
    <t>Taking  output = 100 cum</t>
  </si>
  <si>
    <t>Dozer D-50  for spreading @ 200 cum per hour</t>
  </si>
  <si>
    <t>Motor grader for grading @ 200 cum per hour</t>
  </si>
  <si>
    <t>Water tanker 6 kl capacity</t>
  </si>
  <si>
    <t>Overheads &amp; Contractor's Profit @ 12.5 %  on (a+b+c)</t>
  </si>
  <si>
    <t>Rate for 100 cum  = a+b+c+d</t>
  </si>
  <si>
    <t>Rate per  cum = (a+b+c+d)/100</t>
  </si>
  <si>
    <t>In case the earth cutting is done by dozer and pushed for filling in the embankment, the input of dozer in the cost of embankment shall be deleted as the same is already provided in the cost of excavation. However, if the earth is dumped by tippers from roadway cutting, the input of dozer for spreading is required to be provided.</t>
  </si>
  <si>
    <t>Construction of embankment with approved material obtained from borrow pits with a lift upto 1.5 m, transporting to site, spreading, grading to required slope and compacting to meet requirement of Tables 300.1 and 300.2 with a lead upto 1000 m as per Technical Specification Clause 301.5</t>
  </si>
  <si>
    <t>Hydraulic Excavator 0.9 cum bucket capacity @ 60 cum per hour</t>
  </si>
  <si>
    <t>Tipper 5.5 cum with 10 t capacity</t>
  </si>
  <si>
    <t>Loading of earth as per item 1.1 (ii)</t>
  </si>
  <si>
    <t>Unloading of earth as per item 1.1 (iv)</t>
  </si>
  <si>
    <t>Three wheel 80-100 kN Static Roller @ 80 cum per hour</t>
  </si>
  <si>
    <t>Cost for 100 cum = a+b+c+d+e</t>
  </si>
  <si>
    <t>Rate per  cum = (a+b+c+d+e)/100</t>
  </si>
  <si>
    <t>Compensation for earth will vary from place to place and will have to be assessed realistically as per particular ground situation.  In case earth is available from Govt. land, compensation for earth will not be required.  The position is required to be clearly stated in the cost estimate.</t>
  </si>
  <si>
    <t>Taking output = 120 cum</t>
  </si>
  <si>
    <t>Cost of 120 cum = a+b</t>
  </si>
  <si>
    <t>Rate per  cum  = (a+b)/120</t>
  </si>
  <si>
    <t>Taking output = 180 cum</t>
  </si>
  <si>
    <t>Dozer D-50  @ 50 cum per hour (cutting with pushing)</t>
  </si>
  <si>
    <t>Cost for 180 cum  = a+b+c</t>
  </si>
  <si>
    <t>Rate per  cum = (a+b+c)/180</t>
  </si>
  <si>
    <t>Taking  output = 360 cum</t>
  </si>
  <si>
    <t>Hydraulic excavator 0.9 cum bucket capacity @ 100 cum per hour</t>
  </si>
  <si>
    <t>Cost for 360 cum = a+b+c</t>
  </si>
  <si>
    <t>Rate per  cum  = (a+b+c)/360</t>
  </si>
  <si>
    <t>302.3.6</t>
  </si>
  <si>
    <t>Taking  output  = 300 cum</t>
  </si>
  <si>
    <t>Hydraulic excavator 0.90 cum bucket capacity @ 50 cum per hour</t>
  </si>
  <si>
    <t>Tipper 5.5 cum capacity, 4 trips per hour.</t>
  </si>
  <si>
    <t>Cost for 300  cum = a+b+c</t>
  </si>
  <si>
    <t>Rate per  cum = (a+b+c)/300</t>
  </si>
  <si>
    <t>302.3.11</t>
  </si>
  <si>
    <t xml:space="preserve">Mazdoor </t>
  </si>
  <si>
    <t>Excavator 0.90 cum bucket capacity @ 100 cum per hour</t>
  </si>
  <si>
    <t>Cost for 360 cum  = a+b+c</t>
  </si>
  <si>
    <t>Rate per  cum = (a+b+c)/360</t>
  </si>
  <si>
    <t>This item does not include replacement of unsuitable soil by suitable soil. Replacement, where required, is to be provided and paid separately under Clause 303.5.2.</t>
  </si>
  <si>
    <t>302.3.5</t>
  </si>
  <si>
    <t>Cost for 120 cum = a+b</t>
  </si>
  <si>
    <t>Taking output = 108 cum</t>
  </si>
  <si>
    <t>Dozer D-50  @ 50% of 100 cum per hour</t>
  </si>
  <si>
    <t>Cost for 108 cum = a+b+c</t>
  </si>
  <si>
    <t>Rate per  cum = (a+b+c)/108</t>
  </si>
  <si>
    <t>Taking output = 240 cum</t>
  </si>
  <si>
    <t>Hydraulic Excavator 0.90 cum bucket capacity @ 40 cum per hour</t>
  </si>
  <si>
    <t>Cost for 240 cum = a+b+c</t>
  </si>
  <si>
    <t>Rate per  cum = (a+b+c)/240</t>
  </si>
  <si>
    <t>Taking 0utput = 180 cum</t>
  </si>
  <si>
    <t>Dozer D-50  @ 30 cum per hour</t>
  </si>
  <si>
    <t>Air compressor, 210 cfm with 2 jack hammers</t>
  </si>
  <si>
    <t>Front end loader 1 cum bucket capacity @ 30 cum per hour</t>
  </si>
  <si>
    <t>Tipper 5.5 cum capacity, 2 trips per hour</t>
  </si>
  <si>
    <t>Electric Detonators @ 1 detonator for 2 gelatine sticks of 285 gm each</t>
  </si>
  <si>
    <t>Credit for excavated rock found suitable for use @ 50 per cent quantity blasted</t>
  </si>
  <si>
    <t>Cost for 180 cum = a+b+c+d</t>
  </si>
  <si>
    <t>Rate per  cum = (a+b+c+d)/180</t>
  </si>
  <si>
    <t>The quality and availability of rock shall be checked before affording credit.</t>
  </si>
  <si>
    <t>In case some rock is issued to the contractor at site, the item of carriage shall be reduced/restricted to that extent.</t>
  </si>
  <si>
    <t>Credit for useful material received as per site conditions shall be taken into account.  This has been assumed to be 50 per cent for the purpose of analysis.</t>
  </si>
  <si>
    <t>Taking output = 16 cum</t>
  </si>
  <si>
    <t>Tipper 5.5 cum capacity, 1 trip per hour</t>
  </si>
  <si>
    <t>Credit for excavated rock found suitable for use @ 50 per cent of excavated quantity</t>
  </si>
  <si>
    <t>Cost for 16 cum = a+b+c</t>
  </si>
  <si>
    <t>Rate per  cum = (a+b+c)/16</t>
  </si>
  <si>
    <t>Credit is considered for 50 per cent of quantity of work.</t>
  </si>
  <si>
    <t>Loading for disposal will be done manually, being small quantity.</t>
  </si>
  <si>
    <t>In case some rock is issued to contractor at site, the item of carriage shall be omitted to the extent of quantity issued to the Contractor.</t>
  </si>
  <si>
    <t>Taking  output = 36 cum</t>
  </si>
  <si>
    <t>Hydraulic excavator 0.9 cum with rock breaker attachment @ 6 cum per hour</t>
  </si>
  <si>
    <t>Tipper 5.5 cum capacity tipper, 1 trip per hour</t>
  </si>
  <si>
    <t>Credit for excavated rock found suitable for use @ 50 per cent of  excavated quantity</t>
  </si>
  <si>
    <t>Cost  for 36 cum = a+b+c</t>
  </si>
  <si>
    <t>Rate per  cum = (a+b+c)/36</t>
  </si>
  <si>
    <t>In case some rock is issued to the contractor at site, the item of carriage shall be restricted/reduced to that extent.</t>
  </si>
  <si>
    <t>Being small quantity, manual loading will be economical in this case and has been provided accordingly.</t>
  </si>
  <si>
    <t>Electric detonators @ 1 detonator for 2 gelatine stick of 285 gm each</t>
  </si>
  <si>
    <t>Cost for 180 cum =a+b+c+d</t>
  </si>
  <si>
    <t>Credit is considered for 50 per cent of quantity of blasted rock, if found suitable for construction.</t>
  </si>
  <si>
    <t>In case some rock is issued to the Contractor at site, the item of carriage shall be reduced to that extent.</t>
  </si>
  <si>
    <t xml:space="preserve">302.3.2 </t>
  </si>
  <si>
    <t>Stripping, storing and preservation of top soil by keeping it damp in stock piles and keep wet till it is used by road side at 15 m internal and re-application on embankment slopes, cut slopes and other areas in localities where the available embankment material is not conducive to plant growth  as per Technical Specification Clause 302.3.2</t>
  </si>
  <si>
    <t>Taking  output = 10 cum</t>
  </si>
  <si>
    <t>Dozer D-50  @ 100 cum per hour</t>
  </si>
  <si>
    <t>Cost for 10 cum = (a+b+c)</t>
  </si>
  <si>
    <t>Rate per  cum = (a+b+c)/10</t>
  </si>
  <si>
    <t>302.3.2</t>
  </si>
  <si>
    <t>Taking  output = 300 cum</t>
  </si>
  <si>
    <t>Dozer D-50  with 100 cum per hour output (Initially stacking and relaying)</t>
  </si>
  <si>
    <t>Cost for 300 cum = a+b+c</t>
  </si>
  <si>
    <t>Rate per  sqm = (a+b+c)/300</t>
  </si>
  <si>
    <t>Talking output = 100 sqm</t>
  </si>
  <si>
    <t>Water tanker including watering for 3 months</t>
  </si>
  <si>
    <t>Farmyard manure @ 0.18 cum per 100 sqm at site of work</t>
  </si>
  <si>
    <t>Cost for 100 sqm = a+b+c+d</t>
  </si>
  <si>
    <t>Rate per sqm = (a+b+c+d)/100</t>
  </si>
  <si>
    <t>Taking output = 240 sqm</t>
  </si>
  <si>
    <t>Water tanker 6 kl capacity including watering for 3 months</t>
  </si>
  <si>
    <t>Sludge/Farmyard manure @ 0.18 cum per 100 sqm</t>
  </si>
  <si>
    <t>Bitumen Emulsion</t>
  </si>
  <si>
    <t>Jute netting, open weave, 25 mm square opening</t>
  </si>
  <si>
    <t>Water for 3 months</t>
  </si>
  <si>
    <t>Cost for 240 sqm = a+b+c+d</t>
  </si>
  <si>
    <t>Rate per sqm = (a+b+c+d)/240</t>
  </si>
  <si>
    <t>Construction of subgrade and earthen shoulders with approved material obtained from borrow pits with all lifts and leads, transporting to site, spreading, grading to required slope and compacted to meet requirement of Table 300.2 with lead upto 1000 m as per Technical Specification Clause 303.1.</t>
  </si>
  <si>
    <t>Corrected</t>
  </si>
  <si>
    <t>Add rate for loading as per item 1.1 (ii)</t>
  </si>
  <si>
    <t>Add rate for unloading as per item 1.1 (iv)</t>
  </si>
  <si>
    <t>Water tanker with 6 kl capacity</t>
  </si>
  <si>
    <t>Three wheel 80-100 kN Static Roller @ 70 cum per hour</t>
  </si>
  <si>
    <t>Cost  for 100 cum = a+b+c+d</t>
  </si>
  <si>
    <t>Rate per cum = (a+b+c+d)/100</t>
  </si>
  <si>
    <t>Taking output = 600 cum</t>
  </si>
  <si>
    <t>Tractor with ripper attachment</t>
  </si>
  <si>
    <t>Cost for 600 cum = a+b+c+d</t>
  </si>
  <si>
    <t>Rate per  sqm = (a+b+c+d)/600</t>
  </si>
  <si>
    <t>Taking  output = 600 cum</t>
  </si>
  <si>
    <t>Motor grader for grading</t>
  </si>
  <si>
    <t>Rate per  cum  = (a+b+c+d)/600</t>
  </si>
  <si>
    <t>301.5.5.1</t>
  </si>
  <si>
    <t>Taking output = 3500 sqm</t>
  </si>
  <si>
    <t>Mazdoor skilled</t>
  </si>
  <si>
    <t>Three wheel static roller 80-100 kN</t>
  </si>
  <si>
    <t>Water tanker 6 kl, one trip per hour</t>
  </si>
  <si>
    <t>Cost for 3500 sqm  = a+b+c+d</t>
  </si>
  <si>
    <t>Rate per sqm = (a+b+c+d)/3500</t>
  </si>
  <si>
    <t>Taking output = 400 sqm (120 cum considering 300 mm average depth of excavation over the existing rock face)</t>
  </si>
  <si>
    <t>Air compressor 210 cfm with 2 leads @ 20 cum per hour</t>
  </si>
  <si>
    <t xml:space="preserve">Dozer D-50 </t>
  </si>
  <si>
    <t>Tipper 5.5 cum capacity 2 trip per hour</t>
  </si>
  <si>
    <t>Electric detonators @ 1 detonator for 2 gelatine sticks of 285 gm each</t>
  </si>
  <si>
    <t>Cost for 400 sqm = a+b+c+d</t>
  </si>
  <si>
    <t>Rate per sqm = (a+b+c+d)/400</t>
  </si>
  <si>
    <t>In case blasted rock is issued to the Contractor against payment for construction  work, the cost of carriage shall be reduced to that extent.</t>
  </si>
  <si>
    <t>Taking output = 360 cum</t>
  </si>
  <si>
    <t>Hydraulic excavator 0.9 cum bucket capacity @ 60 cum per hour</t>
  </si>
  <si>
    <t>Tipper 5.5 cum  capacity, flyash 360 x 1.2 = 432 t</t>
  </si>
  <si>
    <t>Loading as per item 1.1 (ii)</t>
  </si>
  <si>
    <t>Unloading as per item 1.1 (iv)</t>
  </si>
  <si>
    <t>Cost for 360 cum = a+b+c+d</t>
  </si>
  <si>
    <t>Rate per  cum  = (a+b+c+d)/360</t>
  </si>
  <si>
    <t>As flyash is available free of cost as waste material from Thermal Plants, cost of material has not been added.</t>
  </si>
  <si>
    <t>The earthcover on sides and intermediate layers of earth sandwiching the flyash have not been included in this analysis.  The same are required to be provided as per approved design and priced seperately as embankment construction.</t>
  </si>
  <si>
    <t>Overheads &amp; Contractor's Profit @ 12.5 %  on (a)</t>
  </si>
  <si>
    <t>Cost for 10 m = a+b</t>
  </si>
  <si>
    <t>Rate per  m  = (a+b)/10</t>
  </si>
  <si>
    <t>Where lining of drain is provided, quantity shall be worked out based on approved design and drawing and priced on rate of cement concrete of approved grade or stone/brick masonary as the case may be.</t>
  </si>
  <si>
    <t>Rate per  m = (a+b+c)/10</t>
  </si>
  <si>
    <t>Taking  output = 10 m</t>
  </si>
  <si>
    <t>Rate per  m = (a+b)/10</t>
  </si>
  <si>
    <t>Hydraulic excavator 0.9 cum bucket capacity @ 40 m per hour</t>
  </si>
  <si>
    <t>Rate per m may be worked out based on quantity of hard rock as per design.</t>
  </si>
  <si>
    <t>For rate of hard rock cutting, refer relevant item in this Chapter</t>
  </si>
  <si>
    <t>Unit = 1 m</t>
  </si>
  <si>
    <t>(a)</t>
  </si>
  <si>
    <t>Earthwork in excavation for foundations of structures as per drawings and technical specifications  Clause 307 including setting out construction of shoring and bracing deleterious matter, dressings of sides and bottom and backfilling with approved material (By manual means).</t>
  </si>
  <si>
    <t>Rate as per item No.11.1 of Chapter 11.</t>
  </si>
  <si>
    <t>(b)</t>
  </si>
  <si>
    <t>Providing and laying plain cement concrete M15 grade.</t>
  </si>
  <si>
    <t>Rate as per item No.12.5 of Chapter 12.</t>
  </si>
  <si>
    <t>(c)</t>
  </si>
  <si>
    <t>Brick Masonry in cement mortar 1:5.</t>
  </si>
  <si>
    <t>Rate as per item No. 12.1(III) of Chapter 12.</t>
  </si>
  <si>
    <t>(d)</t>
  </si>
  <si>
    <t>Plastering with cement mortar 1:4.</t>
  </si>
  <si>
    <t>Rate as per item No. 12.3 of Chapter 12.</t>
  </si>
  <si>
    <t>(e)</t>
  </si>
  <si>
    <t>Providing P.C.C. M.20 coping on the top of chute walls.</t>
  </si>
  <si>
    <t>As per item No. 12.13 of Chapter 12.</t>
  </si>
  <si>
    <t>Rate per m = a+b+c+d+e</t>
  </si>
  <si>
    <t>Coursed rubble stone masonry (2nd Sort) in cement mortar 1:4</t>
  </si>
  <si>
    <t>Rate as per item No. 12.4 II (ii) of Chapter 12.</t>
  </si>
  <si>
    <t>Quantities are to be taken as per the designs and drawings.</t>
  </si>
  <si>
    <t>3.14 (A)</t>
  </si>
  <si>
    <t>Construction of subgrade and earthen shoulders with approved material obtained from borrow pits with all lifts and leads, transporting to site, spreading, grading to required slope and compacted to meet requirement of Table 300.2 with free lead as per Technical Specification Clause 303.1.</t>
  </si>
  <si>
    <t>FREE LEAD</t>
  </si>
  <si>
    <t>3.14 (B)</t>
  </si>
  <si>
    <t>Construction of subgrade and earthen shoulders with approved material obtained from borrow pits with all lifts and leads, transporting to site, spreading, grading to required slope and compacted to meet requirement of Table 300.2 with lead up to 250 m as per Technical Specification Clause 303.1.</t>
  </si>
  <si>
    <t>LEAD = 250 M</t>
  </si>
  <si>
    <t>3.14 (C)</t>
  </si>
  <si>
    <t>Construction of subgrade and earthen shoulders with approved material obtained from borrow pits with all lifts and leads, transporting to site, spreading, grading to required slope and compacted to meet requirement of Table 300.2 with lead from 250 m to 500 m as per Technical Specification Clause 303.1.</t>
  </si>
  <si>
    <t>LEAD = 500 M</t>
  </si>
  <si>
    <t>3.14 (D)</t>
  </si>
  <si>
    <t>Construction of subgrade and earthen shoulders with approved material obtained from borrow pits with all lifts and leads, transporting to site, spreading, grading to required slope and compacted to meet requirement of Table 300.2 with lead from 500 m to 750 m as per Technical Specification Clause 303.1.</t>
  </si>
  <si>
    <t>LEAD = 750 M</t>
  </si>
  <si>
    <t>3.14 (E)</t>
  </si>
  <si>
    <t>Construction of subgrade and earthen shoulders with approved material obtained from borrow pits with all lifts and leads, transporting to site, spreading, grading to required slope and compacted to meet requirement of Table 300.2 with lead from 750 m to 1000 m as per Technical Specification Clause 303.1.</t>
  </si>
  <si>
    <t>LEAD = 1000 M</t>
  </si>
  <si>
    <t>3.4 (A)</t>
  </si>
  <si>
    <r>
      <t xml:space="preserve">Construction of embankment with approved material obtained from borrow pits with a lift upto 1.5 m, transporting to site, spreading, grading to required slope and compacting to meet requirement of Tables 300.1 and 300.2 with a </t>
    </r>
    <r>
      <rPr>
        <b/>
        <sz val="10"/>
        <rFont val="Arial"/>
        <family val="2"/>
      </rPr>
      <t>free lead</t>
    </r>
    <r>
      <rPr>
        <sz val="10"/>
        <rFont val="Arial"/>
        <family val="2"/>
      </rPr>
      <t xml:space="preserve"> as per Technical Specification Clause 301.5</t>
    </r>
  </si>
  <si>
    <t>3.4 (B)</t>
  </si>
  <si>
    <r>
      <t xml:space="preserve">Construction of embankment with approved material obtained from borrow pits with a lift upto 1.5 m, transporting to site, spreading, grading to required slope and compacting to meet requirement of Tables 300.1 and 300.2 with a lead </t>
    </r>
    <r>
      <rPr>
        <b/>
        <sz val="10"/>
        <rFont val="Arial"/>
        <family val="2"/>
      </rPr>
      <t>upto 250m</t>
    </r>
    <r>
      <rPr>
        <sz val="10"/>
        <rFont val="Arial"/>
        <family val="2"/>
      </rPr>
      <t xml:space="preserve"> as per Technical Specification Clause 301.5</t>
    </r>
  </si>
  <si>
    <t>3.4 (C)</t>
  </si>
  <si>
    <r>
      <t xml:space="preserve">Construction of embankment with approved material obtained from borrow pits with a lift upto 1.5 m, transporting to site, spreading, grading to required slope and compacting to meet requirement of Tables 300.1 and 300.2 with a lead from </t>
    </r>
    <r>
      <rPr>
        <b/>
        <sz val="10"/>
        <rFont val="Arial"/>
        <family val="2"/>
      </rPr>
      <t>250m to 500</t>
    </r>
    <r>
      <rPr>
        <sz val="10"/>
        <rFont val="Arial"/>
        <family val="2"/>
      </rPr>
      <t xml:space="preserve"> m as per Technical Specification Clause 301.5</t>
    </r>
  </si>
  <si>
    <t>3.4 (D)</t>
  </si>
  <si>
    <r>
      <t xml:space="preserve">Construction of embankment with approved material obtained from borrow pits with a lift upto 1.5 m, transporting to site, spreading, grading to required slope and compacting to meet requirement of Tables 300.1 and 300.2 with a lead from </t>
    </r>
    <r>
      <rPr>
        <b/>
        <sz val="10"/>
        <rFont val="Arial"/>
        <family val="2"/>
      </rPr>
      <t>500m to 750m</t>
    </r>
    <r>
      <rPr>
        <sz val="10"/>
        <rFont val="Arial"/>
        <family val="2"/>
      </rPr>
      <t xml:space="preserve"> as per Technical Specification Clause 301.5</t>
    </r>
  </si>
  <si>
    <t>3.4 (E)</t>
  </si>
  <si>
    <r>
      <t xml:space="preserve">Construction of embankment with approved material obtained from borrow pits with a lift upto 1.5 m, transporting to site, spreading, grading to required slope and compacting to meet requirement of Tables 300.1 and 300.2 with a lead from </t>
    </r>
    <r>
      <rPr>
        <b/>
        <sz val="10"/>
        <rFont val="Arial"/>
        <family val="2"/>
      </rPr>
      <t>750m to 1000m</t>
    </r>
    <r>
      <rPr>
        <sz val="10"/>
        <rFont val="Arial"/>
        <family val="2"/>
      </rPr>
      <t xml:space="preserve"> as per Technical Specification Clause 301.5</t>
    </r>
  </si>
  <si>
    <t>Chapter 4</t>
  </si>
  <si>
    <t>GRANULAR SUB-BASES, BASES (NON-BITUMINOUS) AND SHOULDERS</t>
  </si>
  <si>
    <t xml:space="preserve">Taking output = 300 cum </t>
  </si>
  <si>
    <t>Three  wheel 80-100 kN static roller @ 10 cum per hour</t>
  </si>
  <si>
    <t>Tractor with Rotavator 25 cum per hour</t>
  </si>
  <si>
    <t>Well graded  granular sub-base  material as per Table 400.1</t>
  </si>
  <si>
    <t>53 mm to 9.5 mm @ 50 per cent</t>
  </si>
  <si>
    <t>9.5 mm to 2.36 mm @ 20 per cent</t>
  </si>
  <si>
    <t>2.36 mm below @ 30 per cent</t>
  </si>
  <si>
    <t>Overheads &amp; Contractor's Profit @ 12.5 %on (a+b+c)</t>
  </si>
  <si>
    <t>Cost for 300 cum = a+b+c+d</t>
  </si>
  <si>
    <t>Rate  per cum  = (a+b+c+d)/300</t>
  </si>
  <si>
    <t>26.5 mm to 9.5 mm @ 35 per cent</t>
  </si>
  <si>
    <t>9.5 mm to 2.36 mm @ 25 per cent</t>
  </si>
  <si>
    <t>2.36 mm below @ 40 per cent</t>
  </si>
  <si>
    <t>9.5 mm to 4.75 mm @ 35 per cent</t>
  </si>
  <si>
    <t>4.75 mm to 2.36 mm @ 12.5 per cent</t>
  </si>
  <si>
    <t xml:space="preserve">2.36 mm below @ 52.5 per cent </t>
  </si>
  <si>
    <t>Taking output = 225 cum (450 t)</t>
  </si>
  <si>
    <t>Wet mix plant @ 60 t capacity per hour</t>
  </si>
  <si>
    <t>Water tanker 6 kl capacity 5 km lead with one trip per hour</t>
  </si>
  <si>
    <t>Front end loader 0.9 cum bucket capacity 25 cum per hour</t>
  </si>
  <si>
    <t>Tipper 5.5 cum @ 3 trips per hour</t>
  </si>
  <si>
    <t>Motor grader 110 HP @ 50 cum per hour</t>
  </si>
  <si>
    <t>Three  wheel 80-100 kN static roller 10 cum per hour</t>
  </si>
  <si>
    <t>Cost for 225 cum = a+b+c+d</t>
  </si>
  <si>
    <t>Rate  per cum  = (a+b+c+d)/225</t>
  </si>
  <si>
    <t>Tipper 5.5 cum, 3 trips per hour</t>
  </si>
  <si>
    <t>Three  wheel 80-100 kN static roller 10 cum output</t>
  </si>
  <si>
    <t>2.36 mm below @ 52.5 per cent</t>
  </si>
  <si>
    <t>Taking output = 300 cum</t>
  </si>
  <si>
    <t>For well graded granular sub-base materials as per Table 400.2</t>
  </si>
  <si>
    <t>For Grading A  Material</t>
  </si>
  <si>
    <t>53 mm to 26.5 mm @ 35 per cent</t>
  </si>
  <si>
    <t>26.5 mm to 4.75 mm @ 45 per cent</t>
  </si>
  <si>
    <t>2.36 mm below @ 20 per cent</t>
  </si>
  <si>
    <t>Rate  per cum = (a+b+c+d)/300</t>
  </si>
  <si>
    <t>For Grading B  Material</t>
  </si>
  <si>
    <t>26.5 mm to 4.75 mm @ 75 per cent</t>
  </si>
  <si>
    <t>2.36 mm below @ 25 per cent</t>
  </si>
  <si>
    <t>For Grading C Material</t>
  </si>
  <si>
    <t>9.5 mm to 4.75 mm @ 66 per cent</t>
  </si>
  <si>
    <t>2.36 mm below @ 34 per cent</t>
  </si>
  <si>
    <t>For well graded granular sub-base materials as per Table 400.3</t>
  </si>
  <si>
    <t>4.75 to 2.36 mm 40 per cent</t>
  </si>
  <si>
    <t>2.36 mm below @ 60 per cent</t>
  </si>
  <si>
    <t>Taking output = 150 cum (263 t)</t>
  </si>
  <si>
    <t>Three  wheel 80-100 kN Static roller @ 70 cum per hour</t>
  </si>
  <si>
    <t>Cost for 150 cum  = a+b+c+d</t>
  </si>
  <si>
    <t>Rate per cum =  ( a+b+c+d)/150</t>
  </si>
  <si>
    <t>Taking output = 300 cum (525 t)</t>
  </si>
  <si>
    <t>Tractor with ripper and rotavator attachments @ 60 cum per hour for ripping and 25 cum per hour for mixing</t>
  </si>
  <si>
    <t>Three  wheel 80-100 kN static roller @ 70 cum per hour</t>
  </si>
  <si>
    <t>Cost  for 300 cum  = a+b+c+d</t>
  </si>
  <si>
    <t>Rate  per cum =  (a+b+c+d)/300</t>
  </si>
  <si>
    <t>The exact quantity of lime shall be as per design.</t>
  </si>
  <si>
    <t>Hydraulic Excavator 0.90 cum bucket capacity</t>
  </si>
  <si>
    <t>Tipper 5.5 cum 4 trips per hour</t>
  </si>
  <si>
    <t>Tractor with rotavator and blade @ 25 cum per hour</t>
  </si>
  <si>
    <t xml:space="preserve">Taking output = 300 cum (525 t) </t>
  </si>
  <si>
    <t>Tipper 5.5 cum</t>
  </si>
  <si>
    <t>Cement at site @ 4% (of 525 t)</t>
  </si>
  <si>
    <t>Rate  per cum =(a+b+c+d)/300</t>
  </si>
  <si>
    <t>The exact quantity of cement shall be as per design.</t>
  </si>
  <si>
    <t>Material (Refer Tables 400.7, 8, 9 and 10)</t>
  </si>
  <si>
    <t>Aggregate</t>
  </si>
  <si>
    <r>
      <t xml:space="preserve">Grading 1  </t>
    </r>
    <r>
      <rPr>
        <sz val="10"/>
        <rFont val="Arial"/>
        <family val="2"/>
      </rPr>
      <t>90 mm to 45 mm  @ 1.21  cum per 10 sqm for compacted thickness of 100 mm</t>
    </r>
  </si>
  <si>
    <t>Stone Screenings</t>
  </si>
  <si>
    <r>
      <t xml:space="preserve">Type A </t>
    </r>
    <r>
      <rPr>
        <sz val="10"/>
        <rFont val="Arial"/>
        <family val="2"/>
      </rPr>
      <t xml:space="preserve">13.2 mm for </t>
    </r>
    <r>
      <rPr>
        <b/>
        <sz val="10"/>
        <rFont val="Arial"/>
        <family val="2"/>
      </rPr>
      <t xml:space="preserve">Grading-1 </t>
    </r>
    <r>
      <rPr>
        <sz val="10"/>
        <rFont val="Arial"/>
        <family val="2"/>
      </rPr>
      <t>@ 0.27 cum per 10 sqm</t>
    </r>
  </si>
  <si>
    <t>Binding Material</t>
  </si>
  <si>
    <r>
      <t xml:space="preserve">Binding  Material @ 0.08 cum per 10 sqm for </t>
    </r>
    <r>
      <rPr>
        <b/>
        <sz val="10"/>
        <rFont val="Arial"/>
        <family val="2"/>
      </rPr>
      <t xml:space="preserve">grading 1 </t>
    </r>
    <r>
      <rPr>
        <sz val="10"/>
        <rFont val="Arial"/>
        <family val="2"/>
      </rPr>
      <t>material</t>
    </r>
  </si>
  <si>
    <t>Rate  per cum = (a+b+c+d)/360</t>
  </si>
  <si>
    <t>Motor grader 110 HP @ 50 cum per hour for spreading</t>
  </si>
  <si>
    <t>Stone Screening</t>
  </si>
  <si>
    <r>
      <t xml:space="preserve">Binding  Material @ 0.08 cum per 10 sqm for </t>
    </r>
    <r>
      <rPr>
        <b/>
        <sz val="10"/>
        <rFont val="Arial"/>
        <family val="2"/>
      </rPr>
      <t xml:space="preserve">Grading 2 </t>
    </r>
    <r>
      <rPr>
        <sz val="10"/>
        <rFont val="Arial"/>
        <family val="2"/>
      </rPr>
      <t>material</t>
    </r>
  </si>
  <si>
    <t>Three  wheel 80-100 kN static roller @ 8 cum per hour</t>
  </si>
  <si>
    <r>
      <t xml:space="preserve">Grading 2 </t>
    </r>
    <r>
      <rPr>
        <sz val="10"/>
        <rFont val="Arial"/>
        <family val="2"/>
      </rPr>
      <t>63 mm to 45 mm @ 0.91 cum per 10 sqm for compacted thickness of 75 mm</t>
    </r>
  </si>
  <si>
    <r>
      <t xml:space="preserve">Type B </t>
    </r>
    <r>
      <rPr>
        <sz val="10"/>
        <rFont val="Arial"/>
        <family val="2"/>
      </rPr>
      <t xml:space="preserve">11.2 mm for </t>
    </r>
    <r>
      <rPr>
        <b/>
        <sz val="10"/>
        <rFont val="Arial"/>
        <family val="2"/>
      </rPr>
      <t xml:space="preserve">Grading 2 </t>
    </r>
    <r>
      <rPr>
        <sz val="10"/>
        <rFont val="Arial"/>
        <family val="2"/>
      </rPr>
      <t xml:space="preserve">@ 0.20 cum per 10 sqm </t>
    </r>
  </si>
  <si>
    <r>
      <t xml:space="preserve">Binding  Material @ 0.06 cum per 10 sqm for </t>
    </r>
    <r>
      <rPr>
        <b/>
        <sz val="10"/>
        <rFont val="Arial"/>
        <family val="2"/>
      </rPr>
      <t xml:space="preserve">Grading 2 </t>
    </r>
    <r>
      <rPr>
        <sz val="10"/>
        <rFont val="Arial"/>
        <family val="2"/>
      </rPr>
      <t>material</t>
    </r>
  </si>
  <si>
    <t>Type A Screening can be used in Grading 2</t>
  </si>
  <si>
    <r>
      <t xml:space="preserve">Grading 3 </t>
    </r>
    <r>
      <rPr>
        <sz val="10"/>
        <rFont val="Arial"/>
        <family val="2"/>
      </rPr>
      <t>53 mm to 22.4 mm @ 0.91 cum per 10 sqm for compacted thickness of 75 mm</t>
    </r>
  </si>
  <si>
    <r>
      <t xml:space="preserve">Type B </t>
    </r>
    <r>
      <rPr>
        <sz val="10"/>
        <rFont val="Arial"/>
        <family val="2"/>
      </rPr>
      <t xml:space="preserve">11.2 mm for </t>
    </r>
    <r>
      <rPr>
        <b/>
        <sz val="10"/>
        <rFont val="Arial"/>
        <family val="2"/>
      </rPr>
      <t xml:space="preserve">Grading 3 </t>
    </r>
    <r>
      <rPr>
        <sz val="10"/>
        <rFont val="Arial"/>
        <family val="2"/>
      </rPr>
      <t xml:space="preserve">@ 0.18 cum per 10 sqm </t>
    </r>
  </si>
  <si>
    <r>
      <t xml:space="preserve">Grading 3  </t>
    </r>
    <r>
      <rPr>
        <sz val="10"/>
        <rFont val="Arial"/>
        <family val="2"/>
      </rPr>
      <t>53 mm to 22.4 mm  @ 0.91 cum per 10 sqm for compacted thickness of 75 mm</t>
    </r>
  </si>
  <si>
    <r>
      <t xml:space="preserve">Crushable type such as moorum or Gravel for </t>
    </r>
    <r>
      <rPr>
        <b/>
        <sz val="10"/>
        <rFont val="Arial"/>
        <family val="2"/>
      </rPr>
      <t xml:space="preserve">grading 1 </t>
    </r>
    <r>
      <rPr>
        <sz val="10"/>
        <rFont val="Arial"/>
        <family val="2"/>
      </rPr>
      <t>@ 0.30 cum per 10 sqm</t>
    </r>
  </si>
  <si>
    <r>
      <t xml:space="preserve">Crushable type such as Moorum or gravel for </t>
    </r>
    <r>
      <rPr>
        <b/>
        <sz val="10"/>
        <rFont val="Arial"/>
        <family val="2"/>
      </rPr>
      <t xml:space="preserve">Grading 2 </t>
    </r>
    <r>
      <rPr>
        <sz val="10"/>
        <rFont val="Arial"/>
        <family val="2"/>
      </rPr>
      <t>@ 0.30 cum per 10 sqm</t>
    </r>
  </si>
  <si>
    <r>
      <t xml:space="preserve">Crushable type such as Moorum or gravel for </t>
    </r>
    <r>
      <rPr>
        <b/>
        <sz val="10"/>
        <rFont val="Arial"/>
        <family val="2"/>
      </rPr>
      <t xml:space="preserve">Grading 2 </t>
    </r>
    <r>
      <rPr>
        <sz val="10"/>
        <rFont val="Arial"/>
        <family val="2"/>
      </rPr>
      <t>@ 0.22 cum per 10 sqm</t>
    </r>
  </si>
  <si>
    <t>Three  wheel 80-100 kN @ static roller 8 cum per hour</t>
  </si>
  <si>
    <r>
      <t xml:space="preserve">Crushable type such as Moorum or gravel for </t>
    </r>
    <r>
      <rPr>
        <b/>
        <sz val="10"/>
        <rFont val="Arial"/>
        <family val="2"/>
      </rPr>
      <t xml:space="preserve">Grading 3 </t>
    </r>
    <r>
      <rPr>
        <sz val="10"/>
        <rFont val="Arial"/>
        <family val="2"/>
      </rPr>
      <t>@ 0.22 cum per 10 sqm</t>
    </r>
  </si>
  <si>
    <t>Three  wheel 80-100 kN @ Static roller 8 cum per hour</t>
  </si>
  <si>
    <t>Taking output = 100 cum</t>
  </si>
  <si>
    <t>Dresser (Skilled) for alignment</t>
  </si>
  <si>
    <t xml:space="preserve"> b)</t>
  </si>
  <si>
    <t>Front end loader 1 cum capacity</t>
  </si>
  <si>
    <t>Tipper/Dumper (10-t) capacity</t>
  </si>
  <si>
    <t>Motor Grader @ 50 cum per hour</t>
  </si>
  <si>
    <t>Three  wheel 80-100 kN static roller @ 16 cum per hour</t>
  </si>
  <si>
    <t xml:space="preserve"> c)</t>
  </si>
  <si>
    <t>Coarse aggregate 45 mm to 22.4 mm @ 30 per cent</t>
  </si>
  <si>
    <t>Aggregates 22.4 mm to 2.36 mm @ 40 per cent</t>
  </si>
  <si>
    <t>Fine aggregate/Crushed sand 2.36 mm to 75 micron @ 30 per cent</t>
  </si>
  <si>
    <t>Cost for 100 cum = a+b+c+d</t>
  </si>
  <si>
    <t>Rate  per cum = (a+b+c+d)/100</t>
  </si>
  <si>
    <t>Motor grader 110 HP 50 cum per hour</t>
  </si>
  <si>
    <t>Three  wheel 80-100 kN static roller @10 cum per hour</t>
  </si>
  <si>
    <t>Tractor with rotavator 25 cum per hour</t>
  </si>
  <si>
    <t>Naturally occurring gravel (Local materials as per Table 400.13)</t>
  </si>
  <si>
    <t>Quantity as per Item No.4.1 of Chapter 4</t>
  </si>
  <si>
    <t>Rate per cum = a+b+c+d/300</t>
  </si>
  <si>
    <t>Soil gravel mixture/quarry waste (Local material as per Table 400.13)</t>
  </si>
  <si>
    <t>As per Item No.4.2 of Chapter 4</t>
  </si>
  <si>
    <t>Rate per cum = (a+b+c+d)/300</t>
  </si>
  <si>
    <t>Motor grader 110 H.P @ 50 cum/hr for spreading</t>
  </si>
  <si>
    <t>Low Grade Aggregate such as Kankar, Laterite, Dhandla and naturally occuring gravels, quarry waste as per Table 400.13 @ 1.21 cum per 10 sqm compacted thickness 100 mm</t>
  </si>
  <si>
    <t>Rate per cum = (a+b+c+d)/360</t>
  </si>
  <si>
    <t>Taking output = 480 cum (720 t, density 1.50 t/cum)</t>
  </si>
  <si>
    <t>Assumptions made</t>
  </si>
  <si>
    <t>Total mass taken for analysis = 720 t</t>
  </si>
  <si>
    <t xml:space="preserve">Lime+Flyash admixture </t>
  </si>
  <si>
    <t xml:space="preserve">@ 20% = 0.2 x 720=144 t                   </t>
  </si>
  <si>
    <t xml:space="preserve">Soil   = 720-144 = 578 t    </t>
  </si>
  <si>
    <t xml:space="preserve">(578/1.6 = 360 cum)                                                                                        </t>
  </si>
  <si>
    <t>Lime + Flyash = 144 t</t>
  </si>
  <si>
    <t>Ratio Lime 4 : Flyash 16</t>
  </si>
  <si>
    <t>Lime =  29 t</t>
  </si>
  <si>
    <t>Flyash = 115 t</t>
  </si>
  <si>
    <t xml:space="preserve">Hydraulic Excavator 0.90 cum bucket capacity @ 60 cum per hour for 360 cum soil </t>
  </si>
  <si>
    <t>Tipper 10 t capacity for carriage of soil 578 t</t>
  </si>
  <si>
    <t xml:space="preserve">Tipper 10 t capacity for carriage of 115 t flyash                                                      </t>
  </si>
  <si>
    <t xml:space="preserve">Tipper 10 t capacity for carriage of 29 t of  lime  from store to work site                                               </t>
  </si>
  <si>
    <t>Tractor with disc harrows for pulverisation</t>
  </si>
  <si>
    <t>Motor Grader 110 HP @ 75 per cent 200 cum per hour for mixing in-place and grading</t>
  </si>
  <si>
    <t>Three  wheel 80-100 kN static roller</t>
  </si>
  <si>
    <t>Lime (Slaked)</t>
  </si>
  <si>
    <t>Compensation for earth taken from private source</t>
  </si>
  <si>
    <t>Cost  for 480 cum = a+b+c+d</t>
  </si>
  <si>
    <t>Rate  per cum  = (a+b+c+d)/480</t>
  </si>
  <si>
    <t>Cost of flyash has not been considered as same will be available free of cost.  Only carriage of flyash has been provided.</t>
  </si>
  <si>
    <t>Lime + Flyash has been taken as 20 per cent of total mass and ratio of lime and flyash as 1:4 for estimating purposes. Total quantities will be as per approved design.</t>
  </si>
  <si>
    <t>Taking output = 300  cum</t>
  </si>
  <si>
    <t>As per Item No.4.1 of Chapter 4</t>
  </si>
  <si>
    <t>Crushed slag as per Clause 410.4.2 (i)</t>
  </si>
  <si>
    <t>As per Item No. 4.7 of Chapter 4</t>
  </si>
  <si>
    <t>As per Item No.4.7 of Chapter 4</t>
  </si>
  <si>
    <t>As per Item No.4.8 (1)(A)© of Chapter 4</t>
  </si>
  <si>
    <t>Crushed slag as per Clause 410.4.2 (ii)</t>
  </si>
  <si>
    <t xml:space="preserve">Crushable screening </t>
  </si>
  <si>
    <t>For 4 per cent quantity of cement by wt of granulated blast furnace slag</t>
  </si>
  <si>
    <t xml:space="preserve">5.50 cum Tipper for carriage of GBFS add 10 per cent of cost of carriage of cover cost of loading and unloading </t>
  </si>
  <si>
    <t>Cement (4%)</t>
  </si>
  <si>
    <t>The exact quantity of cement shall be as per design</t>
  </si>
  <si>
    <t>Granulated ballast slag will be available free of cost</t>
  </si>
  <si>
    <t>Tractor attached with rotavator @ 25 cum per hour</t>
  </si>
  <si>
    <t>Motor-Grader 110 H.P</t>
  </si>
  <si>
    <t>Aggregate at site</t>
  </si>
  <si>
    <t>For 53 mm maximum size</t>
  </si>
  <si>
    <t>63 mm to 45 mm @ 33 per cent</t>
  </si>
  <si>
    <t>22.5 mm to 5.6 mm @ 32 per cent</t>
  </si>
  <si>
    <t>Below 5.6 mm @ 35 per cent</t>
  </si>
  <si>
    <t>For 37.5 mm maximum size</t>
  </si>
  <si>
    <t>45 mm to 22.5 mm @ 5 per cent</t>
  </si>
  <si>
    <t>22.4 mm to 5.6 mm @ 50 per cent</t>
  </si>
  <si>
    <t>Below 5.6 mm @ 45 per cent</t>
  </si>
  <si>
    <t>Wet mix plant @ 75 t per hour</t>
  </si>
  <si>
    <t>Motor grader 110 HP</t>
  </si>
  <si>
    <t>Three  wheel roller 80-100 kN @ 8 cum per hour</t>
  </si>
  <si>
    <t>Water tanker</t>
  </si>
  <si>
    <t>Tipper</t>
  </si>
  <si>
    <t>Aggreate at site</t>
  </si>
  <si>
    <t>22.4 mm to 5.6 mm @ 32 per cent</t>
  </si>
  <si>
    <t>Rate per cum = (a+b+c+d)/225</t>
  </si>
  <si>
    <t>Mortar grader 110 HP</t>
  </si>
  <si>
    <t>Taking ouput = 150 sqm</t>
  </si>
  <si>
    <t>Mason 1st Class</t>
  </si>
  <si>
    <t>Brick 1st Class on edging</t>
  </si>
  <si>
    <t>Fine Sand</t>
  </si>
  <si>
    <t>mistake</t>
  </si>
  <si>
    <t>Cost for 150 sqm = a+b+c+d</t>
  </si>
  <si>
    <t>Rate per sqm = (a+b+c+d)/150</t>
  </si>
  <si>
    <t>Taking output = 360 sqm</t>
  </si>
  <si>
    <t>Mason 2nd class for laying sett stone and edge stone</t>
  </si>
  <si>
    <t xml:space="preserve">Three  wheel 80-100 kN static roller </t>
  </si>
  <si>
    <t>Collection of fine sand</t>
  </si>
  <si>
    <t>3.4x0.285x0.150x1.20 = 0.174</t>
  </si>
  <si>
    <t>Coarse sand</t>
  </si>
  <si>
    <t>96x3.35x0.04x1.20 = 15.437 cum</t>
  </si>
  <si>
    <t>Collection of stone sett stone</t>
  </si>
  <si>
    <t>300 mmx200 mmx150 mm
17x304 = 5168 nos.</t>
  </si>
  <si>
    <t>Nos</t>
  </si>
  <si>
    <t>(4)</t>
  </si>
  <si>
    <t>Collection of edge stone</t>
  </si>
  <si>
    <t>450 mmx200 mmx350 mm
2x232 = 464 nos.</t>
  </si>
  <si>
    <t>(5)</t>
  </si>
  <si>
    <t>Cost of 360 sqm = a+b+c+d</t>
  </si>
  <si>
    <t>Rate per sqm = (a+b+c+d)/360</t>
  </si>
  <si>
    <t>Chapter 5</t>
  </si>
  <si>
    <t>BASES AND SURFACE COURSES (BITUMINOUS)</t>
  </si>
  <si>
    <t>Reference of MORD Specifications</t>
  </si>
  <si>
    <t>Taking output = 1750 sqm</t>
  </si>
  <si>
    <t>a) </t>
  </si>
  <si>
    <t>b) </t>
  </si>
  <si>
    <t>Hydraulic broom @ 1250 sqm per hour</t>
  </si>
  <si>
    <t>Air compressor 210 cfm</t>
  </si>
  <si>
    <t>Bitumen emulsion pressure distributor @ 1750 sqm per hour</t>
  </si>
  <si>
    <t>Water tanker 6 kl capacity 1 trip per hour</t>
  </si>
  <si>
    <t>c) </t>
  </si>
  <si>
    <t>Bitumen emulsion (SS-1)  @ 0.85 kg per sqm</t>
  </si>
  <si>
    <t xml:space="preserve">Water </t>
  </si>
  <si>
    <t xml:space="preserve">Overheads &amp; Contractor's Profit @ 12.5 % on (a+b+c) </t>
  </si>
  <si>
    <t>Cost of 1750 sqm = a+b+c+d</t>
  </si>
  <si>
    <t>Rate per sqm = (a+b+c+d)/1750</t>
  </si>
  <si>
    <t>Hydraulic broom  @ 1250 sqm per hour</t>
  </si>
  <si>
    <t xml:space="preserve">Bitumen emulsion (SS-1)  @ 1.05 kg per sqm </t>
  </si>
  <si>
    <t>d) </t>
  </si>
  <si>
    <t xml:space="preserve">Bitumen emulsion (SS-1)  @ 1.35 kg per sqm </t>
  </si>
  <si>
    <t>Cost of 1750 sqm = (a+b+c+d)</t>
  </si>
  <si>
    <t>Rate per sqm = a+b+c+d/1750</t>
  </si>
  <si>
    <t>Taking output  = 1750 sqm</t>
  </si>
  <si>
    <t>Emulsion pressure distributor @1750 sqm per hour</t>
  </si>
  <si>
    <t>Bitumen emulsion (RS-1)  @ 0.225 kg per sqm</t>
  </si>
  <si>
    <t>Bitumen emulsion (RS-1)  @ 0.275 kg per sqm</t>
  </si>
  <si>
    <t xml:space="preserve">Bitumen emulsion (RS-1)  @ 0.275 kg per sqm </t>
  </si>
  <si>
    <t xml:space="preserve">Bitumen emulsion (RS-1)  @ 0.325 kg per sqm </t>
  </si>
  <si>
    <t>Rate per sqm = (a+b+c+d) / 1750</t>
  </si>
  <si>
    <t>An output of 1750 sqm has been considered in case of tack coat which can be covered by bituminous courses on the same day.</t>
  </si>
  <si>
    <t>The use of cutback bitumen (Medium Curing grade) as per IS:217 shall be restricted only for sites at sub-zero temperature or for emergency applications as directed by the Engineer.</t>
  </si>
  <si>
    <t>Taking output = 102.5 cum (225 t)</t>
  </si>
  <si>
    <t>Batch mix HMP 40-60 THP @ 40 t per hour actual output</t>
  </si>
  <si>
    <t>Generator 125 KVA</t>
  </si>
  <si>
    <t>Tipper 5.5 cum, 10 t capacity</t>
  </si>
  <si>
    <t>Three wheel 80-100 kN static roller for intial break down rolling, final and finishing rolling</t>
  </si>
  <si>
    <t>Vibratory roller 80-100 kN for intermediate rolling</t>
  </si>
  <si>
    <t>i) </t>
  </si>
  <si>
    <r>
      <t xml:space="preserve">Bitumen </t>
    </r>
    <r>
      <rPr>
        <sz val="10"/>
        <rFont val="Arial"/>
        <family val="2"/>
      </rPr>
      <t xml:space="preserve">@ 3.3 per cent of mix 
(Weight of mix = 102.5 x 2.2 = 225 t) </t>
    </r>
  </si>
  <si>
    <t xml:space="preserve">Aggregate </t>
  </si>
  <si>
    <t>Total weight of mix = 225 t</t>
  </si>
  <si>
    <t>Weight of bitumen = 7.425 t</t>
  </si>
  <si>
    <t>Weight of aggregate = 225 – 7.425 = 217.575 t</t>
  </si>
  <si>
    <t>Taking density of aggregate = 1.5 t/cum</t>
  </si>
  <si>
    <t>Volume of aggregate = 145.05 cum</t>
  </si>
  <si>
    <t xml:space="preserve">(19 mm nominal size) </t>
  </si>
  <si>
    <t xml:space="preserve">25 -10 mm  - 40 per cent </t>
  </si>
  <si>
    <t xml:space="preserve">10– 5 mm   - 40 per cent </t>
  </si>
  <si>
    <t xml:space="preserve">5 mm and below  - 20 per cent </t>
  </si>
  <si>
    <t>Cost of 102.5 cum = a+b+c+d</t>
  </si>
  <si>
    <t>Rate per cum = a+b+c+d/102.5</t>
  </si>
  <si>
    <t>Although the rollers are required only for 3 hours as per norms of output, but the same have to be available at site for six hours as the hot mix plant and paver will take six hours for mixing and paving the output of 225 t considered in these analysis. To cater for the idle period of these rollers, their usage rates may be multiplied by a factor of 0.65.</t>
  </si>
  <si>
    <t>Quantity of bitumen has been taken for analysis purpose. The actual quantity will depend upon job mix formula.</t>
  </si>
  <si>
    <t>Labour for traffic control, watch and ward and other miscellaneous duties at site, including sundries have been included in administrative overheads of the contractor.</t>
  </si>
  <si>
    <t>In case BM is laid over freshly laid tack coat, provision of Hydraulic broom  and 2 mazdoor for the same shall be detected as the same has been included in the cost of tack coat.</t>
  </si>
  <si>
    <t xml:space="preserve">Analysis is based on 1000 m lead of mixed material.  Cost of additional  cartage may be added as per site requirements.  </t>
  </si>
  <si>
    <t>Taking output = 800 sqm (60 cum)</t>
  </si>
  <si>
    <t xml:space="preserve">Mazdoor (Semi-Skilled) </t>
  </si>
  <si>
    <t>Bitumen boiler oil fired, capacity 1000 litre fitted with spray set</t>
  </si>
  <si>
    <t>Three wheel 80-100 kN static Roller</t>
  </si>
  <si>
    <t>Bitumen 30 kg per 10 sqm @ 15 kg per 10 sqm for each layer</t>
  </si>
  <si>
    <t xml:space="preserve">Crushed stone coarse aggregate passing 53 mm and retained on 2.8 mm sieve @ 0.5 cum per 10 sqm for each layer </t>
  </si>
  <si>
    <t>Key aggregates passing 22.4 mm and retained on 2.8 mm sieve @ 0.13 cum per 10 sqm</t>
  </si>
  <si>
    <t>Cost of 800 sqm = a+b+c+d</t>
  </si>
  <si>
    <t>Rate per sqm = (a+b+c+d)/800</t>
  </si>
  <si>
    <t>Taking output = 3000 sqm (225 cum)</t>
  </si>
  <si>
    <t>Hydraulic self propelled chip spreader both for aggregates and key aggregates @ 1500 sqm per hour for 3000 x 3 sqm</t>
  </si>
  <si>
    <t>Bitumen presssure distributor for 3000x 2 sqm @ 1750 sqm per hour</t>
  </si>
  <si>
    <t>Three wheel 80-100 kN Static Roller @ 10 cum per hour</t>
  </si>
  <si>
    <t>Cost of 3000 sqm = a+b+c+d</t>
  </si>
  <si>
    <t>Rate per sqm = (a+b+c+d)/3000</t>
  </si>
  <si>
    <t>2 tippers will be needed to match the capacity of hydraulic chip spreader and front end loader.</t>
  </si>
  <si>
    <t>Taking output = 4500 sqm (225 cum)</t>
  </si>
  <si>
    <t>Hydraulic self propelled chip spreader both for aggregates and key aggregates @ 1500 sqm per hour for 4500 x 2 sqm = 9000 sqm</t>
  </si>
  <si>
    <t>Bitumen pressure distributor for @ 1750 sqm per hour</t>
  </si>
  <si>
    <t>Tipper 5.5 cum capacity for carriage of aggregates from stockpile to chip spreader</t>
  </si>
  <si>
    <t>Front end loader 1 cum bucked capacity</t>
  </si>
  <si>
    <t>Bitumen @ 1.75 kg per sqm</t>
  </si>
  <si>
    <t>40 mm size hand broken metal @ 0.06 cum per sqm</t>
  </si>
  <si>
    <t>12 mm size stone chips @ 0.018 cum per sqm</t>
  </si>
  <si>
    <t>Cost of 4500 sqm = a+b+c+d</t>
  </si>
  <si>
    <t>Rate per sqm = (a+b+c+d)/4500</t>
  </si>
  <si>
    <t>Taking output = 4500 sqm (337.5 cum)</t>
  </si>
  <si>
    <t>Hydraulic self propelled chips spreader both for aggregates and key aggregates @ 1500 sqm per hour for 4500 x 2 sqm</t>
  </si>
  <si>
    <t>Bitumen presssure distributor for @ 1750 sqm per hour</t>
  </si>
  <si>
    <t>Three wheel 80-100 kN static roller</t>
  </si>
  <si>
    <t>c)  </t>
  </si>
  <si>
    <t>Bitumen @ 2 kg per sqm</t>
  </si>
  <si>
    <t>40 mm size hand broken metal @ 0.09 cum per sqm</t>
  </si>
  <si>
    <t xml:space="preserve">Taking output = 900 sqm </t>
  </si>
  <si>
    <t>Mazdoor (Semi-Skilled)</t>
  </si>
  <si>
    <t>b)   Machinery</t>
  </si>
  <si>
    <t xml:space="preserve">Three wheel 80-100 kN static roller </t>
  </si>
  <si>
    <t>Add: 0.5 per cent of (a) Labour for sundries</t>
  </si>
  <si>
    <t>L.S.</t>
  </si>
  <si>
    <t>Bitumen (S-90) @ 1.00 kg per sqm</t>
  </si>
  <si>
    <t>Crushed stone chipping, 13.2 mm nominal size @ 0.010 cum per sqm</t>
  </si>
  <si>
    <t>Cost of 900 sqm = a+b+c+d</t>
  </si>
  <si>
    <t>Rate per sqm = (a+b+c+d)/900</t>
  </si>
  <si>
    <t>Bitumen (S-65) @ 1.00 kg per sqm</t>
  </si>
  <si>
    <t>Polymer Modified Bitumen @ 1.00 kg per sqm</t>
  </si>
  <si>
    <t>Crumb Rubber Modified Bitumen @ 1.00 kg per sqm</t>
  </si>
  <si>
    <t>Natural Rubber Modified Bitumen @ 1.00 kg per sqm</t>
  </si>
  <si>
    <t xml:space="preserve">Taking output = 1000 sqm </t>
  </si>
  <si>
    <t xml:space="preserve">Bitumen boiler oil fired, capacity 1000 litre fitted with spray set </t>
  </si>
  <si>
    <t>Bitumen (S-90) @ 0.90 kg per sqm</t>
  </si>
  <si>
    <t>Crushed stone chipping, 9.5 mm nominal size @ 0.008 cum per sqm</t>
  </si>
  <si>
    <t>Cost of 1000 sqm = a+b+c+d</t>
  </si>
  <si>
    <t>Rate per sqm = (a+b+c+d)/1000</t>
  </si>
  <si>
    <t>Bitumen (S-65) @ 0.90 kg per sqm</t>
  </si>
  <si>
    <t>Polymer Modified Bitumen @ 0.90 kg per sqm</t>
  </si>
  <si>
    <t>Crumb Rubber Modified Bitumen @ 0.90 kg per sqm</t>
  </si>
  <si>
    <t>Natural Rubber Modified Bitumen @ 0.90 kg per sqm</t>
  </si>
  <si>
    <t xml:space="preserve">Taking output = 7500 sqm </t>
  </si>
  <si>
    <t>Hydraulic self propelled chip spreader @ 1500 sqm per hour</t>
  </si>
  <si>
    <t>Tipper 5.5 10 t capacity for carriage of stone chips from stockpile on road side to chip spreader</t>
  </si>
  <si>
    <t>Bitumen pressure distributor</t>
  </si>
  <si>
    <t>Three wheel 80-100 kN static roller weight</t>
  </si>
  <si>
    <t>Cost of 7500 sqm = a+b+c+d</t>
  </si>
  <si>
    <t>Rate per sqm = (a+b+c+d)/7500</t>
  </si>
  <si>
    <t>Hydraulic self propelled chips spreader @ 1500 sqm per hour</t>
  </si>
  <si>
    <t>Tipper 5.5 10 t capacity for carriage of stone chips from stockpile on road side to chips spreader</t>
  </si>
  <si>
    <t>Bitumen pressure distributor @ 1750 sqm per hour</t>
  </si>
  <si>
    <t>Bitumen Emulsion Sprayer</t>
  </si>
  <si>
    <t>Emulsion sprayer, capacity 1000 litre fitted with spray set</t>
  </si>
  <si>
    <t>Bitumen Emulsion (RS-1) @ 1.50 kg per sqm</t>
  </si>
  <si>
    <t xml:space="preserve">Emulsion sprayer, capacity 1000 litre fitted with spray set </t>
  </si>
  <si>
    <t>Bitumen Emulsion (RS-1) @ 1.40 kg per sqm</t>
  </si>
  <si>
    <t>Bitumen Emulsion pressure distributor</t>
  </si>
  <si>
    <t>Where the proposed aggregate fails to pass the stripping value test, an approved adhesion agent may be added to the binder as per Clause 507.24. Alternatively, chips may be pre-coated as per Clause 507.25.</t>
  </si>
  <si>
    <t>507.2.5</t>
  </si>
  <si>
    <t>Taking output = 30 cum</t>
  </si>
  <si>
    <t>Bitumen boiler oil fired, capacity 1000 litre itre</t>
  </si>
  <si>
    <t>Bitumen @1 per cent by weight of chips (30x1.6)/100</t>
  </si>
  <si>
    <t>Cost of 30 cum = a+b+c+d</t>
  </si>
  <si>
    <t>Rate per cum = (a+b+c+d)/30</t>
  </si>
  <si>
    <t>Taking output = 500 sqm (10 cum)</t>
  </si>
  <si>
    <t>Mixall 6/10 t capacity</t>
  </si>
  <si>
    <t>Bitumen boiler oil fired 1000 litre capacity fitted with spray set</t>
  </si>
  <si>
    <t xml:space="preserve">Bitumen (S-90) @ 14.60 kg per 10 sqm </t>
  </si>
  <si>
    <t>Crushed stone chipping, 13.2 mm to 5.6 mm @ 0.27 cum per 10 sqm</t>
  </si>
  <si>
    <t>Cost of 500 sqm = a+b+c+d</t>
  </si>
  <si>
    <t>Rate per sqm = (a+b+c+d)/500</t>
  </si>
  <si>
    <t>Bitumen boiler oil fired1000 litre capacity fitted with spray set</t>
  </si>
  <si>
    <t xml:space="preserve">Bitumen (S-65) @ 14.60 kg per 10 sqm </t>
  </si>
  <si>
    <t xml:space="preserve">Polymer Modified Bitumen @ 14.60 kg per 10 sqm </t>
  </si>
  <si>
    <t xml:space="preserve">Crumb Rubber Modified Bitumen @ 14.60 kg per 10 sqm </t>
  </si>
  <si>
    <t xml:space="preserve">Natural Rubber Modified Bitumen @ 14.60 kg per 10 sqm </t>
  </si>
  <si>
    <t>Taking output = 4000 sqm (80 cum)</t>
  </si>
  <si>
    <t xml:space="preserve"> Mazdoor (Skilled)</t>
  </si>
  <si>
    <t>HMP 30/40 t per hour</t>
  </si>
  <si>
    <t>Electric generator set 125 KVA</t>
  </si>
  <si>
    <t>Tipper 5.5 10 t capacity</t>
  </si>
  <si>
    <t xml:space="preserve">Paver finisher </t>
  </si>
  <si>
    <t>Cost of 4000 sqm = a+b+c+d</t>
  </si>
  <si>
    <t>Rate per sqm  = (a+b+c+d)/4000</t>
  </si>
  <si>
    <t xml:space="preserve"> Mazdoor (Skilled)  </t>
  </si>
  <si>
    <t xml:space="preserve"> Mazdoor skilled for checking line and levels</t>
  </si>
  <si>
    <t>Taking output = 900 sqm (24.3 cum)</t>
  </si>
  <si>
    <t>Concrete mixer 0.4/0.28 cum capacity</t>
  </si>
  <si>
    <t>Crushed stone aggregates 13.2 mm to 5.6 mm @ 0.27 cum per 10 sqm</t>
  </si>
  <si>
    <t>Rate per sqm  = (a+b+c+d)/900</t>
  </si>
  <si>
    <t xml:space="preserve">Taking output = 500 sqm </t>
  </si>
  <si>
    <t>Oil fired bitumen boiler 1000 litre capacity fitted with spray set</t>
  </si>
  <si>
    <t>Bitumen (S-90) @ 22 kg per 10 sqm</t>
  </si>
  <si>
    <t>Stone crushed aggregates 11.2 mm to 0.09 mm @ 0.27 cum per 10 sqm</t>
  </si>
  <si>
    <t>Cost of 500 sqm  = a+b+c+d</t>
  </si>
  <si>
    <t>Bitumen (S-65) @ 22 kg per 10 sqm</t>
  </si>
  <si>
    <t xml:space="preserve"> Polymer Modified Bitumen @ 22 kg per 10 sqm</t>
  </si>
  <si>
    <t xml:space="preserve"> Crumb Rubber Modified Bitumen @ 22 kg per 10 sqm</t>
  </si>
  <si>
    <t xml:space="preserve"> Natural Rubber Modified Bitumen @ 22 kg per 10 sqm</t>
  </si>
  <si>
    <t>Bitumen (S-90) @ 19 kg per 10 sqm</t>
  </si>
  <si>
    <t>Stone crushed aggregates 13.2 mm to 0.09 mm @ 0.27cum per 10 sqm</t>
  </si>
  <si>
    <t>Bitumen (S-65) @ 19 kg per 10 sqm</t>
  </si>
  <si>
    <t>Polymer Modified Bitumen @ 19 kg per 10 sqm</t>
  </si>
  <si>
    <t>Crumb Rubber Modified Bitumen @ 19 kg per 10 sqm</t>
  </si>
  <si>
    <t>Natural Rubber Modified Bitumen @ 19 kg per 10 sqm</t>
  </si>
  <si>
    <t>HMP of appropriate capacity</t>
  </si>
  <si>
    <t xml:space="preserve"> Bitumen (S-90) @ 22 kg per 10 sqm</t>
  </si>
  <si>
    <t xml:space="preserve"> Bitumen (S-65) @ 22 kg per 10 sqm</t>
  </si>
  <si>
    <t>Polymer Modified Bitumen @ 22 kg per 10 sqm</t>
  </si>
  <si>
    <t xml:space="preserve">Mazdoor (Skilled) </t>
  </si>
  <si>
    <t>* Natural Rubber Modified Bitumen @ 22 kg per 10 sqm</t>
  </si>
  <si>
    <t>Add 10 per cent of cost of carriage to cover cost of loading and unloading</t>
  </si>
  <si>
    <t>Stone crushed aggregates 13.2 mm to 0.09 mm @ 0.27 cum per 10 sqm</t>
  </si>
  <si>
    <t xml:space="preserve">* Any one of the above alternatives may be adopted. </t>
  </si>
  <si>
    <t xml:space="preserve">Taking output = 1100 sqm </t>
  </si>
  <si>
    <t>Bitumen (S-90) @ 9.80 kg per 10 sqm</t>
  </si>
  <si>
    <t>Crushed stone chipping of 6.7 mm size 100 per cent passing 11.2 mm sieve and retained on 2.36 mm sieve applied @ 0.09 cum per 10 sqm</t>
  </si>
  <si>
    <t>Cost of 1100 sqm = a+b+c+d</t>
  </si>
  <si>
    <t>Rate per sqm = (a+b+c+d)/1100</t>
  </si>
  <si>
    <t xml:space="preserve">Bitumen (S-65) @ 9.80 kg per 10 sqm </t>
  </si>
  <si>
    <t xml:space="preserve">Polymer Modified Bitumen @ 9.80 kg per 10 sqm </t>
  </si>
  <si>
    <t xml:space="preserve">Crumb Rubber Modified Bitumen @ 9.80 kg per 10 sqm </t>
  </si>
  <si>
    <t xml:space="preserve">Natural Rubber Modified Bitumen @ 9.80 kg per 10 sqm </t>
  </si>
  <si>
    <t xml:space="preserve">Taking output = 1250 sqm </t>
  </si>
  <si>
    <t xml:space="preserve">Bitumen (S-90) @ 6.80 kg per 10 sqm </t>
  </si>
  <si>
    <t>Crushed sand or grit as passing 2.36 mm sieve and retained on 180 micron sieve applied @ 0.06 cum per 10 sqm</t>
  </si>
  <si>
    <t>Cost of 1250 sqm = a+b+c+d</t>
  </si>
  <si>
    <t>Rate per sqm = (a+b+c+d)/1250</t>
  </si>
  <si>
    <t xml:space="preserve">Bitumen (S-65) @ 6.80 kg per 10 sqm </t>
  </si>
  <si>
    <t xml:space="preserve">Polymer Modified Bitumen @ 6.80 kg per 10 sqm </t>
  </si>
  <si>
    <t xml:space="preserve">Crumb Rubber Modified Bitumen @ 6.80 kg per 10 sqm </t>
  </si>
  <si>
    <t xml:space="preserve">Natural Rubber Modified Bitumen @ 6.80 kg per 10 sqm </t>
  </si>
  <si>
    <t xml:space="preserve">Mazdoor (Unskilled) for carrying of chips &amp; spraying </t>
  </si>
  <si>
    <t>Bitumen (S-90) @ 6.50 kg per 10 sqm</t>
  </si>
  <si>
    <t>Crushed stone chipping of 6.7 mm size defined as 100% passing 9.5 mm sieve and retained on 2.36 mm sieve applied @ 0.09 cum.</t>
  </si>
  <si>
    <t xml:space="preserve">Mazdoor (Unskilled)  </t>
  </si>
  <si>
    <t xml:space="preserve">Bitumen (S-65) @ 6.50 kg per 10 sqm </t>
  </si>
  <si>
    <t xml:space="preserve">Polymer Modified Bitumen @ 6.50 kg per 10 sqm </t>
  </si>
  <si>
    <t>Rate per sqm =(a+b+c+d)/1100</t>
  </si>
  <si>
    <t xml:space="preserve">Mazdoor Unskilled) </t>
  </si>
  <si>
    <t xml:space="preserve">Crumb Rubber Modified Bitumen @ 6.50 kg per 10 sqm </t>
  </si>
  <si>
    <t xml:space="preserve">Natural Rubber Modified Bitumen @ 6.50 kg per 10 sqm </t>
  </si>
  <si>
    <t>Since seal coat is provided immediately over the bituminous layers, hydraulic broom  for cleaning has not been catered.</t>
  </si>
  <si>
    <t>Taking output = 7500 sqm (67.5 cum)</t>
  </si>
  <si>
    <t>Hydraulic self propelled chips spreader</t>
  </si>
  <si>
    <t>Rate per sqm  = (a+b+c+d)/7500</t>
  </si>
  <si>
    <t>Bitumen (S-65) @ 9.80 kg per 10 sqm</t>
  </si>
  <si>
    <t>Polymer Modified Bitumen @ 9.80 kg per 10 sqm</t>
  </si>
  <si>
    <t>Crumb Rubber Modified Bitumen @ 9.80 kg per 10 sqm</t>
  </si>
  <si>
    <t>Natural Rubber Modified Bitumen @ 9.80 kg per 10 sqm</t>
  </si>
  <si>
    <t>Since seal coat is provided immediately over the bituminous layers, Hydraulic broom  for cleaning has not been catered.</t>
  </si>
  <si>
    <t>Taking output = 5000 sqm (30 cum)</t>
  </si>
  <si>
    <t>HMP of 30/40 t per hour</t>
  </si>
  <si>
    <t>Bitumen (S-90) @ 6.80 kg per 10 sqm</t>
  </si>
  <si>
    <t>Crushed sand defined as passing 2.36 mm sieve and retained on 180 micron sieve applied @ 0.06 cum per 10 sqm</t>
  </si>
  <si>
    <t>Cost of 5000 sqm = a+b+c+d</t>
  </si>
  <si>
    <t>Rate per sqm  = (a+b+c+d)/5000</t>
  </si>
  <si>
    <t>Bitumen (S-65) @ 6.80 kg per 10 sqm</t>
  </si>
  <si>
    <t>Polymer Modified Bitumen @ 6.80 kg per 10 sqm</t>
  </si>
  <si>
    <t>HMP of 30 / 40 t per hour</t>
  </si>
  <si>
    <t>Crumb Rubber Modified Bitumen @ 6.80 kg per 10 sqm</t>
  </si>
  <si>
    <t>Natural Rubber Modified Bitumen @ 6.80 kg per 10 sqm</t>
  </si>
  <si>
    <t>Since seal coat is required to be provided over the premix carpet on the same day, out of the 6 working hours of the HMP, 4.00 hours are proposed to be utilised for the premix carpet and the balance 2.00 hours have been considered for this case.</t>
  </si>
  <si>
    <t>Crushed stone chipping of 6.7 mm size 100 per cent passing 9.5 mm sieve and retained on 2.36 mm sieve applied @ 0.09 cum per 10 sqm</t>
  </si>
  <si>
    <t>Bitumen (S-65) @ 6.50 kg per 10 sqm</t>
  </si>
  <si>
    <t>Polymer Modified Bitumen @ 6.50 kg per 10 sqm</t>
  </si>
  <si>
    <t>Crumb Rubber Modified Bitumen @ 6.50 kg per 10 sqm</t>
  </si>
  <si>
    <t>Rate per sqm =(a+b+c+d)/7500</t>
  </si>
  <si>
    <t>Natural Rubber Modified Bitumen @ 6.50 kg per 10 sqm</t>
  </si>
  <si>
    <t>Chapter 6</t>
  </si>
  <si>
    <t>CEMENT CONCRETE PAVEMENT</t>
  </si>
  <si>
    <t>1500 &amp; 400</t>
  </si>
  <si>
    <t>Taking output = 75 cum (172.50 t)</t>
  </si>
  <si>
    <t>(100 x 3.75 x 0.200)</t>
  </si>
  <si>
    <t>Mason (2nd class)</t>
  </si>
  <si>
    <t xml:space="preserve">Surveyor </t>
  </si>
  <si>
    <t xml:space="preserve">Bhisti </t>
  </si>
  <si>
    <t>Blacksmith for cutting of dowel bars including removal of burrs, fabrications &amp; fixing of dowel bars.</t>
  </si>
  <si>
    <t>Concrete mixer 0.28 / 0.4 cum capacity (6 mixers) with weigh batcher and suitable capacity calibrated water tank</t>
  </si>
  <si>
    <t>Concrete joint cutting machine for initial &amp; final cuts</t>
  </si>
  <si>
    <t>Water tanker  6 kl capacity</t>
  </si>
  <si>
    <t>Air Compressor (1 hour initial + 1 hour final)</t>
  </si>
  <si>
    <t>Crushed stone coarse aggregates, grading will be as per Clause 1501.2.4.1 (Table 1500.1) of specifications @ 0.90 cum/cum of concrete</t>
  </si>
  <si>
    <t>Sand as per IS:383 and conforming to Clause 1500.2.4.2 @ 0.45 cum/cum of concrete</t>
  </si>
  <si>
    <t>Cement  @ 310 kg/cum of concrete</t>
  </si>
  <si>
    <t xml:space="preserve"> Polythene sheet 125 micron</t>
  </si>
  <si>
    <t>Mild steel dowel bar 25 mm dia of grade S 240. 500 mm long 20 Nos. at culvert/bridge slab and at construction joint including 5 per cent wastage.</t>
  </si>
  <si>
    <t>(4 x 20 x 0.500) + 5 per cent wastage = 42 m @ 2.80 kg per m = 117.6 kg.</t>
  </si>
  <si>
    <t>Bitumen primer @ 200 ml per joint for 23 joints</t>
  </si>
  <si>
    <t>Bituminous sealant 800 ml per joint for 23 joints</t>
  </si>
  <si>
    <t>Jute rope 12 mm dia including 5 per cent wastage</t>
  </si>
  <si>
    <t>Debonding strips 3.75 m (length) x 10 mm (width) x 5 mm (thick) cut-out of rubber filler board or similar material including 5 per cent wastage</t>
  </si>
  <si>
    <t>Polythene sheathing, covering 2/3rd dowel bars (20x23) and tight fit including 5 per cent wastage</t>
  </si>
  <si>
    <t>Plasticizer 0.5 per cent by weight of cement</t>
  </si>
  <si>
    <t>Curing compound (if used) @ 0.33 litre per sqm</t>
  </si>
  <si>
    <t>Water for curing</t>
  </si>
  <si>
    <t>Joint filler board 20 mm thick as per IS:1838
(4 x 3.75 x 0.200 = 3 sqm)</t>
  </si>
  <si>
    <t>Formwork @ 3% of (a+b+c)</t>
  </si>
  <si>
    <t>Overheads &amp; Contractor's Profit @ 12.5 % on (a+b+c+d)</t>
  </si>
  <si>
    <t>Cost for 75  cum = a+b+c+d+e</t>
  </si>
  <si>
    <t>Rate per cum = (a+b+c+d+e)/75</t>
  </si>
  <si>
    <t>Taking output = 75 cum</t>
  </si>
  <si>
    <t xml:space="preserve">Concrete mixer 0.28 / 0.4 cum capacity (6 mixers) with weigh batcher and suitable capacity calibrated water tank </t>
  </si>
  <si>
    <t>Vibratory/80-100 kN Static Roller</t>
  </si>
  <si>
    <t>Concrete joint cutting machine for day’s end work and regular joint cutting.</t>
  </si>
  <si>
    <t>Air compressor (1 hour initial + 1 hour final)</t>
  </si>
  <si>
    <t>Crushed stone coarse aggregates grading  as per Clause 1501.2.4.1 (Table 1500.3) @ 0.90 cum/cum of concrete conforming to Clause 600.4.4</t>
  </si>
  <si>
    <t>Sand as per IS:383 and conforming to Clause 1501.2.4.2 @ 0.45 cum/cum of concrete</t>
  </si>
  <si>
    <t>Bitminous primer @ 200 ml per joint for 21 joints</t>
  </si>
  <si>
    <t>Jute rope 10 mm dia including 5 per cent wastage</t>
  </si>
  <si>
    <t>Bituminous sealant @ 800 ml per joint for 21 joints</t>
  </si>
  <si>
    <t>Curing compound @ 0.33 litre per sqm</t>
  </si>
  <si>
    <t>l</t>
  </si>
  <si>
    <t>(viii)</t>
  </si>
  <si>
    <t>Water for mixing and curing for 14-days</t>
  </si>
  <si>
    <t>Formwork @ 2% of (a+b+c)</t>
  </si>
  <si>
    <t>Rate  per cum = (a+b+c+d+e)/75</t>
  </si>
  <si>
    <t>When curing compound is used 4-days water curing will be done</t>
  </si>
  <si>
    <t>Taking output = 112.5 sqm</t>
  </si>
  <si>
    <t>Concrete M30 grade for block, 400 x (0.450 x 0.300 x 0.150)</t>
  </si>
  <si>
    <t>Concrete M30 for edge block, 2 x 50 x (0.300 x 0.300 x 0.150)</t>
  </si>
  <si>
    <t>TOTAL</t>
  </si>
  <si>
    <t>Labour for Manufacturing the Cement Concrete Block :</t>
  </si>
  <si>
    <t xml:space="preserve">Concrete mixer 0.28 / 0.4 cum </t>
  </si>
  <si>
    <t>Coarse aggregates (9.450 x 0.84)</t>
  </si>
  <si>
    <t>Sand (9.450 x 0.42)</t>
  </si>
  <si>
    <t>Sand as per Table 1500.5</t>
  </si>
  <si>
    <t>Bed = 60*0.025 = 1.5 cum</t>
  </si>
  <si>
    <t>Joints = 1.5*0.15 = 0.225 cum</t>
  </si>
  <si>
    <t>Cost of water</t>
  </si>
  <si>
    <t>Cost for 112.5  sqm = a+b+c+d+e</t>
  </si>
  <si>
    <t>Rate per sqm = (a+b+c+d+e)/112.5</t>
  </si>
  <si>
    <t xml:space="preserve">In case curing compound is used in places where there is scarcity of water, the water curing will be used for 4-days and rate analysis will be amended accordingly </t>
  </si>
  <si>
    <t>Carriage of C.C. block to site of is payable seperately as per Chapter of carriage of material from manufacturing site to the site of work.</t>
  </si>
  <si>
    <t>Taking output = 225 sqm</t>
  </si>
  <si>
    <t>Providing inter-locking blocks of approved shape, thickness and size.</t>
  </si>
  <si>
    <t>Edge blocks 60 mx2</t>
  </si>
  <si>
    <t>Bed = 603x75x 0.03    = 6.75 cum</t>
  </si>
  <si>
    <t>Joints = 60x0.08          = 0.48 cum</t>
  </si>
  <si>
    <t>Water for wetting of bedding sand</t>
  </si>
  <si>
    <t>Cost for 225 sqm = a+b+c+d</t>
  </si>
  <si>
    <t>Rate per sqm = (a+b+c+d)/225</t>
  </si>
  <si>
    <t xml:space="preserve">Providing inter-locking blocks </t>
  </si>
  <si>
    <t xml:space="preserve">Edge blocks </t>
  </si>
  <si>
    <t>Carriage of interlocking blocks is payable seperately as per Chapter of carriage of material from manufacturing site to the site of work.</t>
  </si>
  <si>
    <t xml:space="preserve">Edge blocks may be cast-in-situ.  Brick masonry toe wall or CC block 300 mm x 300 mm x 150 mm or any other shape can also be used and their cost shall be analysed/included accordingly </t>
  </si>
  <si>
    <t>The rates for sub-grade, sub-base and base course can be taken from Chapters 3 and 4</t>
  </si>
  <si>
    <t>Chapter 7</t>
  </si>
  <si>
    <t>CAUSEWAY AND SUBMERSIBLE BRIDGES</t>
  </si>
  <si>
    <t>Reference to
MORD Specifications</t>
  </si>
  <si>
    <t>1400, 300, 600 700 &amp; 800</t>
  </si>
  <si>
    <t>Rate as appropriate for the type of soil/rock are to be taken in (i)</t>
  </si>
  <si>
    <t>1400 &amp; 1300</t>
  </si>
  <si>
    <t>Note</t>
  </si>
  <si>
    <t xml:space="preserve">Any one of the items appropriate may be taken </t>
  </si>
  <si>
    <t>1400 &amp; 1600</t>
  </si>
  <si>
    <t>1400, 1100 &amp; 800</t>
  </si>
  <si>
    <t>1400 &amp; 1100</t>
  </si>
  <si>
    <t>Chapter 8</t>
  </si>
  <si>
    <t>HILL ROADS</t>
  </si>
  <si>
    <t>As per Chapter 2</t>
  </si>
  <si>
    <t>Unit = 1km</t>
  </si>
  <si>
    <t>Construction of reference pillars (burjee) @ 20 m on both sides as per Fig. 1600.1 (b) and @ 8.33 m interval on curves</t>
  </si>
  <si>
    <t>Construction of back pillars in front of each reference pillar as per Fig. 1600.1 (c )</t>
  </si>
  <si>
    <t>Construction of job pillars as per Fig. 1600.1 (d)</t>
  </si>
  <si>
    <t>Earthwork in excavation for foundation as per drawing and technical specifications.</t>
  </si>
  <si>
    <t xml:space="preserve">Rate as per item No.11.1 of Chapter 11 </t>
  </si>
  <si>
    <t xml:space="preserve">Stone masonry work in cement mortar 1:4 in foundation complete as per drawing and technical specifications </t>
  </si>
  <si>
    <t xml:space="preserve"> Rate as per item No.11.6 of Chapter 11</t>
  </si>
  <si>
    <t>Plaster with cement mortar 1:4 as per technical specifications</t>
  </si>
  <si>
    <t xml:space="preserve">Rate as per item No.12.3 of Chapter 12 </t>
  </si>
  <si>
    <t>Add 5% of (a+b+c) for white washing, lettering and painting, etc.</t>
  </si>
  <si>
    <t>Total Cost for each Reference Pillar</t>
  </si>
  <si>
    <t xml:space="preserve">Earthwork in excavation for foundation as per drawing and technical specifications </t>
  </si>
  <si>
    <t xml:space="preserve">Rate as per item No.  11.1 of Chapter 11 </t>
  </si>
  <si>
    <t xml:space="preserve">Stone masonary work in cement mortar 1:4 in foundation complete as per drawing and technical specifications </t>
  </si>
  <si>
    <t xml:space="preserve">Rate as per itme No. 11.6 Chapter 11 </t>
  </si>
  <si>
    <t>Rate as per item No. 12.3 of Chapter 12</t>
  </si>
  <si>
    <t>Total Cost for each back Pillar</t>
  </si>
  <si>
    <t xml:space="preserve">Earthwork in excavation for foundation as per drawing and technical specification </t>
  </si>
  <si>
    <t xml:space="preserve">Rate as per item No.11.1 of Chapter </t>
  </si>
  <si>
    <t xml:space="preserve">Stone masonary work in cement mortar in foundation complete as per drawing and technical specification </t>
  </si>
  <si>
    <t>Rate as per item No. 11.6 of Chapter 11</t>
  </si>
  <si>
    <t xml:space="preserve">Plaster with cement mortar 1:4 as per drawing and technical specification </t>
  </si>
  <si>
    <t xml:space="preserve">Rate as per Item No.12.3 of Chapter 12 </t>
  </si>
  <si>
    <t>Total Cost for each Job Pillar</t>
  </si>
  <si>
    <t>The dimensions of reference pillars, back pillars and job pillars are as per figure/site conditions. The above items are covered under different Chapters of MORD Specifications for payment.</t>
  </si>
  <si>
    <t>The marking of centre line, setting out, curves, recording of levels, etc. by the surveyor will be incidental to work and no extra payment shall be made for the same.</t>
  </si>
  <si>
    <t>1600 &amp; 300</t>
  </si>
  <si>
    <t>Cost  for 120 cum = (a+b)</t>
  </si>
  <si>
    <t>Rate per cum = (a+b)/120</t>
  </si>
  <si>
    <t>Excavation in Soil</t>
  </si>
  <si>
    <t>Taking output = 10 cum</t>
  </si>
  <si>
    <t>Cost  for 10 cum = (a+b)</t>
  </si>
  <si>
    <t>Rate per cum = (a+b)/10</t>
  </si>
  <si>
    <t>Taking output = 260 cum</t>
  </si>
  <si>
    <t>Mazdoor (Unskilled) for trimming slopes and helping in excavation, etc.</t>
  </si>
  <si>
    <t>Dozer D-50  @ 43.28 cum per hour</t>
  </si>
  <si>
    <t>Front end loader</t>
  </si>
  <si>
    <t>Cost  for 260 cum = a+b+c</t>
  </si>
  <si>
    <t>Rate per cum = (a+b+c)/260</t>
  </si>
  <si>
    <t>In case the land on the valley side is barren and there is no objection for disposing of excavated earth on the valley side, the provision of front end loader and tipper shall be deleted as excavated earth shall be disposed off on the valley side.</t>
  </si>
  <si>
    <t>For disposal of excavated surplus earth beyond 20 m, the relevant items of carriage be followed</t>
  </si>
  <si>
    <t>In case, alternative machine like hydraulic excavator 0.9 cum bucket capacity is necessited because of site conditions, the same can be used.</t>
  </si>
  <si>
    <t>For Ordinary Rock</t>
  </si>
  <si>
    <t>Cost for 10 cum = a+b</t>
  </si>
  <si>
    <t>Rate per  cum  = (a+b)/10</t>
  </si>
  <si>
    <t>Taking output = 170 cum</t>
  </si>
  <si>
    <t xml:space="preserve">Mazdoor for disposing of earth upto 20 m </t>
  </si>
  <si>
    <t>Dozer D-50  @ 28.32 cum per hour</t>
  </si>
  <si>
    <t>Hydraulic Excavator 0.9 cum bucket capacity @ 40 cum per hour</t>
  </si>
  <si>
    <t>Cost for 170 cum = a+b+c</t>
  </si>
  <si>
    <t>Rate per  cum = (a+b+c)/170</t>
  </si>
  <si>
    <t>Dozer D-50 @ 56.67 cum per hour (blasted rock)</t>
  </si>
  <si>
    <t>Hydraulic Excavator 0.9 cum bucket capacity @ 34 cum per hour</t>
  </si>
  <si>
    <t>Air compressor 210 cfm with two jack hammer @ 6 cum per hour</t>
  </si>
  <si>
    <t>Electric detonators @ 1 detonator for 1 Gelatine stick of 285 gm each</t>
  </si>
  <si>
    <t>nos</t>
  </si>
  <si>
    <t>Cost for 170 cum = a+b+c+d</t>
  </si>
  <si>
    <t>Rate per  cum = (a+b+c+d)/170</t>
  </si>
  <si>
    <t>For Hard Rock</t>
  </si>
  <si>
    <t>In case of hill roads, the altitude effect comes into play. The output of men and machines decreases progressively after 2100 m elevation leading to increase in cost. High altitude effect has been explained in the basic approach.</t>
  </si>
  <si>
    <t>The arrangement for igniting the detonator is covered under overheads</t>
  </si>
  <si>
    <t>1600, 600 &amp; 700</t>
  </si>
  <si>
    <t>Quantities of material/work shall be as per design and drawings</t>
  </si>
  <si>
    <t>Earth work in excavation may be taken as per site conditions.  It may comprise of a number of sub-items depending upon the type of soil/rock encountered.</t>
  </si>
  <si>
    <t>1600, 700, 300 &amp; 800</t>
  </si>
  <si>
    <t>Earthwork in excavation for structures as per drawing and technical specification</t>
  </si>
  <si>
    <t>Plain cement concrete M10 grade</t>
  </si>
  <si>
    <t>Rate as per item No.12.4 (III) (iii) of Chapter 12</t>
  </si>
  <si>
    <t>Plain cement concrete M15 grade</t>
  </si>
  <si>
    <t>Cement plaster 15 mm thick 1:4 on stone masonry</t>
  </si>
  <si>
    <t>Providing P.C.C. M20 architectural coping on top of wall</t>
  </si>
  <si>
    <t>Rate per m length (i+ii+iii+iv+v+vi)</t>
  </si>
  <si>
    <t>1600, 300,
700 &amp; 800</t>
  </si>
  <si>
    <t>Stone masonry in cement mortor 1:5</t>
  </si>
  <si>
    <t>Providing P.C.C. M 20 architectural coping on top of wall</t>
  </si>
  <si>
    <t>Rate per m length</t>
  </si>
  <si>
    <t>1600, 300 &amp; 700</t>
  </si>
  <si>
    <t>Taking output = 6 m</t>
  </si>
  <si>
    <t>Earthwork in excavation for structures as per drawing and technical specifications</t>
  </si>
  <si>
    <t>Quantity for 6 m formation width of hill side rock cutting and foundation as per plate No. 7.27 of Rural Road Manual</t>
  </si>
  <si>
    <t>Rate per m = a/6</t>
  </si>
  <si>
    <t>Random rubble dry stone masonry</t>
  </si>
  <si>
    <t>Quantity for 6 m formation width = 38 cum</t>
  </si>
  <si>
    <t>Mason (1st Class)</t>
  </si>
  <si>
    <t>Stone for RR  masonary</t>
  </si>
  <si>
    <t>Bond stone</t>
  </si>
  <si>
    <t>Cost for 6 m = a+b+c</t>
  </si>
  <si>
    <t>Rate per m = (a+b+c)/6</t>
  </si>
  <si>
    <t>Random course rubble dry stone masonry  in corbelling</t>
  </si>
  <si>
    <t>Quantity for 6 m formation width = 9 cum</t>
  </si>
  <si>
    <t>Corbelling Stones size 300 mm x 150 mm x 150 mm including wastage</t>
  </si>
  <si>
    <t>Stone filling in foundation trenches as per drawing and technical specification</t>
  </si>
  <si>
    <t>Quantity for 6 m formation width = 10 cum</t>
  </si>
  <si>
    <t>Rate per m length= (i + ii + iii + iv)</t>
  </si>
  <si>
    <t>Quantities of parapet are not included in the quantities of scupper.</t>
  </si>
  <si>
    <t>The above analysis is based on plate No.7.27 of Rural Roads Manual.</t>
  </si>
  <si>
    <t>Rates for earth work are to be taken appropriate to the type of soil/rock</t>
  </si>
  <si>
    <t>1400, 1700 &amp; 800</t>
  </si>
  <si>
    <t>Quantities are to be taken as per drawing</t>
  </si>
  <si>
    <t>Taking Output = 45 m (100 no of edge stones of size 450 mm x 300 mm x 100 mm)</t>
  </si>
  <si>
    <t>Stones of size 450 mmx300 mmx100 mm</t>
  </si>
  <si>
    <t>Painting two coats including priming coat on new concrete/stone surfaces</t>
  </si>
  <si>
    <t>45 x 0.500 = 22.50</t>
  </si>
  <si>
    <t>Cost for 45 m = a+b+c+d</t>
  </si>
  <si>
    <t>Rate per m = (a+b+c+d)/45</t>
  </si>
  <si>
    <t>1600 &amp; 309</t>
  </si>
  <si>
    <t>Water tanker 6 kl capacity including watering for 3 months (for one hour per week)</t>
  </si>
  <si>
    <t>Sludge/Farm yard manure @ 0.18 cum per 100 sqm</t>
  </si>
  <si>
    <t>Chapter 9</t>
  </si>
  <si>
    <t>PIPE CULVERTS</t>
  </si>
  <si>
    <t>1100 &amp; 300</t>
  </si>
  <si>
    <t xml:space="preserve"> Rate as applicable for the type of soil/rock are to be taken</t>
  </si>
  <si>
    <t>1100 &amp; 800</t>
  </si>
  <si>
    <t xml:space="preserve">Taking output = 7.5 m </t>
  </si>
  <si>
    <t>(3 pipes of 2.5 m length each)</t>
  </si>
  <si>
    <t xml:space="preserve">Mason (1st Class) </t>
  </si>
  <si>
    <t>Sand at site</t>
  </si>
  <si>
    <t>Cement at site</t>
  </si>
  <si>
    <t>RCC pipe NP3 pipe including collar at site</t>
  </si>
  <si>
    <t>Cost for 7.5 m = a+b+c</t>
  </si>
  <si>
    <t>Rate per m  = (a+b+c)/7.5</t>
  </si>
  <si>
    <t>RCC pipe NP3 concrete pipe including collar at site</t>
  </si>
  <si>
    <t>Overheads &amp; Contractor's Profit @ 12.5 % (a+b)</t>
  </si>
  <si>
    <t>Cost  for 7.5 m = a+b+c</t>
  </si>
  <si>
    <t xml:space="preserve">Rate per m = (a+b+c)/7.5 </t>
  </si>
  <si>
    <t xml:space="preserve">The labour rate for 600 mm dia Hume pipe may be derived from the rates for 750 dia by decreasing 20 per cent </t>
  </si>
  <si>
    <t>RCC pipe NP4 pipe including collar at site</t>
  </si>
  <si>
    <t>RCC pipe NP4 concrete pipe including collar at site</t>
  </si>
  <si>
    <t>(6 pipes of 2.5 m length each in two rows)</t>
  </si>
  <si>
    <t>Rate per m = (a+b+c)/7.5</t>
  </si>
  <si>
    <t>The labour rate for 600 mm dia Hume pipe should be decreased by 20 per cent</t>
  </si>
  <si>
    <t>The labour rate for 300 mm dia shall be decreased by 20 per cent</t>
  </si>
  <si>
    <t>1100 &amp; 600</t>
  </si>
  <si>
    <t>Brick Masonry in cement-lime mortar (1:0.5:4.5)</t>
  </si>
  <si>
    <t>1100 &amp; 700</t>
  </si>
  <si>
    <t>1100, 600, 700 &amp; 1200</t>
  </si>
  <si>
    <t>Chapter 10</t>
  </si>
  <si>
    <t>TRAFFIC SIGNS, MARKINGS AND OTHER ROAD APPURTENANCES</t>
  </si>
  <si>
    <t>Details for 100 letters of 160 mm height, i.e., 1600 cm</t>
  </si>
  <si>
    <t>Unit = per cm height per letter</t>
  </si>
  <si>
    <t>Painter 1st Class</t>
  </si>
  <si>
    <t>Paint</t>
  </si>
  <si>
    <t>Cost for 1600 cm = a+b+c</t>
  </si>
  <si>
    <t>Rate per cm height per letter = (a+b+c)/1600</t>
  </si>
  <si>
    <t>Hyphens, commas and the like not to be measured and paid for.  Detail for 100 letters of 160 mm height, i.e., 1600 cm</t>
  </si>
  <si>
    <t>Painter Ist class</t>
  </si>
  <si>
    <t>Mazdoor</t>
  </si>
  <si>
    <t xml:space="preserve">Rate per cm height per  letter = (a+b+c)/1600 </t>
  </si>
  <si>
    <t>1700, 300, 800</t>
  </si>
  <si>
    <t>Taking output = one traffic sign</t>
  </si>
  <si>
    <t>Excavation for foundation</t>
  </si>
  <si>
    <t>Cement concrete M15 grade</t>
  </si>
  <si>
    <t>As per item No.11.4 of Chapter 11</t>
  </si>
  <si>
    <t>Painting Angle Iron Post with Primer and two coats of Epoxy Paint as per specifications</t>
  </si>
  <si>
    <t xml:space="preserve">As per item No.10.7 of this Chapter </t>
  </si>
  <si>
    <t>labour (For fixing at site)</t>
  </si>
  <si>
    <t>Mild steel angle iron 75 x 75 x 6 mm</t>
  </si>
  <si>
    <t xml:space="preserve">Aluminium sheeting fixed with encapsulated lens type reflective sheeting of size including lettering and signs as applicable background with epoxy paint </t>
  </si>
  <si>
    <t>Add 3 per cent of cost of angle iron towards cost of fabrication, drilling holes, nuts, bolts, etc.</t>
  </si>
  <si>
    <t>900 mm equilateral triangle</t>
  </si>
  <si>
    <t>600 mm equilateral triangle</t>
  </si>
  <si>
    <t>600 mm circular</t>
  </si>
  <si>
    <t>iv)</t>
  </si>
  <si>
    <t>800 mm x 600 mm rectangular</t>
  </si>
  <si>
    <t>v)</t>
  </si>
  <si>
    <t>600 mm x 450 mm rectangular</t>
  </si>
  <si>
    <t>vi)</t>
  </si>
  <si>
    <t>600 mm x 600 mm square</t>
  </si>
  <si>
    <t>vii)</t>
  </si>
  <si>
    <t>900 mm side octagon</t>
  </si>
  <si>
    <t>Rate per traffic sign = (i+ii+iii+a+b+c+d)</t>
  </si>
  <si>
    <t>Labour (For fixing at site)</t>
  </si>
  <si>
    <t>50 mm dia GI Pipe 2.85 m long including 5 per cent wastage</t>
  </si>
  <si>
    <t>Add 3 per cent of cost of GI Pipe towards cost of fabrication, drilling holes, nuts, bolts etc.</t>
  </si>
  <si>
    <t>900 mm sides octagon</t>
  </si>
  <si>
    <t xml:space="preserve">Rate per traffic sign = (i+ii+a+b+c+d) </t>
  </si>
  <si>
    <t>Painting two coats including prime coat on concrete surface with Epoxy Paint as per specifications</t>
  </si>
  <si>
    <t>As per item No.10.7 of this Chapter</t>
  </si>
  <si>
    <t>PCC M15 Grade in Sub-structure</t>
  </si>
  <si>
    <t>As per item No.12.5 of Chapter 12</t>
  </si>
  <si>
    <t>Steel reinforcement HYSD bars</t>
  </si>
  <si>
    <t>As per item No.12.6 of Chapter 12</t>
  </si>
  <si>
    <t>Add 3 per cent of cost of RCC Post towards cost of drilling holes, nuts, bolts, etc.</t>
  </si>
  <si>
    <t>Any one area of aluminium sheeting given at (i) to (vii) may be adopted as per site requirement and in accordance with IRC:67.</t>
  </si>
  <si>
    <t xml:space="preserve">The rate for excavation, cement concrete M-15, RCC M-15 in Sub-structure, steel re-inforcement and painting may be taken from respective Chapters. </t>
  </si>
  <si>
    <t>The depth of foundation and quantity of cement concrete in the foundation are indicative.  These may be increased for areas having higher wind velocities like in coastal areas. This is applicable to all road signs and directions boards.</t>
  </si>
  <si>
    <t>Unit = Each</t>
  </si>
  <si>
    <t>Excavation foundations</t>
  </si>
  <si>
    <t>As per Item No. 1 to 11.1 of Chapter 11</t>
  </si>
  <si>
    <t>Cement concrete M-15 Grade</t>
  </si>
  <si>
    <t>As per item no. 11.4 of Chapter 11</t>
  </si>
  <si>
    <t>Painting steel tube posts with primer and two coats of epoxy paint as per specifications</t>
  </si>
  <si>
    <t>As per item no 10.7 of Chapter 11</t>
  </si>
  <si>
    <t>Support of M.S. Sheet tube</t>
  </si>
  <si>
    <t>47 mm x 47 mm x 12 SWG Sheet</t>
  </si>
  <si>
    <t>3050 mm long</t>
  </si>
  <si>
    <t>Angle iron 50 x 50 x 6 mm for hold fast including 5% wastage</t>
  </si>
  <si>
    <t xml:space="preserve">1.5 mm thick M.S. Sheet duly painted with stove enamelled paint including lettering, signs, border, message with reflective tape of engineering grade required size, shade and colour as per Technical Specifications </t>
  </si>
  <si>
    <t>Add 3% cost of MS Sheet tube 12 SWG and angle irons towards the cost of fabrication, drilling holes, nuts and bolts etc.</t>
  </si>
  <si>
    <t>900 mm equilateral &amp; triangle</t>
  </si>
  <si>
    <t>600 mm equilateral &amp; triangle</t>
  </si>
  <si>
    <t xml:space="preserve">600 mm circular </t>
  </si>
  <si>
    <t>600 mm x 600 mm</t>
  </si>
  <si>
    <t>Any one area of M.S. Sheet given at (i) to (viii) may be adopted as per site requirement and in accordance with IRC-67.</t>
  </si>
  <si>
    <t>The rate for excavation, cement concrete M-15, and painting may be taken from respective Chapters.</t>
  </si>
  <si>
    <t>The depth of foundation and quantity of cement in the foundation are indicative.  These may be  increased  for areas having higher wind velocities like in coastal area.  This is applicable to all road signs and direction boards.</t>
  </si>
  <si>
    <t>1700, 800 &amp; 300</t>
  </si>
  <si>
    <t>Taking output = 0.9 sqm</t>
  </si>
  <si>
    <t>Cement concrete M-15 grade</t>
  </si>
  <si>
    <t>As per item No.11.4 of Chapter  11</t>
  </si>
  <si>
    <t>Rate as per item No.10.7 of this Chapter</t>
  </si>
  <si>
    <t xml:space="preserve">Aluminium sheeting fixed with encapsulated lens type reflective sheeting of size 0.90 sqm including lettering and signs as applicable background with epoxy paint </t>
  </si>
  <si>
    <t>Cost for 0.9 sqm = (i+ii+iii+a+b+c+d)</t>
  </si>
  <si>
    <t xml:space="preserve">Rate per sqm (for sign having area upto 0.9 sqm) = (i+ii+iii+a+b+c+d)/0.90 </t>
  </si>
  <si>
    <t>50mm dia GI Pipe 2.85 m long including 5 per cent wastage</t>
  </si>
  <si>
    <t>Aluminium sheeting fixed with encapsulated lens type reflective sheeting of size including lettering and signs as applicable background with epoxy paint</t>
  </si>
  <si>
    <t>Cost for 0.9 sqm = a+b+c+d</t>
  </si>
  <si>
    <t xml:space="preserve">Rate per sqm (for sign having area upto 0.9 sqm) = (a+b+c+d)/0.90 </t>
  </si>
  <si>
    <t>As per item No.10.7 of Chapter 10</t>
  </si>
  <si>
    <t>RCC M-15 Grade in Sub-structure</t>
  </si>
  <si>
    <t>Steel re-inforcement HYSD bars</t>
  </si>
  <si>
    <t>Add 3 per cent of cost of RCC Post towards cost of drilling holes, nuts, bolts etc.</t>
  </si>
  <si>
    <t>Lettering and arrow markings on sign board to be provided separately as per actual requirement. Rates for these items have been analysed separately.</t>
  </si>
  <si>
    <t>The rate for excavation, cement concret M15, RCC M15 in Sub-structure, steel re-inforcement and painting may be taken from respective Chapters.</t>
  </si>
  <si>
    <t>Take Output = 0.9 sqm</t>
  </si>
  <si>
    <t>Excavation for foundations</t>
  </si>
  <si>
    <t>As per Item No. 11.1 of Chapter 11</t>
  </si>
  <si>
    <t>Cement Concrete M-15 grade</t>
  </si>
  <si>
    <t>As per Item No. 11.4 of Chapter 11</t>
  </si>
  <si>
    <t>Painting on M.S. tube post with primer and two coat of epoxy paint as per specifications</t>
  </si>
  <si>
    <t>Support of MS sheet tube</t>
  </si>
  <si>
    <t>47 mm x 47 mm of 12 SWG sheet 3050 mm long</t>
  </si>
  <si>
    <t>Angle iron 50 x 50 x 6 mm for lugs including 5% wastage</t>
  </si>
  <si>
    <t>2 mm thick MS sheet strengthened by 25 mm x 5 mm MS flat iron &amp; painted with stove enameled paint including lettering, signs, message, border with reflective tape of engineering grade of required shade and colour as per Technical Specifications.</t>
  </si>
  <si>
    <t>Add 3% cost of MS sheet angle iron towards the cost of fabrications, drilling, holes, nuts, bolts, etc.</t>
  </si>
  <si>
    <t>Rate per sqm = (i+ii+iii+a+b+c+d) / 0.9</t>
  </si>
  <si>
    <t>Rate for excavation, cement concrete M15 and painting may be taken from respective Chapters.</t>
  </si>
  <si>
    <t>Taking output = 1.50 sqm</t>
  </si>
  <si>
    <t>Painting Angle Iron Post with Primer and two coats of Epoxy Paint specifications</t>
  </si>
  <si>
    <t xml:space="preserve">As per item No.10.7 of Chapter 10 </t>
  </si>
  <si>
    <t>Mild steel angle iron 75 mm x 75 mm x 6 mm, 2.85 m long, 2 nos. with 5 per cent wastage</t>
  </si>
  <si>
    <t>Cost for 1.5 sqm = i+ii+iii+a+b+c+d</t>
  </si>
  <si>
    <t xml:space="preserve">Rate per sqm (for sign having area more than 0.9 sqm) = (i+ii+iii+a+b+c+d)/1.50 </t>
  </si>
  <si>
    <t xml:space="preserve"> 50 mm dia GI Pipe 2.85 m long including 5 per cent wastage</t>
  </si>
  <si>
    <t>Add 3 per cent of cost of GI Pipe towards cost of fabrication, drilling holes, nuts, bolts, etc.</t>
  </si>
  <si>
    <t>Cost for 1.50 sqm = i+ii+a+b+c+d</t>
  </si>
  <si>
    <t xml:space="preserve">Rate per sqm ( for sign having area more than 0.9 sqm) = (i+ii+a+b+c+d)/1.50 </t>
  </si>
  <si>
    <t>Cost for 1.5 sqm = a+b+c+d</t>
  </si>
  <si>
    <t>Rate per sqm (for sign having area more than 0.9 sqm) = (a+b+c+d)/1.50</t>
  </si>
  <si>
    <t>Lettering and arrow markings on sign boards to be provided separately as per actual requirement. Rates for these items have been analysed separately.</t>
  </si>
  <si>
    <t xml:space="preserve">The rate for excavation, cement concrete M15, RCC M15 in Sub-structure, steel re-inforcement and painting may be taken from respective Chapters. </t>
  </si>
  <si>
    <t>Taking output = 1.5 sqm</t>
  </si>
  <si>
    <t xml:space="preserve">Excavation for foundations as </t>
  </si>
  <si>
    <t>As per item no. 11.1 Chapter 11</t>
  </si>
  <si>
    <t>Cement Concrete M15 grade</t>
  </si>
  <si>
    <t>Painting M.S. tube posts with primer and two coats of epoxy paint as per specification</t>
  </si>
  <si>
    <t>As per item No. 10.7 of chapter 10</t>
  </si>
  <si>
    <t>Labour (fox fixing at site)</t>
  </si>
  <si>
    <t>Support of MS Sheet tubes 47 mm x 47 mm x 12 SWG sheet 3050 mm long</t>
  </si>
  <si>
    <t>Angle iron 50 mm x 50 mm x 6 mm for lugs</t>
  </si>
  <si>
    <t>2 mm thick MS Sheet strengthened by 25 mm x 5 mm M.S. flat iron and painted with stove enameled paint including lettering, signs, messages, border with reflective tape of engineering grade of required size, shade and colour as per MORD specifications</t>
  </si>
  <si>
    <t>Add 3% cost of MS sheet and angle iron towards the cost of fabrications, drilling, holes, nuts, bolts etc.</t>
  </si>
  <si>
    <t>Cost for 1.5 sqm board = (i+ii+iii+a+b+c+d)</t>
  </si>
  <si>
    <t>Rate per sqm = (i+ii+iii+a+b+c+d) / 1.5</t>
  </si>
  <si>
    <t>Rate for excavation cement concrete M15 and painting may be taken from respective chapter</t>
  </si>
  <si>
    <t>Taking output = 40 sqm</t>
  </si>
  <si>
    <t>Painter (1st Class)</t>
  </si>
  <si>
    <t>Cement Primer as per specifications</t>
  </si>
  <si>
    <t>Paint conforming to requirement of Clause 1701.3.8</t>
  </si>
  <si>
    <t>Add for scaffolding @ 1 per cent of labour cost where required</t>
  </si>
  <si>
    <t>Cost for 40 sqm = a+b+c</t>
  </si>
  <si>
    <t>Rate per sqm = (a+b+c)/40</t>
  </si>
  <si>
    <t>Taking output = 10 sqm</t>
  </si>
  <si>
    <t>Red-oxide Primer as per specifications</t>
  </si>
  <si>
    <t>Paint ready mixed approved brand</t>
  </si>
  <si>
    <t>Add @ 1 per cent on cost of material for scaffolding wherever required</t>
  </si>
  <si>
    <t>Cost for 10 sqm = a+b+c</t>
  </si>
  <si>
    <t>Rate per sqm  = (a+b+c)/10</t>
  </si>
  <si>
    <t>Epoxy primer/Red-oxide</t>
  </si>
  <si>
    <t>Epoxy paint</t>
  </si>
  <si>
    <t>Cost for 10 sqm = (a+b+c)</t>
  </si>
  <si>
    <t>Rate per sqm = (a+b+c)/10</t>
  </si>
  <si>
    <t xml:space="preserve">Assuming 100 mm width </t>
  </si>
  <si>
    <t>Road marking paint as per IS:164</t>
  </si>
  <si>
    <t xml:space="preserve">Rate per sqm  = (a+b+c)/10 </t>
  </si>
  <si>
    <t xml:space="preserve">Assuming 100 cm width </t>
  </si>
  <si>
    <t xml:space="preserve">Rate per sqm = (a+b+c)/10 </t>
  </si>
  <si>
    <t>Taking output = 6 Nos.</t>
  </si>
  <si>
    <t>M-15 grade of concrete</t>
  </si>
  <si>
    <t>Steel reinforcement @ 5 kg per sqm</t>
  </si>
  <si>
    <t>Excavation in soil for foundation</t>
  </si>
  <si>
    <t>Painting two coats on concrete surface</t>
  </si>
  <si>
    <t>As per item No.10.5 of Chapter 10</t>
  </si>
  <si>
    <t>lettering on km post (average 30 letters of 10 cm height each)</t>
  </si>
  <si>
    <t>As per item No.10.1 of Chapter 10</t>
  </si>
  <si>
    <t>per cm high per litre</t>
  </si>
  <si>
    <t>Transportation and fixing</t>
  </si>
  <si>
    <t>50 HP Tractor with trolley</t>
  </si>
  <si>
    <t>Overheads &amp; Contractor's Profit @ 12.5 % on (f+g)</t>
  </si>
  <si>
    <t>Cost for 6 Nos. 5th km stone = a+b+c+d+e+f+g+h</t>
  </si>
  <si>
    <t>Rate for each 5th km stone = (a+b+c+d+e+f+g+h)/6</t>
  </si>
  <si>
    <t>Taking output = 14 Nos.</t>
  </si>
  <si>
    <t>M15 grade of concrete</t>
  </si>
  <si>
    <t>lettering on km post (average 12 letters of 10 cm height each)</t>
  </si>
  <si>
    <t>per cm high per letter</t>
  </si>
  <si>
    <t>Cost for 14 Nos. ordinary km stone = (a+b+c+d+e+f+g+h)</t>
  </si>
  <si>
    <t>Rate for each ordinary km stone = (a+b+c+d+e+f+g+h)/14</t>
  </si>
  <si>
    <t>Taking output = 33 Nos.</t>
  </si>
  <si>
    <t>lettering on km post (average 1 letter of 10 cm height each)</t>
  </si>
  <si>
    <t>As per item No. 10.1 of Chapter 10</t>
  </si>
  <si>
    <t>per cm per litreetter</t>
  </si>
  <si>
    <t>Overheads &amp; Contractor's Profit @ 12.5 %  on (f+g)</t>
  </si>
  <si>
    <t>Cost for 33 Nos. 200 m stone = (a+b+c+d+e+f+g+h)</t>
  </si>
  <si>
    <t>Rate for each 200 m stone = (a+b+c+d+e+f+g+h)/33</t>
  </si>
  <si>
    <t>The rate for excavation, cement concrete, steel reinforcement, painting and lettering may be taken from respective Chapters.</t>
  </si>
  <si>
    <t>In case local stone is to be used in place of precast RCC stones, then rate of cement concrete and steel reinforcement may be deleted.</t>
  </si>
  <si>
    <t>Taking output = 57 Nos.</t>
  </si>
  <si>
    <t>M-15 grade of Concrete</t>
  </si>
  <si>
    <t>As per Item No. 12.5 of Chapter 12</t>
  </si>
  <si>
    <t>Steel reinforcement</t>
  </si>
  <si>
    <t>As per Item No. 12.6 of Chapter 12</t>
  </si>
  <si>
    <t>Excavation in soil</t>
  </si>
  <si>
    <t>lettering, each 10 cm high</t>
  </si>
  <si>
    <t>As per Item No. 10.1 of Chapter 10</t>
  </si>
  <si>
    <t>per litre per cm high</t>
  </si>
  <si>
    <t>Overheads &amp; Contractor's Profit @ 12.5 %  on (e+f+g)</t>
  </si>
  <si>
    <t>Cost for 57 Nos. boundary pillar = a+b+c+d+e+f+g+h</t>
  </si>
  <si>
    <t xml:space="preserve">Rate for each boundary pillar = (a+b+c+d+e+f+g+h)/57 </t>
  </si>
  <si>
    <t>In case of soft ground, a proper foundation may be provided as per approved design. In case foundation is required to be provided, the items of excavation and foundation concrete are required to be measured and paid separately.</t>
  </si>
  <si>
    <t>Unit = per running m</t>
  </si>
  <si>
    <t>Barbed wire 335 m length @ 9.38 kg per 100 m</t>
  </si>
  <si>
    <t>R.C.C. Post 150 mm x 150 mm x 1.80 m</t>
  </si>
  <si>
    <t>M15 Grade concrete</t>
  </si>
  <si>
    <t>13 x 150 mm x 150 mm x 1.8 m</t>
  </si>
  <si>
    <t>Rate as per item No.12.5 of Chapter 12</t>
  </si>
  <si>
    <t>Add 5 per cent extra cost for formwork of M-15</t>
  </si>
  <si>
    <t>Supply of HYSD Bars including cutting, bending, tying &amp; placing in position.</t>
  </si>
  <si>
    <t xml:space="preserve">10 mm dia HYSD bars for posts </t>
  </si>
  <si>
    <t>13 x 4 x 1.8 = 93.6 m @ 0.62 kg/mt =       43.60 kg</t>
  </si>
  <si>
    <t>8 mm dia HYSD bars for rings</t>
  </si>
  <si>
    <t>13 x 10 x 0.6 = 78 m @ 0.39 kg/mt =        30.42 kg</t>
  </si>
  <si>
    <t>74.02 kg</t>
  </si>
  <si>
    <t>Add for GI staple binding wire, drilling holes, etc. @ 2 per cent of the cost of material</t>
  </si>
  <si>
    <t>Painting</t>
  </si>
  <si>
    <t>Applying two coats of painting including primer coat on exposed surface of RCC posts</t>
  </si>
  <si>
    <t>As per item No.10.5 of this Chapter</t>
  </si>
  <si>
    <t>Cost for 30 m fencing = a+b+c+d</t>
  </si>
  <si>
    <t xml:space="preserve">Rate per  m = (a+b+c+d)/30 </t>
  </si>
  <si>
    <t>Cost of excavation for foundation and foundation concrete to be added separately in the cost estimate as per approved design. The rate for these items may be taken from respective Chapters.</t>
  </si>
  <si>
    <t>Barbed wire 428 m length @ 9.38 kg per 100 m</t>
  </si>
  <si>
    <t>R.C.C. Post 150 mm x 150 mm x 2.4 m</t>
  </si>
  <si>
    <t>High M-15 Grade</t>
  </si>
  <si>
    <t>13 x 150 mm x 150 mm x 2.4 m</t>
  </si>
  <si>
    <t>Add 5 per cent extra cost of C.C. for formwork of M-15</t>
  </si>
  <si>
    <t>13 x 4 x 2.4 =       124.80 m</t>
  </si>
  <si>
    <t>@ 0.62 kg/mt =      77.38 kg</t>
  </si>
  <si>
    <t>13 x 11 x 0.6 =      85.80 m</t>
  </si>
  <si>
    <t>@ 0.39 kg/m =      33.46 kg</t>
  </si>
  <si>
    <t>Total                  110.84 kg</t>
  </si>
  <si>
    <t>Add for GI staple, binding wire, drilling holes etc. @ 2 per cent of the cost of material</t>
  </si>
  <si>
    <t>Applying two coats of painting including prime coat on exposed surface of RCC posts</t>
  </si>
  <si>
    <t>Rate per m fencing = (a+b+c+d)/30</t>
  </si>
  <si>
    <t>1700, 800 &amp;300</t>
  </si>
  <si>
    <t>Unit = Running m</t>
  </si>
  <si>
    <t>Excavation for foundation (6 Nos.) 6 x 0.6 x 0.6 x 0.6</t>
  </si>
  <si>
    <t>Foundation concrete M-15 grade PCC 6 x 0.6 x 0.6 x 0.3</t>
  </si>
  <si>
    <t>As per item No. 11.4 of Chapter 11</t>
  </si>
  <si>
    <t>Painting of pipe</t>
  </si>
  <si>
    <t xml:space="preserve">As per item No.10.6 of this Chapter </t>
  </si>
  <si>
    <t>Painting of channel section (6 nos.)
1.8 m each 0.2 x 1.8 x 1.6 = 2.16</t>
  </si>
  <si>
    <t>Steel pipe 50 mm external dia as per IS:1239</t>
  </si>
  <si>
    <t>Medium weight steel channel (ISMC series) 100 mm x 50 mm, 10.8 m  length @ 9.2 kg per m including 5 per cent wastage</t>
  </si>
  <si>
    <t>Add for drilling holes @ 3 per cent of cost of channels</t>
  </si>
  <si>
    <t>Cost for 10 m = a+b+c+d</t>
  </si>
  <si>
    <t>Rate per m  = (a+b+c+d)/10</t>
  </si>
  <si>
    <t>Taking output = 10  m</t>
  </si>
  <si>
    <t>Foundation concrete M15 grade PCC 6 x 0.6 x 0.6 x 0.3</t>
  </si>
  <si>
    <t>RCC M20 for precast posts (6 nos.) of 1.8 m each</t>
  </si>
  <si>
    <t>Steel pipe 50 mm dia as per IS:1239</t>
  </si>
  <si>
    <t>HYSD steel bars as per item No.12.6 of Chapter 12</t>
  </si>
  <si>
    <t xml:space="preserve">Rate per m = (a+b+c+d)/10 </t>
  </si>
  <si>
    <t>Taking out put = one typical board</t>
  </si>
  <si>
    <t>As per item No.  11.1 of Chapter 11</t>
  </si>
  <si>
    <t>Painting on MS Steel tubes with primer and two coats of epoxy paint</t>
  </si>
  <si>
    <t>2x2.05x.30 = 1.23</t>
  </si>
  <si>
    <t>1x1.10x188 = 0.21</t>
  </si>
  <si>
    <t>As per item no. 10.7 of Chapter 10</t>
  </si>
  <si>
    <t>Printing new letters and figures of any shade with synthetic enamel paint black or any other  approved colour to give an even shade.</t>
  </si>
  <si>
    <t>Logo Border 60x4x5 = 1200 per cm height per letter</t>
  </si>
  <si>
    <t>Figure 60x10 = 600 per cm height per letter</t>
  </si>
  <si>
    <t>Middle plate words 28x5 = 140 per cm height per letter</t>
  </si>
  <si>
    <t>Bottom  plate border 150x2x5 = 1500 per cm height per letter</t>
  </si>
  <si>
    <t>Bottom plate border 60x2x5 = 600 per cm height per letter</t>
  </si>
  <si>
    <t>Words 101x2.5 = 252.5</t>
  </si>
  <si>
    <t>Words 80x3 = 240.00</t>
  </si>
  <si>
    <t>4532.5 per cm height per letter</t>
  </si>
  <si>
    <t>per cm height per litre</t>
  </si>
  <si>
    <t>Labour (for fixing at site)</t>
  </si>
  <si>
    <t>2 nos. MS tubes 75mx75mm of 12 SWG sheet 2650 mm long</t>
  </si>
  <si>
    <t>1 No. MS tube 47mm x 47mm of 12 SWG 1100 mm long</t>
  </si>
  <si>
    <t>Angle iron 50mm x 50mm x 5 mm for lugs</t>
  </si>
  <si>
    <t xml:space="preserve">1.6 mm thick MS sheet strengthened by 25mm x 5 MS flat iron on logo and middle plate angle iron  25mm x 25mm x 5mm on bottom plate painting with stove enameled paint on both sides as per MORD specifications </t>
  </si>
  <si>
    <t>Add 3% cost of MS tube and angle iron towards the cost of fabrications, drilling holes, nuts, bolts, etc.</t>
  </si>
  <si>
    <t>Cost for one Board= (i+ii+iii+iv+a+b+c+d)</t>
  </si>
  <si>
    <t>Printing and lettering for blank spaces on the lower plate will be written as required and paid seperately.</t>
  </si>
  <si>
    <t>Suggestive</t>
  </si>
  <si>
    <t>Taking output = 68 Nos.</t>
  </si>
  <si>
    <t>Traffic cones with 150 mm reflective sleeve</t>
  </si>
  <si>
    <t>Hour</t>
  </si>
  <si>
    <t>Cost for 68 Nos. = a+b+c+d</t>
  </si>
  <si>
    <t xml:space="preserve">Rate for each cone = (a+b+c+d)/68 </t>
  </si>
  <si>
    <t>Taking output = 100 sqm (including gaps)</t>
  </si>
  <si>
    <t>The rate per sqm of premix carpet and road marking may be adopted from Chapters 5 &amp; 10 respectively for the quantities calculated from approved drawings.</t>
  </si>
  <si>
    <t>Taking output = one sign post</t>
  </si>
  <si>
    <t>Following types of signs are required to be fixed in construction zones for safety of traffic:</t>
  </si>
  <si>
    <t>Taking output = 50 Nos.</t>
  </si>
  <si>
    <t>Aluminium studs 100x100 mm fitted with lense reflectors</t>
  </si>
  <si>
    <t>Add 10 per cent of cost of material for fixing and installation.</t>
  </si>
  <si>
    <t>Cost for 50 studs = a+b+c</t>
  </si>
  <si>
    <t>Rate per stud  =  (a+b+c)/50</t>
  </si>
  <si>
    <t>Chapter 11</t>
  </si>
  <si>
    <t>FOUNDATION</t>
  </si>
  <si>
    <t>Cost of dewatering may be added, where required, up to 10 per cent of labour cost.  Assessment for dewatering shall be made as per site conditions.</t>
  </si>
  <si>
    <t>The cost of shoring and shuttering, where needed, may be added @ 3 per cent on cost of excavation for open foundation.</t>
  </si>
  <si>
    <t>The excavated earth if found suitable, can be used partly for backfilling in trenches &amp; partly for road work. Hence cost of disposal has not been added except for marshy soil.  This note is common to all cases of item 11.1 excluding 11.1 V</t>
  </si>
  <si>
    <t>Cost of dewatering may be added, when needed, up to 15 per cent of labour cost.</t>
  </si>
  <si>
    <t>Cost of shoring and shuttering, where needed, may be taken @ 10 per cent  on cost of excavation for open foundation.</t>
  </si>
  <si>
    <t>Cost of dewatering upto 10 per cent  of labour cost may be added, where required as per site condition.</t>
  </si>
  <si>
    <t>Upto 3 m depth including 1.5 m depth in hard rock</t>
  </si>
  <si>
    <t>Air compressor 210 cfm with 2 jack hammers for drilling</t>
  </si>
  <si>
    <t>Gelatin 80%</t>
  </si>
  <si>
    <t>Detonator electric</t>
  </si>
  <si>
    <t>Cost for 10 cum = a+b+c+d</t>
  </si>
  <si>
    <t>Rate per cum = (a+b+c+d)/10</t>
  </si>
  <si>
    <t>Cost of dewatering @ 10 per cent  of (a+b) may be added, where required as per site condition.</t>
  </si>
  <si>
    <t>Air compressor 210 cfm with 2 jack hammers of pneumatic breaker</t>
  </si>
  <si>
    <t>Cost for 10 cum = a+b+c</t>
  </si>
  <si>
    <t>Rate per cum = a+b+c/10</t>
  </si>
  <si>
    <t>Cost of dewatering up to 10 per cent  of (a+b) may be added, where required as per site conditions.</t>
  </si>
  <si>
    <t>Cost of dewatering @ 30 per cent of (a) may be added.</t>
  </si>
  <si>
    <t>Shoring and shuttering @ 15 per cent  of (a) may be added where required.</t>
  </si>
  <si>
    <t xml:space="preserve">Since marshy soil cannot be used in filling in trenches, it shall be removed and replaced by approved quality of soil.  The labour cost includes labour input for disposal of marshy soil from excavated pit with a lead upto 50 m lead. </t>
  </si>
  <si>
    <t>Marshy soil is generaly available upto 3 m depth.  The rate has, therefore, been done upto 3 m depth of excavation.  For deeper excavation refer analysis in item 11.1.</t>
  </si>
  <si>
    <t>300 &amp; 1200</t>
  </si>
  <si>
    <t>Sand (assuming 20 per cent voids)</t>
  </si>
  <si>
    <t>Taking output = 6 cum</t>
  </si>
  <si>
    <t>Cost for 6 cum = a+b</t>
  </si>
  <si>
    <t>Rate per cum = (a+b)/6</t>
  </si>
  <si>
    <t>Cost of transportation of good quality earth has not been included.  Only labour for carrying carted earth with a lead of 50 m to the foundation pits has been taken in the rate. The cost of carted earth may be worked out separately if the same is not available from the adjoining area.</t>
  </si>
  <si>
    <t xml:space="preserve">Backfilling of foundation trenches shall normally be done with excavated earth. The cost of this operation is included in item 11.1.  Only in case the excavated earth is not of suitable quality, sand filling or backfilling with carted earth may be resorted to </t>
  </si>
  <si>
    <t>300  &amp; 1200</t>
  </si>
  <si>
    <t>40 mm aggregate</t>
  </si>
  <si>
    <t>20 mm aggregate</t>
  </si>
  <si>
    <t>10 mm aggregate</t>
  </si>
  <si>
    <t>Formwork @ 4% on (a+b)</t>
  </si>
  <si>
    <t>Rate per cum = a+b+c+d</t>
  </si>
  <si>
    <t>800 &amp; 1200</t>
  </si>
  <si>
    <t>Mechnical concrete mixer 0.4/0.28 cum capacity fitted with water measuring device and preferably also with load cell.</t>
  </si>
  <si>
    <t>Formwork @ 4% on cost of material, labour and machinery (a+b+c)</t>
  </si>
  <si>
    <t xml:space="preserve">e) </t>
  </si>
  <si>
    <t>Rate per cum = a+b+c+d+e</t>
  </si>
  <si>
    <t>Formwork @ 4% on cost of material (a) and  labour (b)</t>
  </si>
  <si>
    <t>Mason (1st Class0</t>
  </si>
  <si>
    <t>Sand</t>
  </si>
  <si>
    <t xml:space="preserve">40 mm aggregate </t>
  </si>
  <si>
    <t>Formwork @ 4% on (a+b+c)</t>
  </si>
  <si>
    <t>Formwork @ 4% out of material and labour (a+b)</t>
  </si>
  <si>
    <t>Rate per cum = (a+b+c+d+e)</t>
  </si>
  <si>
    <t>Formwork @ 3.75% on (a+b+c)</t>
  </si>
  <si>
    <t>600 &amp; 1200</t>
  </si>
  <si>
    <t>Brick</t>
  </si>
  <si>
    <t>Cement mortar 1:3</t>
  </si>
  <si>
    <t>(Rate as per Sub-analysis)</t>
  </si>
  <si>
    <t>Sub-analysis</t>
  </si>
  <si>
    <t>Cement mortar 1:3 (1 cement : 3 sand)</t>
  </si>
  <si>
    <t>Total material and labour = (a+b)</t>
  </si>
  <si>
    <t xml:space="preserve">Cement mortar 1:4 </t>
  </si>
  <si>
    <t>Rates as per sub-analysis</t>
  </si>
  <si>
    <t>Cement mortar 1:4 (1 cement : 4 sand)</t>
  </si>
  <si>
    <t>Cement lime mortar rates as per sub-analysis</t>
  </si>
  <si>
    <t>Cement-lime-mortar 1:0.5:4.5 (1 cement: 0.5 lime putty : 4.5 sand)</t>
  </si>
  <si>
    <t>700 &amp; 1200</t>
  </si>
  <si>
    <t>Stone for C.R. masonry 1st sort</t>
  </si>
  <si>
    <t>Through bond stone (7 nos 0.24 x 0.24 x 0.39 = 0.16 cum)</t>
  </si>
  <si>
    <t>Cement mortar (1:3) (Rate as in item 11.5  I)</t>
  </si>
  <si>
    <t>Cement mortar 1:4 (Rate as in item 11.5 II)</t>
  </si>
  <si>
    <t>Rate per cum = (a+b+c)</t>
  </si>
  <si>
    <t>Cement lime mortar (Rate as in item   11.5 III)</t>
  </si>
  <si>
    <t>Quantity of required chips has not been provided for separately as it is assumed that the same will be availble from dressing of stones</t>
  </si>
  <si>
    <t>Stone for C.R. masonry 2nd sort</t>
  </si>
  <si>
    <t>Spalls/blasted rubble</t>
  </si>
  <si>
    <t>Cement mortar (Rate as in item 11.5 I.)</t>
  </si>
  <si>
    <t>Spalls/Blasted rubble</t>
  </si>
  <si>
    <t xml:space="preserve">Cement  mortar (Rate as in item 11.5 II) </t>
  </si>
  <si>
    <t>Stone  for C.R. masonry 2nd sort</t>
  </si>
  <si>
    <t>Cement-lime-mortar (Rate as in item 11.5 III)</t>
  </si>
  <si>
    <t>Stone for R.R. masonry</t>
  </si>
  <si>
    <t>Cement mortar (1:4) (Rate as in item 11.5 II)</t>
  </si>
  <si>
    <t>Cement lime mortar (Rate as in item 11.5 III)</t>
  </si>
  <si>
    <t>1000 &amp; 1200</t>
  </si>
  <si>
    <t>HYSD bars including 5 per cent for overlaps and wastage</t>
  </si>
  <si>
    <t>Labour for cutting, bending, shifting to site, tying and placing in position</t>
  </si>
  <si>
    <t>TMT bars including 5 per cent for overlaps and wastage</t>
  </si>
  <si>
    <t>MS bars including 5 per cent for overlaps and wastage</t>
  </si>
  <si>
    <t>Chapter 12</t>
  </si>
  <si>
    <t>SUBSTRUCTURE</t>
  </si>
  <si>
    <t>Bricks</t>
  </si>
  <si>
    <t>Cement mortar (Rate as in item 11.5  I)</t>
  </si>
  <si>
    <t>Add for scaffolding @ 5 per cent of cost of materials and labour (a+b)</t>
  </si>
  <si>
    <t>(Rate as in item 11.5  II)</t>
  </si>
  <si>
    <t>Bricks 1st class</t>
  </si>
  <si>
    <t>Cement mortar 1:5 (1 cement, 5 sand)</t>
  </si>
  <si>
    <t xml:space="preserve">Material </t>
  </si>
  <si>
    <t>Brick first class</t>
  </si>
  <si>
    <t>Unit = 10 sqm</t>
  </si>
  <si>
    <t>Cement mortar 1.3 (Rate as in item 11.5.  I)</t>
  </si>
  <si>
    <t>Rate per 10 sqm = (a+b+c)</t>
  </si>
  <si>
    <t>Scaffolding is already included in item 12.1</t>
  </si>
  <si>
    <t>Cement mortar 1:4 (Rate as in item 11.5 II )</t>
  </si>
  <si>
    <t>Rate per 10 sqm = a+b+c</t>
  </si>
  <si>
    <t>Though cement mortar of leaner mix has been included in item 12.1, for cement plaster mix of 1:4 has been proposed for better finishing</t>
  </si>
  <si>
    <t>If cement plaster 12 mm or 18 mm thick is required elsewhere only the quantity of cement mortar may be changed on prorata basis without any change in the labour.</t>
  </si>
  <si>
    <t>Stone for CR masonry 1st sort</t>
  </si>
  <si>
    <t>Through and bond stone
(7 no x 0.24 x 0.24 m x 0.39 m = 0.16 cum)</t>
  </si>
  <si>
    <t xml:space="preserve">Cement mortar (Rate as in item 11.5. I) </t>
  </si>
  <si>
    <t xml:space="preserve">Add for scaffolding @ 5 per cent of cost of material (a) and labour (b) (a+b) </t>
  </si>
  <si>
    <t>Stone  for CR masonry 1st sort</t>
  </si>
  <si>
    <t>Cement mortar (Rate as in item 11.5 II)</t>
  </si>
  <si>
    <t>Add for scaffolding @ 5 per cent of cost of material (a) and labour (b) 5% on (a+b)</t>
  </si>
  <si>
    <t>Spalls/blasted rubbles</t>
  </si>
  <si>
    <t>Cement mortar (Rate same as in item 12.1 III)</t>
  </si>
  <si>
    <t>As for scaffolding @ 5% on (a+b)</t>
  </si>
  <si>
    <t>Cement lime mortar (Rate as in item 11.5. III)</t>
  </si>
  <si>
    <t>Add for scaffolding @ 5% of (a) and (b)</t>
  </si>
  <si>
    <t>Stone for CR masonry 2nd sort</t>
  </si>
  <si>
    <t>Cement mortar (Rate as in item 11.5 I)</t>
  </si>
  <si>
    <t>Add for scaffolding @ 5 per cent of cost of material (a) and labour (b)</t>
  </si>
  <si>
    <t xml:space="preserve">Spall/blasted rubble </t>
  </si>
  <si>
    <t>Cement mortar (Rate same as in item 11.5 II)</t>
  </si>
  <si>
    <t>Add for scaffolding @ 5 per cent on (a+b)</t>
  </si>
  <si>
    <t>Stone for RR masonry</t>
  </si>
  <si>
    <t>Cement mortar (Rate same as in item 12.1  III)</t>
  </si>
  <si>
    <t>Formwork @ 10% on cost of material, labour and machinery (a+b+c)</t>
  </si>
  <si>
    <t>Formwork @ 10% on (a+b)</t>
  </si>
  <si>
    <t>Formwork @ 10% on (a+b+c)</t>
  </si>
  <si>
    <t>Formwork @ 10% out of material and labour (a+b)</t>
  </si>
  <si>
    <t>For height above 5 m upto 10 m same as above with following changes:</t>
  </si>
  <si>
    <t>a.</t>
  </si>
  <si>
    <t xml:space="preserve">Add 2 per cent of cost of material, labour and machinery to cater for extra lift. </t>
  </si>
  <si>
    <t>b.</t>
  </si>
  <si>
    <t>The provision of formwork shall be 12 per cent instead of 10 per cent of cost of material, labour and machinery</t>
  </si>
  <si>
    <t>The cost of formwork has been increased for more height to account for cost of side support to formwork.</t>
  </si>
  <si>
    <t>Extra expenditure on structures which are more than 5 m height is to cater for cost involved for approaching the work spot by providing ramp for use by labour.</t>
  </si>
  <si>
    <t>HYSD bars including 5 per cent overlaps and wastage</t>
  </si>
  <si>
    <t>Labour for cutting, bending, shifting to site, tying, and placing in position</t>
  </si>
  <si>
    <t>TMT bars including 5 per cent overlaps and wastage</t>
  </si>
  <si>
    <t>MS bars including 5 per cent overlaps and wastage</t>
  </si>
  <si>
    <t>Unit = Nos</t>
  </si>
  <si>
    <t>Taking output = 30 Nos</t>
  </si>
  <si>
    <t xml:space="preserve">AC pipe 100 mm dia including wastage @ 5 per cent.  Average length of weep hole is taken as one metre for the purpose of estimating </t>
  </si>
  <si>
    <t>Cement mortar 1:3 (For rate refer to item 11.5 I)</t>
  </si>
  <si>
    <t>Cost for 30 Nos = (a+b+c)</t>
  </si>
  <si>
    <t>Rate per No = (a+b+c)/30</t>
  </si>
  <si>
    <t>Cost for 10 cum of granular backfill = a+b+c</t>
  </si>
  <si>
    <t xml:space="preserve">Rate per cum = (a+b+c)/10 </t>
  </si>
  <si>
    <t>Cost for 10 cum of sand backfill = a+b+c</t>
  </si>
  <si>
    <t>Filter media as per specification</t>
  </si>
  <si>
    <t>Mazdoor  (Skilled)</t>
  </si>
  <si>
    <t>Cost for 10 cum of filter media = a+b+c</t>
  </si>
  <si>
    <t>Unit = cubic centimetre</t>
  </si>
  <si>
    <t>Considering an elastomeric bearing of size 500 x 400 x 96 mm for this analysis,</t>
  </si>
  <si>
    <t>Overall volume = 19200 cu.cm</t>
  </si>
  <si>
    <t>Volume of 6 Nos 488x388x4 mm size reinforcing steel plates = 4545 cu.cm.</t>
  </si>
  <si>
    <t>Hence volume of elastomer = 14655 cu. cm.</t>
  </si>
  <si>
    <t>Mazdoor Skilled</t>
  </si>
  <si>
    <t>Elastomeric bearing assembly consisting of 7 internal layers of elastomer bonded to 6 nos. internal reinforcing steel laminates by the process of vulcanisation, complete with all components as per drawing and technical specification</t>
  </si>
  <si>
    <t>Add for anchorage bolts if required and consumables @ 1 per cent on (a+b)</t>
  </si>
  <si>
    <t>Cost for 19200 cu.cm. of elastomeric bearing = a+b+c</t>
  </si>
  <si>
    <t>Rate per cu.cm of elastomeric bearing = (a+b+c)/19200</t>
  </si>
  <si>
    <t>For such type of manufactured item, the overhead cost is taken as 30 per cent instead of 20 per cent</t>
  </si>
  <si>
    <t>Taking output = 1 m</t>
  </si>
  <si>
    <t>Assume wall thickness = 345 mm</t>
  </si>
  <si>
    <t>Projection of the coping will be 25 mm wide on both side of the wall = 345 + 50 = 395 mm</t>
  </si>
  <si>
    <t>Quantity = 1 x 0.395 x 0.150 = 0.059</t>
  </si>
  <si>
    <t>PCC M-20 Grade (1:2:4) Nominal Mix</t>
  </si>
  <si>
    <t xml:space="preserve">As per item No. 12.5 (II)(i) </t>
  </si>
  <si>
    <t>Add 10 per cent extra of cost of (a) being architectural coping</t>
  </si>
  <si>
    <t>Cost of 1 m = a</t>
  </si>
  <si>
    <t>Rate per m = a</t>
  </si>
  <si>
    <t>AC pipe 100 mm dia i/c wastage  of 5 per cent 600 mm  long upto the bottom of levelling course</t>
  </si>
  <si>
    <t>Filter media base with stone aggregate 0.5 m x 0.5 m area 1 m deep</t>
  </si>
  <si>
    <t>Rate per No = (a+b+c)</t>
  </si>
  <si>
    <t>Chapter 13</t>
  </si>
  <si>
    <t>SUPERSTRUCTURE</t>
  </si>
  <si>
    <t>Reference to 
MORD specifications</t>
  </si>
  <si>
    <t>Add for formwork and staging</t>
  </si>
  <si>
    <t>Height upto 5 m @ 20% of (a+b+c)</t>
  </si>
  <si>
    <t>Coarse aggregate</t>
  </si>
  <si>
    <t>20 cum aggregates</t>
  </si>
  <si>
    <t>For formwork and staging add the following percentage of (a+b)</t>
  </si>
  <si>
    <t>Height upto 5 m @ 20 per cent of (a+b)</t>
  </si>
  <si>
    <t>Height from 5 m to 10 m @ 25 per cent of (a+b)</t>
  </si>
  <si>
    <t>Height above 10 m @ 30 per cent of (a+b)</t>
  </si>
  <si>
    <t>For formwork and staging add the following percentage of (a+b+c):</t>
  </si>
  <si>
    <t>Height upto 5 m @ 20 per cent</t>
  </si>
  <si>
    <t xml:space="preserve">Note: </t>
  </si>
  <si>
    <t>Height from 5 m to 10 m @ 25 per cent</t>
  </si>
  <si>
    <t>Height above 10 m @ 30 per cent</t>
  </si>
  <si>
    <t>Unit =cum</t>
  </si>
  <si>
    <t>For formwork and staging refer to sub-item (c) of I (ii) above</t>
  </si>
  <si>
    <t xml:space="preserve">This analysis will hold good for concrete of nominal mix 1:1½:3 also </t>
  </si>
  <si>
    <t>For formwork and staging refer to sub-item (d) of I (II) above</t>
  </si>
  <si>
    <t>Quantity of cement provided for various components of the superstructure is for estimating purpose only. Actual quantity of cement will be as per approved mix design.  Similarly quantity for corase and fine aggregates is for estimating purpose and the exact quantity shall be as per the mix design use of design mix in place of nominal mix of concrete of M 20 and higher grader shall be prepared.  Nominal mix of grades M 20 and M 25 is to be used with adequate supervision and quality control requirements Clause 803 technical specificatiosn</t>
  </si>
  <si>
    <t>For higher grades like M 25 and M 30, if adopted, design mix is recommended.</t>
  </si>
  <si>
    <t>HYSD bars including 5 per cent for laps and wastage</t>
  </si>
  <si>
    <t>Labour for cutting, bending, tying and placing in position</t>
  </si>
  <si>
    <t>TMT bars including 5 per cent for laps and wastage</t>
  </si>
  <si>
    <t>MS bars including 5 per cent for laps and wastage</t>
  </si>
  <si>
    <t>HYSD bar reinforcement (Rate as per item 13.2)</t>
  </si>
  <si>
    <t>Binding Wire</t>
  </si>
  <si>
    <t>Formwork @ 3% of cost of concrete</t>
  </si>
  <si>
    <t>Unit = Runing m</t>
  </si>
  <si>
    <t xml:space="preserve">Taking output = 4x12 m </t>
  </si>
  <si>
    <t>Span = 48 m</t>
  </si>
  <si>
    <t>M 25 grade R.C.C.</t>
  </si>
  <si>
    <t>No. of vertical posts = (6+1) 4 = 28 nos</t>
  </si>
  <si>
    <t>Cross-sectional area of vertical post = 0.25x0.275 = 0.069 sqm</t>
  </si>
  <si>
    <t>Concrete in vertical posts = 0.069 x28x1.00 = 1.932 cum</t>
  </si>
  <si>
    <t>Hand rail in 3 tiers = 3x48 = 144 m</t>
  </si>
  <si>
    <t>Cross-sectional area = 0.17x0.175 = 0.03 sqm</t>
  </si>
  <si>
    <t>Concrete in hand rails = 0.03 x 144 = 4.32 cum</t>
  </si>
  <si>
    <t>Total concrete = 1.932+4.32 = 6.252 cum</t>
  </si>
  <si>
    <t>Cost for 48 m = (a+b+c)</t>
  </si>
  <si>
    <t>Rate per m = (a+b+c)/48</t>
  </si>
  <si>
    <t>Sub Analysis for Rate of Concrete</t>
  </si>
  <si>
    <t>Formwork @ 12%</t>
  </si>
  <si>
    <t>Total (a+b+c+d)</t>
  </si>
  <si>
    <t>48 m length is the total linear  length adding both sides of 2x12 m span</t>
  </si>
  <si>
    <t>Quantities of material have been adopted from standard plans of MORTH vide drawing No SD/202</t>
  </si>
  <si>
    <t>Taking output = 100 m</t>
  </si>
  <si>
    <t>IS MC 100=2.806x1.05=2.946 t</t>
  </si>
  <si>
    <t>MS Flats = 0.964x1.05 =1.012 t</t>
  </si>
  <si>
    <t>MS bars = 0.17x1.05=0.18 t</t>
  </si>
  <si>
    <t>4)</t>
  </si>
  <si>
    <t>MS bolts, nuts and washers</t>
  </si>
  <si>
    <t>Add 5 per cent of (a) for painting one shop coat with red oxide primer and three coats of synthetic enamel paint and consumables @ 5% on (a)</t>
  </si>
  <si>
    <t>Add for cost of concrete for fixing vertical post in the preformed recess @ 1 per cent  of (a)</t>
  </si>
  <si>
    <t>Add for electricity charges, welding and drilling equipment, electrodes and other consumables @ 1 per cent  of (a)</t>
  </si>
  <si>
    <t>Overheads &amp; Contractor's Profit @ 12.5 % on = (a+b+c+d+e)</t>
  </si>
  <si>
    <t>Rate per m = (a+b+c+d+e+f)/100</t>
  </si>
  <si>
    <t xml:space="preserve"> A typical drawing for MS railing has been followed for estimate purpose. Rate may be worked out as per design to be followed</t>
  </si>
  <si>
    <t>Taking output = 2 x 10 m = 20 m</t>
  </si>
  <si>
    <t>Steel posts IS MB 100 (100 x 75)</t>
  </si>
  <si>
    <t>5 x 2 x 11.5 x 1.1 x 1.05 = 130 kg</t>
  </si>
  <si>
    <t>50 mm dia steel pipes</t>
  </si>
  <si>
    <t>20 x 3 = 60 m</t>
  </si>
  <si>
    <t>M.S Bolts, nuts and washers</t>
  </si>
  <si>
    <t>Add @ 5 per cent of (a) for painting one shop coat with red oxide primer and three coats of synthetic enamel paint and consumables</t>
  </si>
  <si>
    <t>Add for electricity charges, welding and drilling equipment, electrodes and other consumables @ 1 per cent of (a)</t>
  </si>
  <si>
    <t>Cost for 20 m steel railing = a+b+c</t>
  </si>
  <si>
    <t>Rate per metre = (a+b+c)/20</t>
  </si>
  <si>
    <t>Unit = 1 No</t>
  </si>
  <si>
    <t>Corrosion resistant structural steel grating including 5 per cent wastage</t>
  </si>
  <si>
    <t>G I pipe 100 mm dia</t>
  </si>
  <si>
    <t>For fabrication</t>
  </si>
  <si>
    <t>Blacksmith, Welder etc. (Skilled)</t>
  </si>
  <si>
    <t>For fixing in position</t>
  </si>
  <si>
    <t>Add @ 5 per cent of cost of material and labour (a+b) for electrodes, gas cutting, sealant, anti-corrrosive bituminous paint, mild steel grating etc.</t>
  </si>
  <si>
    <t>Reinforced cement concrete M 25 grade</t>
  </si>
  <si>
    <t>Rate as per Item 13.1 II</t>
  </si>
  <si>
    <t>HYSD reinforcement</t>
  </si>
  <si>
    <t>Rate per item 13.2</t>
  </si>
  <si>
    <t>Rate per cum = (a)</t>
  </si>
  <si>
    <t>Taking output = 7.5 m</t>
  </si>
  <si>
    <t>Supply of elastomeric slab seal expansion joint assembly manufactured by using chloroprene elastomer for elastomeric slab unit conforming to Clause 915.1 of IRC:83 (Part II) complete as per approved drawings and specifications.  Add 5 per cent of cost of material for anchorage reinforcement, welding and other incidentals.</t>
  </si>
  <si>
    <t>Mazdoor (skilled)</t>
  </si>
  <si>
    <t>For this specialised item, overhead cost is assumed as 30 per cent</t>
  </si>
  <si>
    <t>Taking ourtput = 7.5 m</t>
  </si>
  <si>
    <t xml:space="preserve">Galvanised angle section 100 mm x 100 mm of 12 mm thickness weldable structural steel as per IS:2062, 2 Nos. of 7.5 m length each @ 17.7 kg/m and 5 per cent wastage.  </t>
  </si>
  <si>
    <t xml:space="preserve">Add 5 per cent of cost of above for structural steel for welding and other incidentals.     </t>
  </si>
  <si>
    <t xml:space="preserve">Preformed continuous chlorprene elastomer or closed cell foam sealing element with high tear strength, vulcanised in a single operation for the full length of a  joint to ensure water tightness.                           </t>
  </si>
  <si>
    <t>Add 1 per cent of cost of sealing element for lubricant-cum-adhesive and other consumables.</t>
  </si>
  <si>
    <t>Rate per  m = (a+b+c)/7.5</t>
  </si>
  <si>
    <t>The installation shall be done by the manufacturer or his authorised representative to the satisfaction of the Engineer.</t>
  </si>
  <si>
    <t>The concreting for joining the expansion joint assembly with the deck has not been included in this analysis as the same is catered for in the quantities of R.C.C deck</t>
  </si>
  <si>
    <t>The anchoring bars of the expansion joint assembly shall be welded to the main reinforement of the deck.</t>
  </si>
  <si>
    <t>For this specialised item overheads are assumed  @ 30 per cent</t>
  </si>
  <si>
    <t>Galvanised M.S. plate 200 mm wide 12 mm thick @ 94.20 kg/sqm including 5 per cent wastage.</t>
  </si>
  <si>
    <t>Add 1 per cent of cost of steel plate for cutting, welding, consumables and galvanised nails.</t>
  </si>
  <si>
    <t>Copper plate - 7.5 m long x 250 mm wide</t>
  </si>
  <si>
    <t>Area = 7.5 x 0.25 = 1.875 sqm</t>
  </si>
  <si>
    <t>Weight = 1.875 x 0.002 x 8900 = 33.4 kg.</t>
  </si>
  <si>
    <t>Wastage @ 2.5% = 0.83 kg.</t>
  </si>
  <si>
    <t xml:space="preserve">Total weight = 34 kg </t>
  </si>
  <si>
    <t>For cutting, bending, carrying and fixing etc.</t>
  </si>
  <si>
    <t>Cost for 7.5 m = (a+b+c)</t>
  </si>
  <si>
    <t>20 mm thick compressible fibre board 7.5 m long and 250 mm deep</t>
  </si>
  <si>
    <t>For carrying, placing and fixing</t>
  </si>
  <si>
    <t>Premoulded joint filler 7.5 m long, 20 mm thick and 300 mm deep</t>
  </si>
  <si>
    <t>7.5 m long x 100 mm wide x 10 mm deep recess</t>
  </si>
  <si>
    <t>Volume = 7.5 x 0.1 x 0.01 = 0.008 cum</t>
  </si>
  <si>
    <t>Weight = 0.008 x 1400 = 11.2 kg</t>
  </si>
  <si>
    <t>Bitumen-11.2 x 0.06 = 0.672 kg</t>
  </si>
  <si>
    <t>Cost for 7.5 m with 10 mm depth =a+b+c</t>
  </si>
  <si>
    <t>Rate per m  with 1 cm depth = (a+b+c)/7.5</t>
  </si>
  <si>
    <t>For arriving at the final rate for filler joints per m length and per cm depth of joint filling compound, the rates of Sr. Nos (i), (ii), (iii) and (iv) shall be added.</t>
  </si>
  <si>
    <t>Rate same as in item 12.4 III (i)</t>
  </si>
  <si>
    <t>Rate same as in item 12.4 I (i)</t>
  </si>
  <si>
    <t>Rate same as in item 12.2</t>
  </si>
  <si>
    <t>Rate same as in item 12.3</t>
  </si>
  <si>
    <t>Rate same as in item 12.5 I (ii)</t>
  </si>
  <si>
    <t>Rate same as in item 12.5 I (i)</t>
  </si>
  <si>
    <t>This type of wearing coat may be adopted where a cushion is provided over the culvert and the adjoining road pavement is continued over it.</t>
  </si>
  <si>
    <t>Brick 1st class</t>
  </si>
  <si>
    <t>Cement mortar (1:4) (Rate same as for item 11.5 II)</t>
  </si>
  <si>
    <t>Add for centering and shuttering @ 110% of (a+b)</t>
  </si>
  <si>
    <t>In case cement mortar 1:3 is used, rate as in item 11.5 I. will hold good.</t>
  </si>
  <si>
    <t>Quantity of bricks for arches will be about 10 per cent more than that for ordinary brickwork .</t>
  </si>
  <si>
    <t>In case special arch bricks are used, the quantity of bricks per cum shall be taken as 580 Nos.</t>
  </si>
  <si>
    <t>Rates for spandrel walls shall be taken same as for brickwork in substructure.</t>
  </si>
  <si>
    <t>Rate for spandrel filling will depend on the filling material adopted</t>
  </si>
  <si>
    <t>Through and bond stone (7 Nos 0.24x0.24x0.39 = 0.16 cum)</t>
  </si>
  <si>
    <t>Add for centering and shuttering @ 100 % of (a+b)</t>
  </si>
  <si>
    <t>Overheads &amp; Contractor's Profit @ 12.5 % of (a+b+c)</t>
  </si>
  <si>
    <t>In case cement mortar 1:3 is used, rate for the same shall be as per item 11.5 I.</t>
  </si>
  <si>
    <t>The addition for centering and sluttering  at (c) above is for arch above 6 m span. For lesser span length the addition shall be 80 per cent for span above 4 m length and 50 per cent for spans less than 4 m.</t>
  </si>
  <si>
    <t xml:space="preserve">Concrete mixer 0.4/0.28 cum capacity </t>
  </si>
  <si>
    <t>Add for cost of centering and shuttering @ 50 per cent of (a+b) per sqm of surface of arch soffit</t>
  </si>
  <si>
    <t>Overheads &amp; Contractor's Profit @ 12.5 % of (a+b+c+d)</t>
  </si>
  <si>
    <t xml:space="preserve">Add for cost of centering and shuttering @ 45 per cent of cost of (a+b) per sqm of surface of arch soffit </t>
  </si>
  <si>
    <t>The additional cost of centering and shuttering @ 50 per cent of cost of material and labour shall hold good for arch spans of 6 m and above.  For lesser length of spans, the corresponding additional cost can be taken as 40 per cent for spans above 4 m length and 30 per cent for spans less than 4m.</t>
  </si>
  <si>
    <t>Unit = quintal</t>
  </si>
  <si>
    <t xml:space="preserve">Taking output for a typical 6 m long  built up section comprising of of R.S.Js, with connecting plates with shear connectors </t>
  </si>
  <si>
    <t>R.S.Js 350 m x 200 mm @ 56.9 kg/m</t>
  </si>
  <si>
    <t>6.0 m x 56.9 kg = 341.4 kg</t>
  </si>
  <si>
    <t>Add 5 per cent for wastage  = 17.87 kg</t>
  </si>
  <si>
    <t>Total = 358.47 kg</t>
  </si>
  <si>
    <t>25 cm wide x 12 mm thick plate</t>
  </si>
  <si>
    <t>4x6x8.25 = 565.25 kg</t>
  </si>
  <si>
    <t>Wastage 5 per cent = 28.3 kg</t>
  </si>
  <si>
    <t>Total = 593.54 kg</t>
  </si>
  <si>
    <t>Add shear connectors  @ 10% = 59 kg</t>
  </si>
  <si>
    <t xml:space="preserve">Total = 358.47 +593.5+59 = </t>
  </si>
  <si>
    <t>1011 kg</t>
  </si>
  <si>
    <t xml:space="preserve">Steel fabricated section </t>
  </si>
  <si>
    <t>q</t>
  </si>
  <si>
    <t>Rivets 22 mm dia = 240 Nos</t>
  </si>
  <si>
    <t>Wastage @ 5 per cent = 12 Nos</t>
  </si>
  <si>
    <t>Total = 252 Nos</t>
  </si>
  <si>
    <t>Quantity of rivetting @ 1.8 kg per 10 rivets = 45.35 kg</t>
  </si>
  <si>
    <t xml:space="preserve">Add 5 per cent of cost of material for painting one shop coat with red oxide primer and three coats of synthetic  enamel and consumables </t>
  </si>
  <si>
    <t>Cost for 10.11 q = a+b+c</t>
  </si>
  <si>
    <t>Rate per quintal = (a+b+c)/10.11</t>
  </si>
  <si>
    <t>In case of welded section, welding charges per cm length of welding shall substitute cost of rivetting</t>
  </si>
  <si>
    <t>Shear connectors should always be welded to the top flange</t>
  </si>
  <si>
    <t>The analysis of R.C.C. deck slab for the composite girder to be adopted from the item 13.1 of concrete superstructure</t>
  </si>
  <si>
    <t>In the analysis of deck slab for composite girder superstructure, the component of formwork for the same shall be 20 per cent of cost of materials, labour and machinery for deck slab.</t>
  </si>
  <si>
    <t>For spans upto 6 m with height  above 5 m extra labour of mazdoor @ 3.0 days per quintal may be added</t>
  </si>
  <si>
    <t>For higher span lengths of different heights following additional labour for erection of steel girders on pier/abutment caps may be provided:</t>
  </si>
  <si>
    <t>However, it is preferable to analyse the cost of erection of composite girder type of superstructure for required span range and height range with a project - specific methodology.</t>
  </si>
  <si>
    <t xml:space="preserve">The provision of 10 per cent for shear connectors in the typical case is tentative.  The quantity shall be worked out as per design. </t>
  </si>
  <si>
    <t>viii)</t>
  </si>
  <si>
    <t xml:space="preserve">The cost of painting can also be analysed in detail in accordance with item 10.6 of Chapter 10 </t>
  </si>
  <si>
    <t>Chapter 14</t>
  </si>
  <si>
    <t>PROTECTION WORKS</t>
  </si>
  <si>
    <t>Reference to
MORD specifications</t>
  </si>
  <si>
    <t>Stone boulder (25 kg minimum)</t>
  </si>
  <si>
    <t>Stone spalls</t>
  </si>
  <si>
    <t>Nominal excavation required for preparation of bed has been taken into account while making provisions for labour.</t>
  </si>
  <si>
    <t>Taking ouput = 3 m x 1.5 m x 1.25 m = 5.63 cum</t>
  </si>
  <si>
    <t>Stone  boulder (25 kg minimum)</t>
  </si>
  <si>
    <t>GI wires 4 mm dia @ 32 kg/10 sqm</t>
  </si>
  <si>
    <t>Add for labour for weaving the wire crates @ 2 per cent of cost of GI wire</t>
  </si>
  <si>
    <t>Cost for 5.63 cum =  a+b+c</t>
  </si>
  <si>
    <t>Rate per cum = (a+b+c)/5.63</t>
  </si>
  <si>
    <t>Nominal cost of trimming for preparation of bed has been included in the cost of labour</t>
  </si>
  <si>
    <t>The analysis will by &amp; large hold good for gabions</t>
  </si>
  <si>
    <t>(Rate as per item No 11.4 II (i)</t>
  </si>
  <si>
    <t>Add 2 per cent of cost to account for excavation for preparation of bed, nominal surface reinforcement and filling of granular material in recesses between blocks.</t>
  </si>
  <si>
    <t>Unit = Running metre</t>
  </si>
  <si>
    <t>Taking Output = 3.00 metre</t>
  </si>
  <si>
    <t>2nd Class Bamboo 65 mm to 75 mm dia, (1.2 m to 3.0 m)</t>
  </si>
  <si>
    <t>nos.</t>
  </si>
  <si>
    <t>Brush Wood (LS Rs.10.00)</t>
  </si>
  <si>
    <t>LS</t>
  </si>
  <si>
    <t>Sundries (LS Rs.5.00)</t>
  </si>
  <si>
    <t>Cost for 3 metre = a+b+c+d</t>
  </si>
  <si>
    <t>Rate per metre = (a+b+c+d) / 3.00</t>
  </si>
  <si>
    <t>2nd Class Bamboo 65 mm to 75 mm dia, (1.8 m-2.5 m) long</t>
  </si>
  <si>
    <t>Sundries</t>
  </si>
  <si>
    <t>Cost for 3 m = a+b+c+d</t>
  </si>
  <si>
    <t>Rate per m = (a+b+c+d) / 3.00</t>
  </si>
  <si>
    <t xml:space="preserve">Stone spalls of minimum 25 mm size </t>
  </si>
  <si>
    <t xml:space="preserve">(Rate as per item No. 11.4 II (i)except that the size of aggregate shall be 20 mm &amp; down </t>
  </si>
  <si>
    <t>Add 2 per cent of cost to account for surface reinforcement and filling of granular material in recesses between blocks</t>
  </si>
  <si>
    <t>Graded stone aggregate of required size</t>
  </si>
  <si>
    <t>Labour cost includes labour required for trimming of slope to proper profile and preparation of bed.</t>
  </si>
  <si>
    <t xml:space="preserve">i.  </t>
  </si>
  <si>
    <t>Cement mortar (1:3) (For rate refer to item 11.5 (I)</t>
  </si>
  <si>
    <t>Add for cement concrete bedding (M 10) nominal mix) (For rate refer to item 11.4 I (i)</t>
  </si>
  <si>
    <t>Corrected from Mort&amp;h</t>
  </si>
  <si>
    <t xml:space="preserve">* </t>
  </si>
  <si>
    <t>Quantity shall be adopted as per design.</t>
  </si>
  <si>
    <t>Add 1 per cent of cost to account for excavation for preparation of bed</t>
  </si>
  <si>
    <t xml:space="preserve">iii.  </t>
  </si>
  <si>
    <t>Stone for rubble  flooring 150 mm thick</t>
  </si>
  <si>
    <t xml:space="preserve">iv.  </t>
  </si>
  <si>
    <t>Overheads &amp; Contractor's Profit @ 12.5 % on (i+ii+iii+a+b)</t>
  </si>
  <si>
    <t>Quantity of cement mortar is inclusive of mortar for laying and filling of joints.</t>
  </si>
  <si>
    <t>Cement concrete blocks grade M 15
(Rate as per item 11.4 (II) (i)</t>
  </si>
  <si>
    <t>Add for cement concrete bedding
Rate as per item 11.4 (II) (i)</t>
  </si>
  <si>
    <t>Add 1 per cent of cost to account for excavation for preparation of bed.</t>
  </si>
  <si>
    <t>Rate per cum</t>
  </si>
  <si>
    <t>Unit=cum</t>
  </si>
  <si>
    <t>Cement mortar (1:3) [(Rate as in item 11.5 (i)]</t>
  </si>
  <si>
    <t>Cement mortar bedding (1:5) [(Rate as in itm 12.1 (iii)]</t>
  </si>
  <si>
    <t xml:space="preserve">Stone for rubble flooring 150 mm thick </t>
  </si>
  <si>
    <t>Add 1 per cent of (b) for trimming and preparation of base</t>
  </si>
  <si>
    <t>(Rate same as per item 11.5 (II)</t>
  </si>
  <si>
    <t>(Rate same as per item 12.4 II (ii) )</t>
  </si>
  <si>
    <t>(Rate same as per item 11.4 I (i)</t>
  </si>
  <si>
    <t>Other items like excavation for foundation, filling behind wall, filter media, weep holes, etc. shall be added separately as per approved design.</t>
  </si>
  <si>
    <t>For this item, where reference has been made to items analysed in other Chapters, i.e., 11, 12 &amp; 13, the overheads shall be taken as 15 per cent instead of 20 per cent</t>
  </si>
  <si>
    <t>Stone boulder</t>
  </si>
  <si>
    <t>Add: 1 per cent of cost of (a+b) for  trimming and preparation of bed</t>
  </si>
  <si>
    <t>For height less than 3 m, dry rubble masonry can also be used.  In that case, the sub-item of cement mortar may be omitted in the analysis.</t>
  </si>
  <si>
    <t>Taking output = 3.00 metre</t>
  </si>
  <si>
    <t xml:space="preserve"> Materials</t>
  </si>
  <si>
    <t>2nd class bamboo (65 mm to 75 mm dia 3 m long)</t>
  </si>
  <si>
    <t>Kg.</t>
  </si>
  <si>
    <t xml:space="preserve"> Labour</t>
  </si>
  <si>
    <t xml:space="preserve"> Sundries</t>
  </si>
  <si>
    <t>Rate per metre = (a+b+c+d)/3</t>
  </si>
  <si>
    <t>2nd class bamboo (65 mm to 75 mm dia 2 m long)</t>
  </si>
  <si>
    <t>Cost for 3.00 metre = a+b+c+d</t>
  </si>
  <si>
    <t>1st class bamboo (85 mm - 100 mm dia) 3.0 long</t>
  </si>
  <si>
    <t>2nd class bamboo (85-100 mm dia 3.0 long)</t>
  </si>
  <si>
    <t>1st class bamboo (85-100 m dia, 2.0m long)</t>
  </si>
  <si>
    <t>2nd class bamboo (85-100 mm dia, 2.0 m long)</t>
  </si>
  <si>
    <t>Rate per metre = (a+b+c+d)/3.00</t>
  </si>
  <si>
    <t>2nd class bamboo (85-100 mm dia, 2 m long0</t>
  </si>
  <si>
    <t xml:space="preserve"> Overheads &amp; Contractor's Profit @ 12.5 % on (a+b+c)</t>
  </si>
  <si>
    <t>Rate per m = (a+b+c+d)/3</t>
  </si>
  <si>
    <t>Unit= Running metre</t>
  </si>
  <si>
    <t>2nd class bamboo (85-100 mm dia, 2.5 m long)</t>
  </si>
  <si>
    <t>2nd class bamboo (85-100 mm dia, 2.5 long)</t>
  </si>
  <si>
    <t>1st class bamboo (85-100 mm dia, 2.5 m long)</t>
  </si>
  <si>
    <t xml:space="preserve">Taking output = 3.00 metre </t>
  </si>
  <si>
    <t>1st class bamboo (85-100 mm dia, 4.5-5.5 m long)</t>
  </si>
  <si>
    <t>2nd class bamboo (85-100 mm dia, 3.0 m long)</t>
  </si>
  <si>
    <t>Brush wood (LS Rs.10.00)</t>
  </si>
  <si>
    <t>Unit = Running Metre</t>
  </si>
  <si>
    <t>Taking output = 10.00 running metre</t>
  </si>
  <si>
    <t>2nd class bamboo (65mm-75mm dia and average 2.1 m length)</t>
  </si>
  <si>
    <t>2nd class bamboo (65mm-75mm dia and 3 m length)</t>
  </si>
  <si>
    <t>Coal tar</t>
  </si>
  <si>
    <t xml:space="preserve">Sundries </t>
  </si>
  <si>
    <t>Cost for 10 Running Metre = a+b+c+d</t>
  </si>
  <si>
    <t>Rate per Sqm = (a+b+c+d)/10</t>
  </si>
  <si>
    <t>Unit =RM</t>
  </si>
  <si>
    <t>Taking output = 4.00 RM</t>
  </si>
  <si>
    <t>1st class local wood piles 150-200 mm dia, 6m long</t>
  </si>
  <si>
    <t>1st class local wood (100 mm x 75 mm) for collar, bracing and belt</t>
  </si>
  <si>
    <t>Nuts and Bolts</t>
  </si>
  <si>
    <t>Kg</t>
  </si>
  <si>
    <t>1st Class Bamboo</t>
  </si>
  <si>
    <t>2nd class bamboo</t>
  </si>
  <si>
    <t>Coir rope</t>
  </si>
  <si>
    <t>Cost for 4 RM = (a+b+c+d)</t>
  </si>
  <si>
    <t>Rate per metre = (a+b+c+d)/4</t>
  </si>
  <si>
    <t>Unit = RM</t>
  </si>
  <si>
    <t>Taking output = 20.00 RM</t>
  </si>
  <si>
    <t>Cost for 20 RM = (a+b+c)</t>
  </si>
  <si>
    <t>Chapter 15</t>
  </si>
  <si>
    <t>MAINTENANCE OF ROADS</t>
  </si>
  <si>
    <t xml:space="preserve"> Machinery</t>
  </si>
  <si>
    <t>Compensation for earth Taken from private land</t>
  </si>
  <si>
    <t>Rate per cum = a+b+c+d/10</t>
  </si>
  <si>
    <t>Taking output = 50 cum</t>
  </si>
  <si>
    <t xml:space="preserve">Hydraulic Excavator 0.9 cum bucket capacty  @ 60 cum/h </t>
  </si>
  <si>
    <t xml:space="preserve">Tipper 5.5 cum, 10 t capacity </t>
  </si>
  <si>
    <t xml:space="preserve">Add 10% cost of carriage towards loading and unloading charges </t>
  </si>
  <si>
    <t>c.</t>
  </si>
  <si>
    <t>d.</t>
  </si>
  <si>
    <t>Overheads &amp; Contractor's Profit @ 12.5 % on a+b+c</t>
  </si>
  <si>
    <t>Cost for 50 cum = a+b+c+d</t>
  </si>
  <si>
    <t>Rate per cum a+b+c+d/50</t>
  </si>
  <si>
    <t>Only 75% of fresh material has been provided as 25% can be retrieved from site from earth i.e. flown down the slop in the form of slurry and deposited at the foot of rain cuts.</t>
  </si>
  <si>
    <t>Assuming average thickness of filling to be 150 mm</t>
  </si>
  <si>
    <t>Quality of fresh material = 15 cum</t>
  </si>
  <si>
    <t xml:space="preserve">Tipper 5.5 cum </t>
  </si>
  <si>
    <t>Add 10% cost of transportation to cover cost of loading and unloading</t>
  </si>
  <si>
    <t>Plate compactor @ 25 sqm per hour</t>
  </si>
  <si>
    <t xml:space="preserve"> Material</t>
  </si>
  <si>
    <t>Compensation of earth</t>
  </si>
  <si>
    <t xml:space="preserve"> Overheads &amp; Contractor's Profit @ 12.5 % on a+b+c</t>
  </si>
  <si>
    <t>Assuming height of stripping as 75 mm</t>
  </si>
  <si>
    <t xml:space="preserve">Quantity of earth cutting involved = 7.5 cum </t>
  </si>
  <si>
    <t>Overheads &amp; Contractor's Profit @ 12.5 % on a+b</t>
  </si>
  <si>
    <t>Rate per sqm = a+b+c/100</t>
  </si>
  <si>
    <t>Earth stripped from earthen shoulders to be used as shoulders or dumped on the side slopes locally for disposal.</t>
  </si>
  <si>
    <t>Taking output = 187.5x0.075 = 14.06 cum = (30.94 Tonne)</t>
  </si>
  <si>
    <t>(5% area of one km)</t>
  </si>
  <si>
    <t>Jack hammer 25 kg with tractor</t>
  </si>
  <si>
    <t>Compressor 210 cfm with tractor</t>
  </si>
  <si>
    <t xml:space="preserve">Emulsion pressure distributor </t>
  </si>
  <si>
    <t>Three wheeled 80-100 kN Static Roller</t>
  </si>
  <si>
    <t xml:space="preserve"> Material </t>
  </si>
  <si>
    <t>Primer with bitumen emulsion  @ 9 kg/10 sqm 187.5x9 = 168.75 kg.</t>
  </si>
  <si>
    <t>Tonne</t>
  </si>
  <si>
    <t>Tack coat with bitumen emulsion @ 3.0 kg/ 10 sqm</t>
  </si>
  <si>
    <t>Bottom = 187.5</t>
  </si>
  <si>
    <t>Sides = 28.27</t>
  </si>
  <si>
    <t>Total = 215.77</t>
  </si>
  <si>
    <t>Bitumen for BM @ 3.5% by weight of mix
= 30.94 x 3.5 / 100 = 1.082</t>
  </si>
  <si>
    <t>Weight of mix (BM) 14.06 cum = (30.94 tonne)</t>
  </si>
  <si>
    <t>Weight of Bitumen = 1.082</t>
  </si>
  <si>
    <t xml:space="preserve">Weight of aggregate 30.94 -1.082 = 29.86 </t>
  </si>
  <si>
    <t>Taking density of aggregate 1.5 t per cum</t>
  </si>
  <si>
    <t xml:space="preserve">Volume of aggregate 29.86 / 1.5 = 19.90 cum </t>
  </si>
  <si>
    <t>Grading (1) (40 mm nominal size)</t>
  </si>
  <si>
    <t>37.5 - 25 mm 15%</t>
  </si>
  <si>
    <t>25 - 10 mm 45%</t>
  </si>
  <si>
    <t>10 - 5 mm 25%</t>
  </si>
  <si>
    <t>5 mm and below 15%</t>
  </si>
  <si>
    <t>Cost of 14.06 cum = a+b+c+d</t>
  </si>
  <si>
    <t>Rate per cum = a+b+c+d/14.06</t>
  </si>
  <si>
    <t>Takign output = 200 sqm</t>
  </si>
  <si>
    <t xml:space="preserve">Mixall 6/10 tonne </t>
  </si>
  <si>
    <t>Bitumen pressure distributior</t>
  </si>
  <si>
    <t>Bitumen for pre-mix carpet @ 14.60 kg/10 sqm 200x14.60/10 =292 kg</t>
  </si>
  <si>
    <t>Bitumen for tack coat @ 2 kg per 10 sqm 200 x 2 / 10 = 40 kg</t>
  </si>
  <si>
    <t>Bitumen for seal coat @ 6.8 kg per 10 sqm
200 x 6.8 / 10 = 136 kg</t>
  </si>
  <si>
    <t xml:space="preserve">Crushed stone aggregate @ 0.27 cum per 10 sqm
= 200 x 0.27 / 10 = 5.4 cum </t>
  </si>
  <si>
    <t>Crushed sand passing 2.36 mm sieve and retained on 180 mircon sieve @ 0.06 cum per 10 sqm</t>
  </si>
  <si>
    <t>200 x 0.06 / 10 = 1.20 cum</t>
  </si>
  <si>
    <t>Cost of 200 sqm = a+b+c+d</t>
  </si>
  <si>
    <t>Rate/sqm = a+b+c+d/200</t>
  </si>
  <si>
    <t>Taking output = 200 sqm</t>
  </si>
  <si>
    <t>Air compressor 210 cfm with tractor</t>
  </si>
  <si>
    <t>Mixall 6/10t capacity</t>
  </si>
  <si>
    <t>Bitumen for tack coat @ 3kg per 10 sqm 200 x 3 / 10 = 60 kg</t>
  </si>
  <si>
    <t>Bitumen for pre-mix carpet @ 14.60 kg per 10 sqm = 200 x 14.6 / 10 = 292 kg</t>
  </si>
  <si>
    <t>Bitumen for seal coat @ 6.8 kg per 10 sqm
= 200 x 6.8 / 10 = 136 kg</t>
  </si>
  <si>
    <t>Crushed stone aggregate @ 0.27 cum per 10 sqm
= 200 x 0.27 / 10 = 5.4 cum</t>
  </si>
  <si>
    <t>Crushed sand passing 2.36 mm sieve and retained on 180 micron sieve @ 0.06 cum per 10 sqm
200 x 0.06 / 10 = 1.20 cum</t>
  </si>
  <si>
    <t>Cost for 200 sqm = a+b+c+d</t>
  </si>
  <si>
    <t>Rate per sqm = a+b+c+d/200</t>
  </si>
  <si>
    <t>Concrete mixer 0.4 / 0.28 cum capacity</t>
  </si>
  <si>
    <t>Air compressor 210 CFM with tractor</t>
  </si>
  <si>
    <t>Emulsion pressur distributor</t>
  </si>
  <si>
    <t>Emulsion for tack coat @ 3 kg per 10 sqm
200 x 3 / 10 = 60 kg</t>
  </si>
  <si>
    <t>Emulsion for premix carpet @ 21.50 kg per 10 sqm
200 x 21.50 / 10 = 430 kg</t>
  </si>
  <si>
    <t>tonn</t>
  </si>
  <si>
    <t>Emulsion for seal coat @ 10 kg per 10 sqm
= 200 x 10 / 10 = 200 kg</t>
  </si>
  <si>
    <t>Crushed stone aggregate @ 0.27 cum per 10 sqm =
200 x 0.27 / 10 = 5.4 cum</t>
  </si>
  <si>
    <t xml:space="preserve">Crushed sand passing 2.36 mm sieve and retained on 180 micron sieve @ 0.06 cum per 10 sqm =
200 x 0.06 / 10 = 1.20 </t>
  </si>
  <si>
    <t>Taking out put @ 5% of the area in one km. as affected:
= 1000 x 3.75x0.05 / 100 = 187.5 Sqm</t>
  </si>
  <si>
    <t>Quantity = 187.5 x 0.15 = 28.12 cum</t>
  </si>
  <si>
    <t>Rate as per item 4.1 of Chapter 4</t>
  </si>
  <si>
    <t>Add 50% for extra efforts involved as maintenance is to be done in small reaches</t>
  </si>
  <si>
    <t xml:space="preserve">Cost of 187.5 Sqm = a+b    </t>
  </si>
  <si>
    <t>Rate per sqm = a+b/187.5</t>
  </si>
  <si>
    <t xml:space="preserve">The cost of 25% retrived material may be deducted from rates. </t>
  </si>
  <si>
    <t xml:space="preserve">Unit = Sqm        </t>
  </si>
  <si>
    <t>Output - Taking affected area @ 5% in 1 km
= 1000 x 3.75 x 0.05 = 187.5 sqm</t>
  </si>
  <si>
    <t>Quantity 187.5 x 0.075 = 14.06 cum</t>
  </si>
  <si>
    <t>Rate as per item No. 4.7 of Chapter 4</t>
  </si>
  <si>
    <t>Add 50% for Extra Efforts involved on maintenance to be done in Small reachs</t>
  </si>
  <si>
    <t>Rate of per sqm  a+b/187.5</t>
  </si>
  <si>
    <t>Unit - Per Metre</t>
  </si>
  <si>
    <t>Taking output one km = 1000 metre</t>
  </si>
  <si>
    <t xml:space="preserve">Labour                                           </t>
  </si>
  <si>
    <t xml:space="preserve">Mate                                                </t>
  </si>
  <si>
    <t>Overheads &amp; Contractor's Profit @ 12.5 % on a</t>
  </si>
  <si>
    <t xml:space="preserve">Cost for 1000 metre = a+b+c     </t>
  </si>
  <si>
    <t>Rate per Metre = a+b+c/1000</t>
  </si>
  <si>
    <t xml:space="preserve">                                                                   </t>
  </si>
  <si>
    <t>Unit = One No. Hume pipe (1000 mm dia)</t>
  </si>
  <si>
    <t>Taking output = One No.H.P. Culvert</t>
  </si>
  <si>
    <t xml:space="preserve">Labour   </t>
  </si>
  <si>
    <t>Mason 2nd Class</t>
  </si>
  <si>
    <t xml:space="preserve">Material                                       </t>
  </si>
  <si>
    <t>Cement, Sand, Brick, Boulder etc.</t>
  </si>
  <si>
    <t>L.S</t>
  </si>
  <si>
    <t>Cost for one No. Hume pipe culvert = a+b+c</t>
  </si>
  <si>
    <t>Rate per hume pipe Culvert = a+b+c</t>
  </si>
  <si>
    <t>Unit = One No. Culvert (2 m span)</t>
  </si>
  <si>
    <t>Taking output = one No. Slab Culvert</t>
  </si>
  <si>
    <t xml:space="preserve">Material                                                                          </t>
  </si>
  <si>
    <t xml:space="preserve"> Cement, Sand, Bricks, Stone Boulder etc.       </t>
  </si>
  <si>
    <t>Cost for One Slab Culverts =a+b+c</t>
  </si>
  <si>
    <t>Rate per Culvert = a+b+c</t>
  </si>
  <si>
    <t>Unit = One metre</t>
  </si>
  <si>
    <t>Taking output = 50 metre causeway</t>
  </si>
  <si>
    <t>Mason 1st Class/Painter 1st Class</t>
  </si>
  <si>
    <t>Supply of cement, paint, sand, aggregate, boulder etc.</t>
  </si>
  <si>
    <t>(LS Rs.350.00)</t>
  </si>
  <si>
    <t>Cost for 50 metre = a+b+c</t>
  </si>
  <si>
    <t>Rate per metre = a+b+c/50</t>
  </si>
  <si>
    <t>Taking output = one km</t>
  </si>
  <si>
    <t xml:space="preserve">All types of signs in one Km </t>
  </si>
  <si>
    <t>Synthetic Enamel Paint, Engineering grade tape, welding machine etc. (LS Rs.300)</t>
  </si>
  <si>
    <t>Cost for one Km = a+b+c</t>
  </si>
  <si>
    <t>Rate per km = a+b+c</t>
  </si>
  <si>
    <t>Taking output = 10 metre</t>
  </si>
  <si>
    <t>It is assumed that damage is to the extent of 10%</t>
  </si>
  <si>
    <t>Mild steel (structural steel)</t>
  </si>
  <si>
    <t>ISMC = 0.029T</t>
  </si>
  <si>
    <t>MS plate = 0.01</t>
  </si>
  <si>
    <t>Nuts and bolts</t>
  </si>
  <si>
    <t>Welding set (LS Rs.100.00)</t>
  </si>
  <si>
    <t>Cost for 10 metre = a+b+c+d</t>
  </si>
  <si>
    <t>Rate per metre = a+b+c+d/10</t>
  </si>
  <si>
    <t>Unit = running metre</t>
  </si>
  <si>
    <t>Taking output = 1 metre</t>
  </si>
  <si>
    <t>M 30 grade cement concrete</t>
  </si>
  <si>
    <t>Rate as per item no. 13.1 (III) of Chapter 13</t>
  </si>
  <si>
    <t>Steel bars reinforcement</t>
  </si>
  <si>
    <t>Rate as per item no.13.2 of Chapter 13</t>
  </si>
  <si>
    <t>Rate per metre = a+b+c</t>
  </si>
  <si>
    <r>
      <t>Maintenance of 200 metre km stone by way of refiting of tilted stones repairing with cement mortar, cleaning, repairing and lettering on 200 metre km stone and  5</t>
    </r>
    <r>
      <rPr>
        <vertAlign val="superscript"/>
        <sz val="10"/>
        <rFont val="Arial"/>
        <family val="2"/>
      </rPr>
      <t xml:space="preserve">th </t>
    </r>
    <r>
      <rPr>
        <sz val="10"/>
        <rFont val="Arial"/>
        <family val="2"/>
      </rPr>
      <t>km stone as per drawing and technical specification Clause 1912</t>
    </r>
  </si>
  <si>
    <t>Assuming 1 km stone, 4 nos 200 metre stone and 1/5th 5km stone</t>
  </si>
  <si>
    <t>200 m stone 4 nos = 0.760 sqm.</t>
  </si>
  <si>
    <t>One km stone = 0.815 sqm.</t>
  </si>
  <si>
    <t>5th km stone 1x1/5 = 0.320 sqm.</t>
  </si>
  <si>
    <t>Total = 1.895 sqm.</t>
  </si>
  <si>
    <t xml:space="preserve">As per item No. 10.5 of chapter 10 </t>
  </si>
  <si>
    <t>200 m stone 4 Nos. = 40 per cm height per letter</t>
  </si>
  <si>
    <t>One no km stone = 120 per cm height per letter</t>
  </si>
  <si>
    <t>5th km stones 1/5th = 60 per cm height per letter</t>
  </si>
  <si>
    <t>Total = 220 per cm height per letter</t>
  </si>
  <si>
    <t>Rate as per item no 10.1 of chapter 10</t>
  </si>
  <si>
    <t>per cm height per  letter</t>
  </si>
  <si>
    <t>Cement, sand, aggregates etc.</t>
  </si>
  <si>
    <t>(LS = Rs.100.00)</t>
  </si>
  <si>
    <t>Cost for one km = (i+ii+a+b+c)</t>
  </si>
  <si>
    <t>Rate per/km = (i+ii+a+b+c)</t>
  </si>
  <si>
    <t>Unit = one tree</t>
  </si>
  <si>
    <t>Taking output = 10 trees of 900 mm average girth</t>
  </si>
  <si>
    <t>Cost for 10 trees = (a+b)</t>
  </si>
  <si>
    <t>Rate per tree = (a+b)/10</t>
  </si>
  <si>
    <t>Unit=Each</t>
  </si>
  <si>
    <t>Taking output = 100 nos shrubs</t>
  </si>
  <si>
    <t>Cost for 100 shurbs = a+b</t>
  </si>
  <si>
    <t>Rate per shurb = a+b/100</t>
  </si>
  <si>
    <t>Taking output = 1500 sqm</t>
  </si>
  <si>
    <t>Cost for 1500 sqm = a+b</t>
  </si>
  <si>
    <t>Rate per sqm = a+b/1500</t>
  </si>
  <si>
    <t>Taking output = 9 sqm</t>
  </si>
  <si>
    <t>White washer</t>
  </si>
  <si>
    <t>quintel</t>
  </si>
  <si>
    <t>Cost for 9 sqm = a+b+c</t>
  </si>
  <si>
    <t>Rate per sqm = a+b+c/9</t>
  </si>
  <si>
    <t>For analysis of rates for maintenance works bitumen grade S-90 has been taken.  User may modify as per site requirement</t>
  </si>
  <si>
    <t>With bituminous Emulsion (RS-1)</t>
  </si>
  <si>
    <t>as relevant</t>
  </si>
  <si>
    <t>Or</t>
  </si>
  <si>
    <t xml:space="preserve">sqm </t>
  </si>
  <si>
    <t>CHAPTERS</t>
  </si>
  <si>
    <t>Chapter</t>
  </si>
  <si>
    <t>Page No</t>
  </si>
  <si>
    <t>Carriage of Materials</t>
  </si>
  <si>
    <t>Site Clearance and Setting Out</t>
  </si>
  <si>
    <t>Earthwork Erosion Control and Drainage</t>
  </si>
  <si>
    <t>Sub Bases, Bases (Non-Bituminous) and Shoulders</t>
  </si>
  <si>
    <t>Bases and Surface Courses (Bituminous)</t>
  </si>
  <si>
    <t>Causeway and Submersible Bridge</t>
  </si>
  <si>
    <t>Hill Road</t>
  </si>
  <si>
    <t>Pipe Culverts</t>
  </si>
  <si>
    <t>Traffic Signs, Markings &amp; Other Road Appurtenances</t>
  </si>
  <si>
    <t>Foundation</t>
  </si>
  <si>
    <t>Substructure</t>
  </si>
  <si>
    <t>Superstructure</t>
  </si>
  <si>
    <t>Protection Works</t>
  </si>
  <si>
    <t>Maintenance of Roads</t>
  </si>
  <si>
    <t xml:space="preserve">             CONTENTS</t>
  </si>
  <si>
    <t>Page</t>
  </si>
  <si>
    <t>BASIC APPROACH AND GENERAL CONDITIONS AND ASSUMPTIONS FOR THE PREPARATION OF STANDARD DATA BOOK</t>
  </si>
  <si>
    <t>ABBREVIATIONS</t>
  </si>
  <si>
    <t>SUMMARY</t>
  </si>
  <si>
    <t>1</t>
  </si>
  <si>
    <t>Preamble</t>
  </si>
  <si>
    <t>Loading and unloading of Earth, Sand, Bajri, Lime Moorum, Ballast, Stone Boulder, Brick ballast, Kankar,  Building Rubbish, Manure, crushed slag, Fly ash,  stone for masonry work by manual means</t>
  </si>
  <si>
    <t>Loading and unloading of Earth, Sand, Bajri, Lime  Moorum, Ballast, Stone Bulders, Brick ballast, Kankar,  Building Rubbish, Manure, Crushed slag, Fly ash, stone  for masonry work by Mechnical Means</t>
  </si>
  <si>
    <t>Loading, Unloading and stacking of Bricks by Manual  Means</t>
  </si>
  <si>
    <t>Loading and Unloading of Cement by Manual Means</t>
  </si>
  <si>
    <t>Loading and Unloading of structural steel, steel Bars by manual means</t>
  </si>
  <si>
    <t>Loading and unloading of Bitumen drums by manual means</t>
  </si>
  <si>
    <t>Loading and unloading of Timber by manual means</t>
  </si>
  <si>
    <t>Loading and unloading of C.C. Blocks, Km Stone,  200 mt stone, Boundary pillars, kerb, channel, Bond  Stone by manual means</t>
  </si>
  <si>
    <t>Loading and unloading of R.C.C. Hume Pipes by mechanical means</t>
  </si>
  <si>
    <t>Haulage Excluding Loading &amp; Unloading</t>
  </si>
  <si>
    <t>Loading in or unloading from Railway wagans and stacking</t>
  </si>
  <si>
    <t>Supply of quarried stone and hand breaking into coarse aggregate to Grading 1 (90 mm to 45 mm)</t>
  </si>
  <si>
    <t>Supply of quarried stone and hand breaking into coarse aggregate to Grading 2 (63 mm to 45 mm)</t>
  </si>
  <si>
    <t>Supply of quarried stone and hand breaking into coarse aggregate to Grading 3 (53 mm to 22.4 mm)</t>
  </si>
  <si>
    <t>Crushing of Stone Aggregates 100 per cent passing through 53 mm sieve</t>
  </si>
  <si>
    <t>Crushing of Stone Aggregates 100 per cent passing through 22.4 mm sieve</t>
  </si>
  <si>
    <t>Crushing of Stone Aggregates  Nominal Size 13.2 mm</t>
  </si>
  <si>
    <t>Crushing of Stone Aggregates 9.5 mm Nominal Size</t>
  </si>
  <si>
    <t>2</t>
  </si>
  <si>
    <t>Site Clearance And Setting out</t>
  </si>
  <si>
    <t>Clearing Grass and Removal of Rubbish</t>
  </si>
  <si>
    <t>Cutting of Trees including Cutting of Trunks, Branches and Removal of Stumps</t>
  </si>
  <si>
    <t>Dismantling Brick / Tile Work</t>
  </si>
  <si>
    <t>Dismantling stone masonry</t>
  </si>
  <si>
    <t>Wood work wrought and planed fixed in frames of trusses upto a height of 5m above plinth level</t>
  </si>
  <si>
    <t>Dismantling Steel Work in all Types of Sections upto a height of 5 m above Plinth Level excluding Cutting of rivet</t>
  </si>
  <si>
    <t>Scraping of bricks dismantled from brick work including stacking</t>
  </si>
  <si>
    <t>Scraping of stone from dismantled stone masonry</t>
  </si>
  <si>
    <t>Scraping plaster in lime or cement mortar from Brick/Stone masonry</t>
  </si>
  <si>
    <t>Removing all type of hume pipes and stacking</t>
  </si>
  <si>
    <t>2.14</t>
  </si>
  <si>
    <t>Dismantling of cement concrete pavement</t>
  </si>
  <si>
    <t>Dismantling kerb stone</t>
  </si>
  <si>
    <t>Dismantling kerb stone channel</t>
  </si>
  <si>
    <t>Dismantling kilometer stone</t>
  </si>
  <si>
    <t>Dismantling of CI Water pipe line</t>
  </si>
  <si>
    <t>Removal of cement concrete pipe of sewer gutter</t>
  </si>
  <si>
    <t>Removal of Telephone/Electric Poles and lines</t>
  </si>
  <si>
    <t>3</t>
  </si>
  <si>
    <t>Earthwork, Erosion Control and Drainage</t>
  </si>
  <si>
    <t>Scarifying existing granular surface to a depth of 50 mm by manual means</t>
  </si>
  <si>
    <t>Scarifying existing bituminous surface to a depth of 50 mm by mechanical means</t>
  </si>
  <si>
    <t>Construction of embankment with material obtained from Roadway cutting</t>
  </si>
  <si>
    <t>Excavation in Marshy soil</t>
  </si>
  <si>
    <t>Excavation in Hard Rock (requiring blasting) with disposal upto 1000 metres</t>
  </si>
  <si>
    <t>Excavation in Hard Rock (Blasting Prohibited)</t>
  </si>
  <si>
    <t>Excavation in Hard Rock (controlled Blasting)</t>
  </si>
  <si>
    <t>Stripping &amp; Storing Top soil from right of way (R.O.W)</t>
  </si>
  <si>
    <t>Stripping, storing and re-laying top soil from borrow areas in agricultural fields</t>
  </si>
  <si>
    <t>Turfing with sods</t>
  </si>
  <si>
    <t>Construction of Subgrade and Earthen shoulders</t>
  </si>
  <si>
    <t>Presplitting of Rock Excavation Slopes</t>
  </si>
  <si>
    <t>Construction of Embankment with Flyash/Pond ash available from coal or lignite buring Thermal Plants as waste material</t>
  </si>
  <si>
    <t>Surface Drains in soil</t>
  </si>
  <si>
    <t xml:space="preserve">Chute Drains </t>
  </si>
  <si>
    <t>4</t>
  </si>
  <si>
    <t>Lime Stablisation for Improving sub-grade</t>
  </si>
  <si>
    <t>Lime Treated soil sub-base/Base</t>
  </si>
  <si>
    <t>Cement Tracted soil sub-base/Base</t>
  </si>
  <si>
    <t>Water Bound Macadam</t>
  </si>
  <si>
    <t>Construction of Shoulders</t>
  </si>
  <si>
    <t>Granular sub-base/base/surface course with local materials (Table 400.13)</t>
  </si>
  <si>
    <t>Construction of Water bound Macadam</t>
  </si>
  <si>
    <t>Brick Soiling</t>
  </si>
  <si>
    <t>Stone Set Pavement</t>
  </si>
  <si>
    <t>5</t>
  </si>
  <si>
    <t>Prime coat</t>
  </si>
  <si>
    <t>Bituminous Macadam</t>
  </si>
  <si>
    <t>Built up spray Grout</t>
  </si>
  <si>
    <t>Surface Dressing (with Bitumen)</t>
  </si>
  <si>
    <t>Surface Dressing (with Bitumen Emulsion)</t>
  </si>
  <si>
    <t xml:space="preserve">Precoating of chips </t>
  </si>
  <si>
    <t>Open-Graded Premix Carpet using Bituminous (penetration grade / modified bitumen) Binder</t>
  </si>
  <si>
    <t>Open Graded Premix Carpet using Bitumen Emulsion</t>
  </si>
  <si>
    <t xml:space="preserve">Mixed seal surface </t>
  </si>
  <si>
    <t>6</t>
  </si>
  <si>
    <t xml:space="preserve">Roller compacted concrete Pavement </t>
  </si>
  <si>
    <t xml:space="preserve">Rectangular Concrete Bock Pavement </t>
  </si>
  <si>
    <t>7</t>
  </si>
  <si>
    <t>Causeway and Submersible Bridges</t>
  </si>
  <si>
    <t>8</t>
  </si>
  <si>
    <t>8.1</t>
  </si>
  <si>
    <t>8.2</t>
  </si>
  <si>
    <t>Setting out</t>
  </si>
  <si>
    <t>8.3</t>
  </si>
  <si>
    <t>Earth work in Hill Road</t>
  </si>
  <si>
    <t>Excavation in Hilly Areas in Soil by manual means</t>
  </si>
  <si>
    <t>8.4</t>
  </si>
  <si>
    <t>8.5</t>
  </si>
  <si>
    <t>8.6</t>
  </si>
  <si>
    <t>8.7</t>
  </si>
  <si>
    <t>Construction of RCC guide posts of 250 mm dia M15 grade cast-in-situ with 20 mm nominal size aggregate</t>
  </si>
  <si>
    <t>8.9</t>
  </si>
  <si>
    <t xml:space="preserve">Providing edge stones on valley side of formation </t>
  </si>
  <si>
    <t>8.11</t>
  </si>
  <si>
    <t>9</t>
  </si>
  <si>
    <t>9.1</t>
  </si>
  <si>
    <t>9.2</t>
  </si>
  <si>
    <t>9.3</t>
  </si>
  <si>
    <t>9.4</t>
  </si>
  <si>
    <t>9.5</t>
  </si>
  <si>
    <t>9.6</t>
  </si>
  <si>
    <t>9.7</t>
  </si>
  <si>
    <t>Laying Cement Concrete Pipe NP3 (burried conduits)</t>
  </si>
  <si>
    <t>9.8</t>
  </si>
  <si>
    <t>Laying Cement Concrete Pipe NP4 (burried conduits)</t>
  </si>
  <si>
    <t>9.9</t>
  </si>
  <si>
    <t>Plain Cement Concrete M10 (1:3:6 nominal mix) in levelling course below open foundation of Head walls</t>
  </si>
  <si>
    <t>Brick Masonry Work in cement mortar in foundation of Head walls complete exculding pointing and plastering</t>
  </si>
  <si>
    <t>9.11</t>
  </si>
  <si>
    <t>Stone Masonry Work in cement mortar in foundation of Head walls complete</t>
  </si>
  <si>
    <t>9.12</t>
  </si>
  <si>
    <t>Pointing with cement mortar (1:3) on brickwork as per technical specification</t>
  </si>
  <si>
    <t>9.13</t>
  </si>
  <si>
    <t>Plastering with cement mortar (1:4), 10 mm thick on brickwork in substructure as per technical specification</t>
  </si>
  <si>
    <t>9.14</t>
  </si>
  <si>
    <t>Back filling in foundation trenches as per drawing and technical specification</t>
  </si>
  <si>
    <t>9.15</t>
  </si>
  <si>
    <t>Providing PCC M-20 architectural coping on the top of wing wall, return wall, etc. complete as per drawing and technical specification</t>
  </si>
  <si>
    <t>10</t>
  </si>
  <si>
    <t>10.1</t>
  </si>
  <si>
    <t>Printing new letters and figures of any shade</t>
  </si>
  <si>
    <t>10.2</t>
  </si>
  <si>
    <t>10.3</t>
  </si>
  <si>
    <t>Direct and place Identifications signs upto 0.9 sqm size board</t>
  </si>
  <si>
    <t>10.4</t>
  </si>
  <si>
    <t>Direct and place Identifications signs with size more than 0.9 sqm size board</t>
  </si>
  <si>
    <t>10.5</t>
  </si>
  <si>
    <t>Painting two coats on New concrete surfaces</t>
  </si>
  <si>
    <t>10.6</t>
  </si>
  <si>
    <t>Painting on steel surfaces</t>
  </si>
  <si>
    <t>10.7</t>
  </si>
  <si>
    <t>Painting on concrete/steel surfaces with epoxy</t>
  </si>
  <si>
    <t>10.8</t>
  </si>
  <si>
    <t>Painting lines, Dashes, Arrows etc. on Road in Two coats on New Work</t>
  </si>
  <si>
    <t>10.9</t>
  </si>
  <si>
    <t>Painting lines, Dashes, Arrows etc. on Roads in Two coats on old work</t>
  </si>
  <si>
    <t>Kilo metre stone</t>
  </si>
  <si>
    <t>10.11</t>
  </si>
  <si>
    <t>Boundary pillars</t>
  </si>
  <si>
    <t>10.12</t>
  </si>
  <si>
    <t>G.I Barbed wire fencing 1.2 metre high</t>
  </si>
  <si>
    <t>10.13</t>
  </si>
  <si>
    <t>G.I Barbed wire fencing 1.8 metre high</t>
  </si>
  <si>
    <t>10.14</t>
  </si>
  <si>
    <t>Tubular steel railing on medium weight steel (ISMC Series) 100 MM X 50 MM.</t>
  </si>
  <si>
    <t>10.15</t>
  </si>
  <si>
    <t>Tubular Steel Railing on Precast RCC posts 1.2 m high above ground level</t>
  </si>
  <si>
    <t>10.16</t>
  </si>
  <si>
    <t>Providing and fixing 'Logo' of PMGSY Project</t>
  </si>
  <si>
    <t>10.17</t>
  </si>
  <si>
    <t>10.18</t>
  </si>
  <si>
    <t>10.19</t>
  </si>
  <si>
    <t>Safety Devices and signs in Construction Zones</t>
  </si>
  <si>
    <t>Road Markers/Road stud with lens Reflector</t>
  </si>
  <si>
    <t>11</t>
  </si>
  <si>
    <t>11.1</t>
  </si>
  <si>
    <t>Excavation for structure</t>
  </si>
  <si>
    <t>11.2</t>
  </si>
  <si>
    <t>Filling in foundation trenches</t>
  </si>
  <si>
    <t>11.3</t>
  </si>
  <si>
    <t>Filling Annular space around footing in Rock</t>
  </si>
  <si>
    <t>11.4</t>
  </si>
  <si>
    <t xml:space="preserve">Providing concrete for plain/reinforced concrete in open foundations complete </t>
  </si>
  <si>
    <t>11.5</t>
  </si>
  <si>
    <t xml:space="preserve">Brick masonry work in cement mortar in foundation complete excluding pointing and plastering </t>
  </si>
  <si>
    <t>11.6</t>
  </si>
  <si>
    <t>Stone masonry work in cement mortar in foundation</t>
  </si>
  <si>
    <t>11.7</t>
  </si>
  <si>
    <t>Supplying, fitting and placing HYSD bar reinforcement in foundation</t>
  </si>
  <si>
    <t>11.8</t>
  </si>
  <si>
    <t xml:space="preserve">Supplying, fitting and placingTMT bar reinforcement in foundation </t>
  </si>
  <si>
    <t>11.9</t>
  </si>
  <si>
    <t>Supplying, fitting and placing MS bar reinforcement in foundation</t>
  </si>
  <si>
    <t>12</t>
  </si>
  <si>
    <t>12.1</t>
  </si>
  <si>
    <t>Brick masonry work in cement mortar (1:3) cement mortar (1:4), cement mortar (1:5) and cement lime mortar (1:0.5.4.5)</t>
  </si>
  <si>
    <t>12.2</t>
  </si>
  <si>
    <t>Pointing with cement mortar (1:3) on brickwork</t>
  </si>
  <si>
    <t>12.3</t>
  </si>
  <si>
    <t>Plastering with cement mortar (1:4) on Brick work</t>
  </si>
  <si>
    <t>12.4</t>
  </si>
  <si>
    <t>Stone masonry work in cement mortar (11:3) cement mortar (1:4) cement mortar (1:5) &amp; cement lime mortar (1:0.5:4.5)</t>
  </si>
  <si>
    <t>12.5</t>
  </si>
  <si>
    <t>Plain/Reinforced cement concrete in superstructure</t>
  </si>
  <si>
    <t>12.6</t>
  </si>
  <si>
    <t>Supplying, fitting and placing HYSD Bar reinforcement</t>
  </si>
  <si>
    <t>12.7</t>
  </si>
  <si>
    <t>Supplying, fitting and placing TMT bar reinforcement (Fe 415) in substructrue</t>
  </si>
  <si>
    <t>12.8</t>
  </si>
  <si>
    <t>Supplying, fitting and placing with MS bar reinforcement (Fe 415) in substructrue</t>
  </si>
  <si>
    <t>12.9</t>
  </si>
  <si>
    <t>Providing weepholes in brick masonry/stone masonry, plain/reinforced concrete abutment, wing wall, return wall with 100 mm dia AC pipe</t>
  </si>
  <si>
    <t>Backfilling behind abutment, wing wall and return wall</t>
  </si>
  <si>
    <t>12.11</t>
  </si>
  <si>
    <t>Providing and laying filter media with granular crushed aggregates</t>
  </si>
  <si>
    <t>Supplying, fitting and fixing in position true to line and level elastomeric bearing conforming to IRC:83 (Part-II) Section IX</t>
  </si>
  <si>
    <t>12.13</t>
  </si>
  <si>
    <t>Providing PCC M-20 architectural coping on the top of wing wall, return wall etc.</t>
  </si>
  <si>
    <t>12.14</t>
  </si>
  <si>
    <t>Providing pressure relief pipes 100 mm dia in bottom slab of box cell on a filter media base of 500 mm x 500 mm</t>
  </si>
  <si>
    <t>13</t>
  </si>
  <si>
    <t>Providing and laying Reinforced cement concrete</t>
  </si>
  <si>
    <t>13.2</t>
  </si>
  <si>
    <t>Supplying fitting and placing HYSD reinforcement</t>
  </si>
  <si>
    <t>13.3</t>
  </si>
  <si>
    <t>Supplying, fitting, and placing TMT bar reinforcement in superstructure</t>
  </si>
  <si>
    <t>13.4</t>
  </si>
  <si>
    <t>Supplying, fitting, and placing MS bar reinforcement in superstructure</t>
  </si>
  <si>
    <t>13.5</t>
  </si>
  <si>
    <t>Providing and laying cement concrete wearing course M 30 grade including reinforcement</t>
  </si>
  <si>
    <t>13.6</t>
  </si>
  <si>
    <t>Construction of R.C.C. railing of M 25 grade in cast-in-situ with 20 mm nominal size aggregate</t>
  </si>
  <si>
    <t>13.7</t>
  </si>
  <si>
    <t>Providing fitting and fixing mild steel railing</t>
  </si>
  <si>
    <t>13.8</t>
  </si>
  <si>
    <t>Providing and fixing in position pipe railing</t>
  </si>
  <si>
    <t>13.9</t>
  </si>
  <si>
    <t>Brick masonry work in cement mortar 1:3 in parapet excluding pointing and plastering</t>
  </si>
  <si>
    <t>Drainage spouts</t>
  </si>
  <si>
    <t>13.11</t>
  </si>
  <si>
    <t>P.C.C. M 15 ordinary grade (1:2.5:5) levelling course below approach slab</t>
  </si>
  <si>
    <t>Reinforced Cement Concrete M 25 grade approach slab including reinforcement and formwork</t>
  </si>
  <si>
    <t>13.13</t>
  </si>
  <si>
    <t xml:space="preserve">Providing and laying of an elastomeric slab seal expansion joint </t>
  </si>
  <si>
    <t>13.14</t>
  </si>
  <si>
    <t>Providing and laying of compression seal joint</t>
  </si>
  <si>
    <t>13.15</t>
  </si>
  <si>
    <t>Providing and laying a buried expansion joint</t>
  </si>
  <si>
    <t>13.16</t>
  </si>
  <si>
    <t>13.17</t>
  </si>
  <si>
    <t>Stone masonry in cement mortar 1:3 for parapet</t>
  </si>
  <si>
    <t>13.18</t>
  </si>
  <si>
    <t>Pointing with cement mortar (1:3) on brickwork in parapet</t>
  </si>
  <si>
    <t>13.19</t>
  </si>
  <si>
    <t>Plastering with cement mortar (1:3) 15 mm thick on brickwork in parapet</t>
  </si>
  <si>
    <t>Providing and laying parapet with PCC M 15</t>
  </si>
  <si>
    <t>13.21</t>
  </si>
  <si>
    <t>Providing bituminous wearing coat comprising of 20 mm thick premix carpet with 5 mm thick seal coat Type B for culverts</t>
  </si>
  <si>
    <t>13.22</t>
  </si>
  <si>
    <t>Providing bituminous wearing coat comprising of 50 mm thick bituminous macadam overlaid by 20 mm thick premix carpet with 5 mm thick seal coat Type B</t>
  </si>
  <si>
    <t>13.23</t>
  </si>
  <si>
    <t xml:space="preserve">Brickwork in arches in cement mortar 1:4 complete including centering and shuttering excluding pointing and plastering </t>
  </si>
  <si>
    <t>13.24</t>
  </si>
  <si>
    <t>Coursed rubble stone masonry arch (Ist sort) in cement mortar (1:4) complete including centering etc.</t>
  </si>
  <si>
    <t>13.25</t>
  </si>
  <si>
    <t>Providing &amp; Laying  reinforced cement concrete arch</t>
  </si>
  <si>
    <t>13.26</t>
  </si>
  <si>
    <t>Providing steel R.S.Js/built-up steel sections</t>
  </si>
  <si>
    <t>14</t>
  </si>
  <si>
    <t>Protection works</t>
  </si>
  <si>
    <t>14.1</t>
  </si>
  <si>
    <t>Providing &amp; Laying Boulder Apron</t>
  </si>
  <si>
    <t>14.2</t>
  </si>
  <si>
    <t>Boulder Apron laid in wire crates</t>
  </si>
  <si>
    <t>14.3</t>
  </si>
  <si>
    <t>Providing &amp; Laying of Apron with Cement Concrete Blocks</t>
  </si>
  <si>
    <t>14.4</t>
  </si>
  <si>
    <t>Single bamboo palasiding / walling of whole 2nd class bamboo (Jati or Bethua) 75mm dia</t>
  </si>
  <si>
    <t>14.5</t>
  </si>
  <si>
    <t xml:space="preserve">Providing and laying pitching on slopes laid over prepared filter media </t>
  </si>
  <si>
    <t>14.6</t>
  </si>
  <si>
    <t>Providing &amp; Laying Filter Material</t>
  </si>
  <si>
    <t>14.7</t>
  </si>
  <si>
    <t>Providing &amp; Laying Flooring</t>
  </si>
  <si>
    <t>14.8</t>
  </si>
  <si>
    <t>Dry Rubble Flooring</t>
  </si>
  <si>
    <t>14.9</t>
  </si>
  <si>
    <t>Curtain Wall</t>
  </si>
  <si>
    <t>Flexible Apron</t>
  </si>
  <si>
    <t>Toe walls</t>
  </si>
  <si>
    <t>14.12</t>
  </si>
  <si>
    <t>Single Bamboo Spur and Palisading of Whole 2nd Class Bamboo</t>
  </si>
  <si>
    <t>14.13</t>
  </si>
  <si>
    <t>Single Bamboo Spur and Palisading of Whole 1st Class Bamboo</t>
  </si>
  <si>
    <t>14.14</t>
  </si>
  <si>
    <t>Bamboo Spur 'A' Type with Whole Bamboo</t>
  </si>
  <si>
    <t>14.15</t>
  </si>
  <si>
    <t>Providing 'A' Type Single Spur with 1st Class Bamboo</t>
  </si>
  <si>
    <t>14.16</t>
  </si>
  <si>
    <t xml:space="preserve">Providing close bamboo toe walling consisting of 65mm to 75mm dia bamboos of length ranging from 1.2 m to 3m driven </t>
  </si>
  <si>
    <t>14.17</t>
  </si>
  <si>
    <t>Double Timber Spur with Two Rows</t>
  </si>
  <si>
    <t>14.18</t>
  </si>
  <si>
    <t>Supplying and filling up hollows of the Timber Spur</t>
  </si>
  <si>
    <t>15</t>
  </si>
  <si>
    <t>Maintenance</t>
  </si>
  <si>
    <t>BASIC APPROACH AND GENERAL CONDITIONS
AND ASSUMPTIONS FOR THE PREPARATION OF STANDARD DATA BOOK</t>
  </si>
  <si>
    <t>The basic approach for the preparation of Standard Data Book for Rural Roads is indicated as under:</t>
  </si>
  <si>
    <r>
      <t xml:space="preserve">Description of items: </t>
    </r>
    <r>
      <rPr>
        <sz val="11"/>
        <color indexed="8"/>
        <rFont val="Calibri"/>
        <family val="2"/>
      </rPr>
      <t>The description of items is given briefly and linked with the relevant Clauses of the Ministry of Rural Development’s (MORD) Specifications wherever feasible, which may be referred for detailed description, provisions and interpretation.</t>
    </r>
  </si>
  <si>
    <t>Use of Machinery</t>
  </si>
  <si>
    <t>2.1.</t>
  </si>
  <si>
    <t xml:space="preserve">The Standard Data Book is based on the assumption that Rural Roads in our country are to be constructed with intermediate technology, i.e., manual means with medium input of machinery, wherever required to ensure the required quality of work.  </t>
  </si>
  <si>
    <t>2.2.</t>
  </si>
  <si>
    <t xml:space="preserve">For rolling, use of static roller has been generally considered. However, use of vibratory pneumatic tyre roller has been considered wherever required as per provisions of MORD Specifications.                                                            </t>
  </si>
  <si>
    <t>Working Conditions</t>
  </si>
  <si>
    <t>3.1.</t>
  </si>
  <si>
    <t>Rates have been analysed for average working conditions prevailing in the country.</t>
  </si>
  <si>
    <t>3.2.</t>
  </si>
  <si>
    <t xml:space="preserve">Average achievable outputs of machines and labour have been considered taking into account the job and management factors. </t>
  </si>
  <si>
    <t>3.3.</t>
  </si>
  <si>
    <t>However, the output of machineries and labour reduces substantially in hilly areas as the altitude increases. Therefore, for hilly areas reduced outputs have been considered as indicated in the preamble of Chapter 8.</t>
  </si>
  <si>
    <r>
      <t xml:space="preserve">Overheads: </t>
    </r>
    <r>
      <rPr>
        <sz val="11"/>
        <color indexed="8"/>
        <rFont val="Calibri"/>
        <family val="2"/>
      </rPr>
      <t>The combined overheads and contractor's profit is considered as 12.5 per cent for items of road works and the overheads are considered as 20 per cent for items of bridge works. This is assumed to include interalia the following elements:</t>
    </r>
  </si>
  <si>
    <t>Site accommodation, setting up plant, access road, water supply, electricity and general site arrangements.</t>
  </si>
  <si>
    <t>Site office infrastructure.</t>
  </si>
  <si>
    <t>Expenditure on</t>
  </si>
  <si>
    <t>Corporate office of the Contractor</t>
  </si>
  <si>
    <t>Site supervision by the Contractor</t>
  </si>
  <si>
    <t>Preparation of "as built" drawings</t>
  </si>
  <si>
    <t>Mobilisation/demobilisation of resources.</t>
  </si>
  <si>
    <t>v.</t>
  </si>
  <si>
    <t xml:space="preserve">Labour camps with minimum amenities, required as per labour laws. </t>
  </si>
  <si>
    <t>vi.</t>
  </si>
  <si>
    <t>Light vehicles for site supervision including administrative and managerial requirements.</t>
  </si>
  <si>
    <t>vii.</t>
  </si>
  <si>
    <t>Setting up of laboratories for quality control, field and laboratory testing for control of quality of various items of work and documentation of test results as per requirements of the MORD Specifications.</t>
  </si>
  <si>
    <t>viii.</t>
  </si>
  <si>
    <t>Minor T&amp;P including needle vibrators required for concrete work.</t>
  </si>
  <si>
    <t>ix.</t>
  </si>
  <si>
    <t>Survey instruments and the task of setting out of works including verification of line and dimensions (but excluding construction of bench marks and reference pillars which are separate items under setting out).</t>
  </si>
  <si>
    <t>x.</t>
  </si>
  <si>
    <t>Taking of trial pits and bore holes, where required as per the MORD Specifications.</t>
  </si>
  <si>
    <t>xi.</t>
  </si>
  <si>
    <t>Watch and ward.</t>
  </si>
  <si>
    <t>xii.</t>
  </si>
  <si>
    <t>Arrangement for traffic and traffic management during construction.</t>
  </si>
  <si>
    <t>xiii.</t>
  </si>
  <si>
    <t>Expenditure on safeguarding environment during construction.</t>
  </si>
  <si>
    <t>xiv.</t>
  </si>
  <si>
    <t>Sundries.</t>
  </si>
  <si>
    <t>xv.</t>
  </si>
  <si>
    <t>Financing expenditure of the Contractor.</t>
  </si>
  <si>
    <t>xvi.</t>
  </si>
  <si>
    <t>Work insurance/compensation.</t>
  </si>
  <si>
    <t>xvii.</t>
  </si>
  <si>
    <r>
      <t xml:space="preserve">Contractor’s Profit: </t>
    </r>
    <r>
      <rPr>
        <sz val="11"/>
        <rFont val="Arial"/>
        <family val="2"/>
      </rPr>
      <t xml:space="preserve">The combined overheads and contractor's profit is considered as 12.5 per cent for items of road works and </t>
    </r>
    <r>
      <rPr>
        <sz val="11"/>
        <color indexed="8"/>
        <rFont val="Calibri"/>
        <family val="2"/>
      </rPr>
      <t xml:space="preserve">Contractor’s profit is considered @ 10 per cent for items of bridge works and is added on Overheads also. </t>
    </r>
  </si>
  <si>
    <t>General:</t>
  </si>
  <si>
    <t>6.1.</t>
  </si>
  <si>
    <t>The Clause numbers refer to the MORD Specifications for Rural Roads and Cross Drainage Works.</t>
  </si>
  <si>
    <t>6.2.</t>
  </si>
  <si>
    <t>Additional assumptions made for analysing different items have been indicated in respective Chapters in the form of preamble and notes/footnotes wherever required.</t>
  </si>
  <si>
    <t>6.3.</t>
  </si>
  <si>
    <t>For some of the items, certain size/specifications have been assumed.  If size/specifications other than the same are adopted, corresponding modifications may be made in the inputs of analysis.</t>
  </si>
  <si>
    <t>6.4.</t>
  </si>
  <si>
    <t>In the rate analysis of some items, the quantities of sub-items involved in that analysis, like excavation for foundation, foundation concrete, masonry work, painting, lettering, etc. have been given.  For rate analysis of such sub-items, reference may be made to relevant Chapters dealing with the sub-items.</t>
  </si>
  <si>
    <t>6.5.</t>
  </si>
  <si>
    <t>The sources of all materials and samples of materials are required to be approved by the Engineer before start of such work.</t>
  </si>
  <si>
    <t>6.6.</t>
  </si>
  <si>
    <t>For pipe culverts both NP3 and NP4 pipes have been considered.</t>
  </si>
  <si>
    <t>6.7.</t>
  </si>
  <si>
    <t>Quality control of works shall be governed by the relevant MORD Specifications.</t>
  </si>
  <si>
    <t>Basic Inputs</t>
  </si>
  <si>
    <t>7.1.</t>
  </si>
  <si>
    <t xml:space="preserve">The Standard Data Book is based on the requirements of basic inputs of materials, labour and machineries for various items. </t>
  </si>
  <si>
    <t>7.2.</t>
  </si>
  <si>
    <t>The rates for material and labour for the area where the project is located are to be ascertained from local authorities/enquiries to prepare SOR for the area. However, the usage charges of machineries shall be considered as given in Chapter 15 of this Data Book.</t>
  </si>
  <si>
    <t>7.3.</t>
  </si>
  <si>
    <t>The basic rates of materials, such as, stone boulders, stone for masonry, stone ballast (hand broken/machine broken), crushed aggregate, stone dust, moorum, gravel, lime, manure, sludge, quarry sweep, kankar, bricks, brick ballast, crushed slag, etc. at quarry/ crusher sites shall be fixed by the respective States for various zones from time to time.</t>
  </si>
  <si>
    <t>7.4.</t>
  </si>
  <si>
    <t>While preparing estimates/Detailed Notice Inviting Tender/Analysis of rates, only the basic rates fixed by respective States for concerned zones should be adopted.</t>
  </si>
  <si>
    <t>7.5.</t>
  </si>
  <si>
    <t>The cost of materials should include the cost at source and the cost of their carriage upto the work site.</t>
  </si>
  <si>
    <t>7.6.</t>
  </si>
  <si>
    <t>Although market rates for supply of aggregates at site are generally adopted for estimation purpose, rates for crushing of aggregates have also been analysed as most Contractors prefer to crush their own aggregates in case of larger sized projects. The cost of materials shall be evaluated considering the cost at crushing plants and its carriage upto the work site. These should be compared with rates for own crushing and carriage by the construction agency and lesser of the rates should be adopted for estimation purpose.</t>
  </si>
  <si>
    <t>Plants and Equipment:</t>
  </si>
  <si>
    <t>8.1.</t>
  </si>
  <si>
    <t>Keeping in view the job and managerial factors and the age factor of machines, the output of plant and equipment is taken approximately 70 per cent of the rated capacity given by manufacturer under ideal conditions.</t>
  </si>
  <si>
    <t>8.2.</t>
  </si>
  <si>
    <t>The requirement of machinery has been worked out assuming working period of 6 hours per shift of 8 hours.</t>
  </si>
  <si>
    <t>8.3.</t>
  </si>
  <si>
    <t>Certain equipment, like, road rollers, are required to be available at site for complete period of the shift, though from the consideration of their output, they may be required only for 3 to 4 hours.  This is necessitated to match with the output of other associated machines, like, HMP, Pavers, etc.  In such cases, the hire charges of road rollers have been multiplied with a factor of 0.65 to account for the idle period wherever considered appropriate.</t>
  </si>
  <si>
    <t>8.4.</t>
  </si>
  <si>
    <t>Though electrically operated equipment, like, concrete mixers and vibrators have been provided, diesel operated equipment can be used where electricity is not available.</t>
  </si>
  <si>
    <t>8.5.</t>
  </si>
  <si>
    <t>Wherever electric generator has not been provided to run a plant or equipment, it is assumed that it is fitted with a diesel engine.</t>
  </si>
  <si>
    <t>8.6.</t>
  </si>
  <si>
    <t>For small jobs where loading and unloading is required to be done manually, tractor-trolley has been considered for carriage instead of tipper.</t>
  </si>
  <si>
    <t>8.7.</t>
  </si>
  <si>
    <t>Output of plant/equipment is considered for the compacted quantities.</t>
  </si>
  <si>
    <t>8.8.</t>
  </si>
  <si>
    <t>A water tanker of 6 kl capacity which is commonly used at construction sites has been considered.</t>
  </si>
  <si>
    <t>8.9.</t>
  </si>
  <si>
    <t>The usage charges for machines include ownership charges, cost of repair and maintenance including replacement of tyres and running and operating charges which includes crew, fuel and lubricants.</t>
  </si>
  <si>
    <t>Labour:</t>
  </si>
  <si>
    <t>9.1.</t>
  </si>
  <si>
    <t xml:space="preserve">For labour, the general classification is mazdoor, bhisti, etc. for unskilled labour and mason, fitter, blacksmith, etc. for skilled labour. </t>
  </si>
  <si>
    <t>9.2.</t>
  </si>
  <si>
    <t>One mate has been provided for 25 labours for all items of works.</t>
  </si>
  <si>
    <t>9.3.</t>
  </si>
  <si>
    <t>The labour wages should be as per rates fixed by State Government.</t>
  </si>
  <si>
    <t>Materials:</t>
  </si>
  <si>
    <t>10.1.</t>
  </si>
  <si>
    <t>Quantities of materials considered in the rate analysis are approximate for the purpose of estimation and include normal wastages.  Actual consumption would depend on mix design.</t>
  </si>
  <si>
    <t>10.2.</t>
  </si>
  <si>
    <t>The rates of material should include basic cost at locations of stone crushers/ factory/ rail head and cost of its carriage to the site of work/plant including loading, unloading and stacking.</t>
  </si>
  <si>
    <t>10.3.</t>
  </si>
  <si>
    <t>The supply of materials will be taken either at the location of mixing plant or at the work site as per requirement of use.</t>
  </si>
  <si>
    <t>10.4.</t>
  </si>
  <si>
    <t>Contractor will make his own arrangements for borrowing earth.  However, compensation for earth taken from private land has been included in the rate analysis for construction of embankment/ sub-grade with borrowed earth.</t>
  </si>
  <si>
    <t>10.5.</t>
  </si>
  <si>
    <t>Credit for Dismantled Material: The dismantled materials should be examined and a realistic assessment made for credit for such materials, which can be utilized for works or auctioned.</t>
  </si>
  <si>
    <t>10.6.</t>
  </si>
  <si>
    <t>The basic rates should include all octroi charges, toll tax, sale tax, VAT, municipal taxes and other local taxes, etc.</t>
  </si>
  <si>
    <t>Items of Culverts:</t>
  </si>
  <si>
    <t>Items in Chapters 11, 12 &amp; 13 on Foundation, Substructure and Superstructure cover both minor bridge works as well as slab culverts as per Chapter 1200 of MORD Specifications. Items of pipe culverts are, however, covered separately in Chapter 9.</t>
  </si>
  <si>
    <t>Concrete Items:</t>
  </si>
  <si>
    <t>12.1.</t>
  </si>
  <si>
    <t>For concrete work, the grades of concrete covered by the Data Book in accordance with MORD Specifications are:-</t>
  </si>
  <si>
    <t>PCC M-15 grade to M-25 for structures (For lean concrete under foundation M-10 can be used).</t>
  </si>
  <si>
    <t>RCC grade M-20, M-25 and M-30 for structures</t>
  </si>
  <si>
    <t>Design mix concrete – M-25 and M-30 for concrete pavement</t>
  </si>
  <si>
    <t>12.2.</t>
  </si>
  <si>
    <t xml:space="preserve">The analysis of rates accounts for input of materials by weight and use of ordinary mixer. </t>
  </si>
  <si>
    <t>12.3.</t>
  </si>
  <si>
    <t>Use of vibrators for all concreting work has been included in the items.</t>
  </si>
  <si>
    <t>12.4.</t>
  </si>
  <si>
    <t>Ten per cent extra cement may be provided for concreting under water, where required.</t>
  </si>
  <si>
    <t>12.5.</t>
  </si>
  <si>
    <t>Quantities of cement in various grades of cement concrete are to be as per nominal  mix/ design mix. Grade of cement may also be adopted as per mix design.</t>
  </si>
  <si>
    <t>12.6.</t>
  </si>
  <si>
    <t>Quantities of cement in various grades of cement concrete for structures have been taken as per IRC:21:2000 &amp; IRC:78:2000.</t>
  </si>
  <si>
    <t>12.7.</t>
  </si>
  <si>
    <t>Steel reinforcement for cement concrete work is required to be provided separately.  The rate for the same has been analysed separately.</t>
  </si>
  <si>
    <t>12.8.</t>
  </si>
  <si>
    <t xml:space="preserve">As per the MORD Specifications, the type of superstructure envisaged for rural roads are RCC slabs and box culverts not exceeding 15 m span as well brick/stone masonry arches and composite girder type of superstructure.  RCC arches provided for in IRC:SP:20 have also been analysed. </t>
  </si>
  <si>
    <t>The  MORD Specifications includes specifications for the items of turfing with sods and seeding and mulching in Chapter 1600 of Hill Road Construction only. However, in view of the importance of these items for erosion control in all locations, these have also been analysed in Chapter 3 of this document.</t>
  </si>
  <si>
    <t>Privileged Document: The Standard Data Book in for Department use ONLY.  It should not be produced in any court of law as reference/authority and to that extent it is a privileged document.</t>
  </si>
  <si>
    <t>Abbreviations</t>
  </si>
  <si>
    <t>AC</t>
  </si>
  <si>
    <t>Asphaltic Concrete</t>
  </si>
  <si>
    <t>BC</t>
  </si>
  <si>
    <t>Bituminous Concrete</t>
  </si>
  <si>
    <t>BM</t>
  </si>
  <si>
    <t>Built-up Spray Grout</t>
  </si>
  <si>
    <t>CI</t>
  </si>
  <si>
    <t>Cast Iron</t>
  </si>
  <si>
    <t xml:space="preserve">Cubic feet per minute </t>
  </si>
  <si>
    <t>cm</t>
  </si>
  <si>
    <t>Centimetre</t>
  </si>
  <si>
    <t>Cubic metre</t>
  </si>
  <si>
    <t>Dia</t>
  </si>
  <si>
    <t>Diameter</t>
  </si>
  <si>
    <t>e.g.</t>
  </si>
  <si>
    <t>For example</t>
  </si>
  <si>
    <t>FE Loader</t>
  </si>
  <si>
    <t>Front End Loader</t>
  </si>
  <si>
    <t>GBFS</t>
  </si>
  <si>
    <t xml:space="preserve">Granulated Blast Furnace Slag </t>
  </si>
  <si>
    <t>GI</t>
  </si>
  <si>
    <t>Galvanised Iron</t>
  </si>
  <si>
    <t>GL</t>
  </si>
  <si>
    <t>Ground Level</t>
  </si>
  <si>
    <t>Hours</t>
  </si>
  <si>
    <t>HMP</t>
  </si>
  <si>
    <t>Hot Mix Plant</t>
  </si>
  <si>
    <t>HP</t>
  </si>
  <si>
    <t xml:space="preserve">Hours Power </t>
  </si>
  <si>
    <t>i.e.</t>
  </si>
  <si>
    <t xml:space="preserve">That is </t>
  </si>
  <si>
    <t>IRC</t>
  </si>
  <si>
    <t>Indian Roads Congress</t>
  </si>
  <si>
    <t>IS</t>
  </si>
  <si>
    <t>Indian Standards</t>
  </si>
  <si>
    <t>Kilogram</t>
  </si>
  <si>
    <t>Kilolitre</t>
  </si>
  <si>
    <t>Kilometre</t>
  </si>
  <si>
    <t>kN</t>
  </si>
  <si>
    <t>Kilo Newton</t>
  </si>
  <si>
    <t>lit</t>
  </si>
  <si>
    <t>Litre</t>
  </si>
  <si>
    <t>Metre</t>
  </si>
  <si>
    <t>Max</t>
  </si>
  <si>
    <t>Maximum</t>
  </si>
  <si>
    <t>Minimum</t>
  </si>
  <si>
    <t>mm</t>
  </si>
  <si>
    <t>Millimetre</t>
  </si>
  <si>
    <t>MORD</t>
  </si>
  <si>
    <t>Ministry of Road Development</t>
  </si>
  <si>
    <t>MORTH</t>
  </si>
  <si>
    <t>Ministry of Road Transport &amp; Highways</t>
  </si>
  <si>
    <t>Numbers</t>
  </si>
  <si>
    <t>NRRDA</t>
  </si>
  <si>
    <t>National Rural Roads Development Agency</t>
  </si>
  <si>
    <t>OMC</t>
  </si>
  <si>
    <t>Optimum Moisture Content</t>
  </si>
  <si>
    <t>PCC</t>
  </si>
  <si>
    <t>Plain Cement Concrete</t>
  </si>
  <si>
    <t>PQC</t>
  </si>
  <si>
    <t>Pavement Quality Concrete</t>
  </si>
  <si>
    <t>Quintal</t>
  </si>
  <si>
    <t>RCC</t>
  </si>
  <si>
    <t>Reinforced Cement Concrete</t>
  </si>
  <si>
    <t>RR</t>
  </si>
  <si>
    <t>Road Roller</t>
  </si>
  <si>
    <t>Rs.</t>
  </si>
  <si>
    <t>Rupees</t>
  </si>
  <si>
    <t>SDBC</t>
  </si>
  <si>
    <t>Semi-Dense Bituminous Concrete</t>
  </si>
  <si>
    <t>Square metre</t>
  </si>
  <si>
    <t>SWL</t>
  </si>
  <si>
    <t>Standing Water Level</t>
  </si>
  <si>
    <t>T&amp;P</t>
  </si>
  <si>
    <t>Tools &amp; Plants</t>
  </si>
  <si>
    <t>Tonne Kilometre</t>
  </si>
  <si>
    <t>WBM</t>
  </si>
  <si>
    <t xml:space="preserve">Wet Mix Macadam </t>
  </si>
  <si>
    <t>CHAPTER - 1</t>
  </si>
  <si>
    <t xml:space="preserve">LOADING, UNLOADING, CARRIAGE, CRUSHING OF
MATERIALS AND SETTING OUT
</t>
  </si>
  <si>
    <t xml:space="preserve">Preamble: </t>
  </si>
  <si>
    <t>The rate analysis of loading and unloading of various items include stacking.</t>
  </si>
  <si>
    <t>The rate analysis for loading and unloading has been given both by manual and mechanical means. Means of loading/unloading appropriate to the work and site is to be adopted.</t>
  </si>
  <si>
    <t xml:space="preserve"> The rate analysis for haulage of materials has been made in terms of tonne-kilometre (t.km) for ease of adoption depending upon the lead in km and load in tonnes.</t>
  </si>
  <si>
    <t xml:space="preserve"> The cost of carriage will vary depending upon the riding surface of the road. Provision has accordingly been made considering surfaced roads, unsurfaced gravel roads and katcha tracks.</t>
  </si>
  <si>
    <t xml:space="preserve"> Analysis for carriage of materials is exclusive of the loading, unloading and stacking and this has to be added as applicable.</t>
  </si>
  <si>
    <t>Carriage of materials if done by boats shall be paid at the same rates as given for carriage of materials by road.</t>
  </si>
  <si>
    <t>Chapter – 2</t>
  </si>
  <si>
    <t>SITE CLEARANCE</t>
  </si>
  <si>
    <t>Preamble:</t>
  </si>
  <si>
    <t>Unless otherwise stated, the rates include sorting and disposal of unserviceable material and stacking of serviceable material with all lifts and upto a lead of 1000 m.</t>
  </si>
  <si>
    <t>The rates include Tools &amp; Plants (T&amp;P) and scaffolding required for items of dismantling.</t>
  </si>
  <si>
    <t>Carriage of dismantled materials, bushes, branches of tree, etc. has been catered with a tractor-trolley of 3 tonnes capacity with manual loading and unloading @ 2 trips per hour within a lead of 1000 m. This will be economical for such works as compared with a tipper.</t>
  </si>
  <si>
    <t>Where only grass wild growth is met with, rate of item No.2.1, i.e., clearing grass and removal of rubbish can be applied.</t>
  </si>
  <si>
    <t>The dismantling of structures has been catered both by manual and mechanical means. The Engineer can use his discretion depending upon quantum of work and particular site conditions.</t>
  </si>
  <si>
    <t>Rate analysis for removing of stumps and roots has also been provided separately.</t>
  </si>
  <si>
    <t>Dismantling of Hume pipes has been catered manually as pipes can be easily rolled by men to a suitable stacking place within the right-of-way.</t>
  </si>
  <si>
    <t>For dismantling of structures, which remain submerged in water, the cost may be enhanced by 50 per cent. If site conditions warrant lowering of water level to facilitate dismantling, the cost may be enhanced by additional 25 per cent.</t>
  </si>
  <si>
    <t>Dismantling of utilities, like, water supply lines, electric and telephone lines is required to be done under the supervision of concerned departments with prior information to the user public.</t>
  </si>
  <si>
    <t>In certain items of dismantling, like, pipe culverts, utilities, etc. excavation in earth and dismantling of masonary works is not included in this analysis for which suitable notes have been inserted in respective Chapters. These items are required to be priced separately based on actual quantities at site and nature of work.</t>
  </si>
  <si>
    <t>The dismantled materials should be examined and a realistic assessment and provision should be made after due process for the salvage value for such materials, which can be utilized for works or auctioned.</t>
  </si>
  <si>
    <t>In case where lead for disposal is more than 1000 m, extra cost of carriage is required to be added based on tonne-kilometerage as per Chapter 1.</t>
  </si>
  <si>
    <t>All minor Tools &amp; Plants (T&amp;P) items required for dismantling have been considered to have been included in overhead charges.</t>
  </si>
  <si>
    <t>Chapter – 3</t>
  </si>
  <si>
    <t>The rates have been analysed using mechanical means. Manual means for certain items have also been provided which can be used for areas inaccessible to machines and also for small jobs.</t>
  </si>
  <si>
    <t>In the rate analyses of earthwork, compacted volume of earth has been considered.</t>
  </si>
  <si>
    <t>Cutting of earth by dozer has been proposed where the cut earth can be utilized for filling for embankment within a lead upto 100 m.</t>
  </si>
  <si>
    <t>Where lead for transporting of earth is more than 100 m, excavator and tipper have been provided.</t>
  </si>
  <si>
    <t>The rate caters for disposal of unsuitable soil only upto a distance of 1 km. The cost of transportation beyond the initial lead of 1 km will be paid separately based on tonne-kilometerage.</t>
  </si>
  <si>
    <t>The replacement of unsuitable soil by suitable soil shall be provided separately in the estimate. The rate analysis for removal of unsuitable soil does not provide for replacement by suitable soil.</t>
  </si>
  <si>
    <t>In cases where embankment is constructed with earth taken from roadway, the cost of depositing the earth at the site of embankment is already included in the disposal of excavated earth and, therefore, the input of dozer for spreading earth can be deleted.</t>
  </si>
  <si>
    <t>For narrow and restricted areas, plate compactor has been proposed for compaction to achieve the desired density.</t>
  </si>
  <si>
    <t>In case excavated rock is found suitable for incorporation in works, suitable credit for the available rock shall be given.</t>
  </si>
  <si>
    <t>For excavation of structures refer to Chapter 11 dealing with items of Foundation.</t>
  </si>
  <si>
    <t>The possibility of using the blasted rock fragments for backfilling behind structures or backfilling of foundation pits or filling in medians/separators or use in service road shall be examined before proposing disposal of excavated rock.</t>
  </si>
  <si>
    <t>For inhabited areas, controlled blasting with limited charges of explosives has been provided. This involves smaller drill holes and additional requirement of electric detonators. Provision has been made accordingly.</t>
  </si>
  <si>
    <t>Any work involved for crossing of water courses for irrigation purpose, etc. will be priced under respective items, like, excavation, grubbing, clearing, etc. for which rate analysis have separately been made.</t>
  </si>
  <si>
    <t>Earth excavated from drains can be used in roadway berms. Hence carriage for disposal of same is not provided.</t>
  </si>
  <si>
    <t>In case of rock fill embankment, it is assumed that material is available at site from rock cutting.</t>
  </si>
  <si>
    <t>For widening of existing pavement less than 1.8 m, the rates for all items of this Chapter may be increased by 30 per cent.</t>
  </si>
  <si>
    <t>Chapter – 4</t>
  </si>
  <si>
    <t xml:space="preserve">GRANULAR SUB-BASES, BASES (NON-BITUMINOUS) AND SHOULDERS
</t>
  </si>
  <si>
    <t>Quantities of materials provided are approximate and are meant for the purpose of estimating only. Actual quantities shall be as per mix design.</t>
  </si>
  <si>
    <t>For construction of sub-base, two alternatives as under have been provided.</t>
  </si>
  <si>
    <t>a.     Mix in place method</t>
  </si>
  <si>
    <t xml:space="preserve">b.     Plant mix method </t>
  </si>
  <si>
    <t>Construction of shoulders: - Earthen, Hard and Paved shoulders have been considered, the rates applicable are for subgrade, sub-base and different layers of pavement respectively.</t>
  </si>
  <si>
    <t>In the case of improvement of subgrade with lime stabilization, soil is assumed to be available at the site and has not been provided for. Only lime has been catered. In the case of lime stabilization of sub-base, soil has been provided to form the sub-base.</t>
  </si>
  <si>
    <t>While providing for the rate of materials, detailed local enquires should be made and prevailing market rates ascertained from concerned suppliers in the area keeping in view the location of crushing plants and lead involved.</t>
  </si>
  <si>
    <t>The quantities considered in the output are the compacted quantities. The quantities of aggregates provided in the rate analysis under the head material are the uncompacted quantities.</t>
  </si>
  <si>
    <t>Chapter – 5</t>
  </si>
  <si>
    <t>Various alternatives for machines and materials have been provided. The one that suits a particular situation and design may be adopted.</t>
  </si>
  <si>
    <t>The outputs considered for construction equipment are for compacted quantities of relevant items and not for loose quantities.</t>
  </si>
  <si>
    <t>In case of prime coat and tack coat, average quantities of binder indicated in specifications have been taken.</t>
  </si>
  <si>
    <t>Tack coat and prime coat, wherever provided, are required to be measured and paid separately.</t>
  </si>
  <si>
    <t>Cleaning of surface is a part of the item of prime coat and tack coat. As such cleaning of surface has not been provided for bituminous courses as the same is already catered in prime/tack coat. However, for those cases where such coats are not required to be done, cleaning of surface shall be included and paid.</t>
  </si>
  <si>
    <t>Rolling of bituminous courses is required to be done as per Clause 504.3.6 of MORD Specifications. Provision in the analysis has been made accordingly. It has been observed during actual practice at work sites, that the availability of road roller is generally inadequate. As compaction is the key to good construction, this point is being specifically highlighted to ensure that adequate number of road rollers as per provision in the rate analysis are deployed at site.</t>
  </si>
  <si>
    <t>Spreading of bituminous materials shall be done by mechanical means except in areas where a mechanical paver cannot have access.</t>
  </si>
  <si>
    <t>Hot Mazdoor is the one who work for Bitumen heating/spreading or spreading of hot bituminous mix. He will be paid the same wages. However, he will be provided safety kits containing normally gumboots, hand gloves, dark goggles, barnol, country soap, coconut oil, tarring outfits, etc. For this purpose, additional 0.5 per cent sundries have been provided in the analysis of rates in addition to the normal sundries covered by overheads.</t>
  </si>
  <si>
    <t>Where the proposed aggregates fail to pass the stripping value test, an approved adhesion agent shall be added to the binder as per Clause 507.2.4 with the approval of the Engineer and cost of the adhesion agent shall be added under the subhead of materials.</t>
  </si>
  <si>
    <t xml:space="preserve"> The Factor for usage of rollers has been taken as 0.65 in case of Bituminous Macadam only.</t>
  </si>
  <si>
    <t xml:space="preserve"> Rate analysis has been given separately using various types of bitumen, i.e., penetrations grade S90, S65, Polymer Modified Bitumen and Natural Rubber Modified Bitumen to facilitate preparation of Standard Schedule of Rates.</t>
  </si>
  <si>
    <t>Chapter – 6</t>
  </si>
  <si>
    <t>Use of cement concrete pavement for rural roads is likely to be limited to small stretches. These will, therefore, have to be constructed without use of heavy equipment, like, high capacity batching/mixing plant and slip form pavers. Accordingly, the rate analysis is based on concrete mixer of suitable capacity with weigh batcher, fixed side forms and screed, plate and needle vibrators.</t>
  </si>
  <si>
    <t>Provision of Plasticizer admixture to improve workability with reduced water cement ratio has been made.</t>
  </si>
  <si>
    <t>The rates of materials taken in the analysis are at site. The concrete mixer placement is also assured close to the site of work so that transporting and placement of concrete can be done by labour alone.</t>
  </si>
  <si>
    <t>Quantities of materials provided in the rate analysis are for the estimate purpose. Exact quantity of materials will be determined from the job mix formula.</t>
  </si>
  <si>
    <t xml:space="preserve"> The rates of earthwork, subgrade and sub-base may be adopted from Chapters 3 and 4 as appropriate.</t>
  </si>
  <si>
    <t>Chapter – 7</t>
  </si>
  <si>
    <t>The quantities of various items may be worked out from the design and drawings.</t>
  </si>
  <si>
    <t>Rate analysis of various items involved in the construction of concrete causeway may be taken from relevant Chapters.</t>
  </si>
  <si>
    <t>RCC Hume Pipes of NP-3 and NP-4 (non-pressure types) have been considered in the analysis.</t>
  </si>
  <si>
    <t>Rate analysis for items of submersible bridges may be based on the respective items of Chapters 11, 12 and 13 dealing with bridges. Rates for guide posts may be taken from Chapter 8.</t>
  </si>
  <si>
    <t>Rate analysis of item of river training and protection works may be based on the respective items in Chapter 14 (Protection Works).</t>
  </si>
  <si>
    <t>Chapter – 8</t>
  </si>
  <si>
    <t>1. The Chapter covers only the analysis of rates for items which are peculiar to hill roads. For other items, reference may be made to relevant Chapters and analysis modified as suggested in note 2 below.</t>
  </si>
  <si>
    <t>Extra Provision for High Altitude Areas</t>
  </si>
  <si>
    <t>Considering the loss of output of men and machines above 2100 m altitude, the following percentage addition to cost of manpower and usage rates of machines may be considered in the analysis of rates given in various Chapters.</t>
  </si>
  <si>
    <t xml:space="preserve">Altitude in m                          % of the value in Manpower                             % of the value in Machine
                                                 to be added to rates                                           to be added to rates
                                                                                                                            </t>
  </si>
  <si>
    <t>2100 to 2400                                                7%                                                                 3%</t>
  </si>
  <si>
    <t>2401 to 2700                                              15%                                                                 6%</t>
  </si>
  <si>
    <t>2701 to 3000                                              25%                                                                 9%</t>
  </si>
  <si>
    <t>3001 to 3300                                             32%                                                                12%</t>
  </si>
  <si>
    <t>3301 to 3600                                             48%                                                                15%</t>
  </si>
  <si>
    <t>3601 to 3900                                             66%                                                                18%</t>
  </si>
  <si>
    <t>3901 to 4200                                             86%                                                                21%</t>
  </si>
  <si>
    <t>4201 to 4500                                           108%                                                                24%</t>
  </si>
  <si>
    <t>4501 to 4800                                           132%                                                                27%</t>
  </si>
  <si>
    <t>4801 to 5100                                           186%                                                                30%</t>
  </si>
  <si>
    <t>The above provisions are based on the report of Defence Institute of Physiology and Allied Sciences, Delhi Cantt. regarding quantitative reduction in the physical work capacity of individuals working in high altitude areas and the recommendation of the Committee on Cost of Construction set-up by Border Roads Development Board for reduction in output of machines while working in high altitudes. These figures are adopted from ‘Standard Schedule of Rates’ of BRO as applicable to high altitude areas.</t>
  </si>
  <si>
    <t>The above addition is also to be applied on the analysis of rates for items provided in this Chapter.</t>
  </si>
  <si>
    <t>Chapter – 9</t>
  </si>
  <si>
    <t xml:space="preserve"> Pipe culverts of sizes 750 mm, 1000 mm and 1200 mm dia in single row and double row which are generally used on roads, have been included. Providing and laying of pipe has been included in the rate analysis. Items of auxiliary works such as excavation, bedding, backfilling, concrete and masonry shall be analysed, as provided under the respective sections and paid for separately.</t>
  </si>
  <si>
    <t>Analysis has been given separately for NP3 and NP4 pipes for ease of adoption.</t>
  </si>
  <si>
    <t>Cost of any river training and protection work like stone pitching, apron, curtain wall etc. may be analysed under the respective item included in Chapter 14.</t>
  </si>
  <si>
    <t>The joining of pipes is proposed by collar joints.</t>
  </si>
  <si>
    <t>Chain &amp; pulley for lifting the pipes is considered part of overheads.</t>
  </si>
  <si>
    <t>The thickness of first class bedding has been taken as 150 mm. The height of bedding has been taken as 1/10th of overall height of pipe in the analysis. This may be modified as per thickness indicated in the approved drawing.</t>
  </si>
  <si>
    <t>Chapter–10</t>
  </si>
  <si>
    <t>TRAFFIC SIGNS, MARKINGS AND OTHER APPURTENANCES</t>
  </si>
  <si>
    <t>Rate analysis for fencing provides for Barbed wire fencing with R.C.C. M 15 grade concrete post.</t>
  </si>
  <si>
    <t>Backfilling of foundation of boundary pillars has been proposed with stone spalls, tightly packed and compacted.</t>
  </si>
  <si>
    <t>The item pertaining to road traffic signals has not been analysed as this is a specialized work and rates can be obtained from firms having specialisation for design and installation of this work.</t>
  </si>
  <si>
    <t>Two supports have been provided for direction and place identification signs where size is more than 0.9 square metres. Only one support is provided for size upto 0.9 square metres.</t>
  </si>
  <si>
    <t>The traffic signs proposed are of retro-reflectorised types made of encapsulated lens type reflective sheeting fixed over aluminum sheeting and semi-reflective type on M.S. sheet.</t>
  </si>
  <si>
    <t>The size and location of traffic signs shall be as per IRC:67.</t>
  </si>
  <si>
    <t>Separate rate analysis has been made for tubular steel railing with RCC posts and MS steel posts.</t>
  </si>
  <si>
    <t>In the case of road signs and direction boards, the depth of foundation and quantity of cement concrete provided in the rate analysis are indicative. These may be suitably increased in areas of higher wind velocities, like, coastal areas.</t>
  </si>
  <si>
    <t>Chapter – 11</t>
  </si>
  <si>
    <t>Excavation for structures has been provided by and large by manual means.</t>
  </si>
  <si>
    <t>The earth excavated from foundation has been proposed to be backfilled in the foundation trenches except for marshy soil where disposal has been provided.</t>
  </si>
  <si>
    <t>For excavation in marshy soil, extra provision of labour for filling with carted earth has been provided in a separate item. Cost of carted earth may be worked out separately if the same is not available from the adjoining area.</t>
  </si>
  <si>
    <t>The rock surface for foundations is to be prepared which has been analysed accordingly.</t>
  </si>
  <si>
    <t xml:space="preserve"> In case of rock, excavation has been considered upto a depth of 1500 mm for rock of ultimate crushing strength of 10 Mpa or more, which shall be reckoned as hard rock.</t>
  </si>
  <si>
    <t>Dewatering has been provided in excavation for foundation on percentage basis. In case less dewatering is required or is not required at all for a particular site condition, the same may be reduced/omitted.</t>
  </si>
  <si>
    <t xml:space="preserve"> Mixing of cement concrete has been considered by using concrete mixer with weigh batching facility fitted with water measuring device. It is preferable to use concrete mixes fitted with load cells for weigh batching.</t>
  </si>
  <si>
    <t>In remote areas, for isolated slab culvert/box culvert upto 2 m span, concrete can be hand mixed in accordance with Clause 806 of MORD Specifications. Therefore, in the analysis, for items of concrete, the alternative of hand mixing has also been considered.</t>
  </si>
  <si>
    <t>Steel reinforcement for cement concrete work is required to be provided separately. The rate for the same has been analysed using HYSD and TMT bars.</t>
  </si>
  <si>
    <t>Necessary safety precautions shall be taken for excavation for open foundation for which guidance may be taken from IS:3764. Cost of shoring and shuttering has been provided on percentage basis, which may be adjusted according to site condition.</t>
  </si>
  <si>
    <t xml:space="preserve"> For brick masonry work, clay fly ash bricks of approved type can be used in accordance with Section 600 of MORD Specifications and rate may be adopted accordingly.</t>
  </si>
  <si>
    <t>Rates of all materials used in the analysis are at site and should include cartage from crusher.</t>
  </si>
  <si>
    <t>Chapter – 12</t>
  </si>
  <si>
    <t>The cost of formwork will vary with the height and cross-section of the substructure. Provision has been made accordingly.</t>
  </si>
  <si>
    <t>As the higher grade of concrete is costlier, the provision made for formwork on percentage basis has been suitably adjusted to make it compatible with other grades.</t>
  </si>
  <si>
    <t>Filter media and backfilling behind abutment are required to be provided as per guidelines in IRC:78- 2000.</t>
  </si>
  <si>
    <t>Bearing shall be set truly level so as to have full and even seating.</t>
  </si>
  <si>
    <t>The bearing should be procured only from those manufacturers who have been pre-qualified by MORTH.</t>
  </si>
  <si>
    <t>For spans in gradient, the soffit shall be made horizontal specially at the supports and the bearing, where provided, shall be placed horizontally.</t>
  </si>
  <si>
    <t>Weep holes shall be provided as per specifications.</t>
  </si>
  <si>
    <t>For elastomeric bearings, the concrete surface shall be leveled such that the variation is not more than 1.5 mm from a straight edge placed in any direction across the area.</t>
  </si>
  <si>
    <t>Note Nos. 7 to 12 of Chapter 11 will hold good for this Chapter also.</t>
  </si>
  <si>
    <t>Chapter – 13</t>
  </si>
  <si>
    <t>The rate for wearing coat has been analysed as under in accordance with the provisions of MORD Specifications:</t>
  </si>
  <si>
    <t>a. Bituminous type</t>
  </si>
  <si>
    <t>b. Cement concrete</t>
  </si>
  <si>
    <t>The rate analysis has been done for the following types of railings &amp; parapet:</t>
  </si>
  <si>
    <t>i.    R.C.C. railing</t>
  </si>
  <si>
    <t>ii.   M.S. railing</t>
  </si>
  <si>
    <t xml:space="preserve">iii.  Pipe railing (suitable for submersible bridges)  </t>
  </si>
  <si>
    <t xml:space="preserve">iv.  Brick masonry parapet </t>
  </si>
  <si>
    <t>v.   Stone masonry parapet</t>
  </si>
  <si>
    <t>vi.  P.C.C. parapet</t>
  </si>
  <si>
    <t>As per the MORD Specifications, the type of superstructure envisaged for minor bridges and culverts for rural roads are R.C.C. slabs and box culverts not exceeding 15 m span, rates for which have been analysed. Stone/Brick masonry arches can be adopted where hard strata is available at shallow depth. R.C.C. arches can also be adopted as per IRC:SP:20. Hence rates for these types of arches for span length upto 15 m have been analysed.</t>
  </si>
  <si>
    <t xml:space="preserve"> For composite type of superstructure, comprising of steel beams/built-up sections &amp; R.C.C. deck slab, analysis has been done for steel section separately.</t>
  </si>
  <si>
    <t>For slab culverts and minor bridges of spans not more than 10 m, buried joint/filler joint may be adequate. For relatively longer spans and for highly seismic intensity areas, elastomeric slab seal/compression seal joint may be provided as per the MORD Specifications. Rates have been analysed accordingly.</t>
  </si>
  <si>
    <t>In remote areas, for slab culverts and box culverts upto 2 m span, concrete used in superstructure can be hand mixed with 10 per cent extra cement at contractor’s cost in accordance with Clause 806 of MORD Specifications. Hand mixing shall not be otherwise permitted.</t>
  </si>
  <si>
    <t>Slab seal/compression seal expansion joints are specialised items commercially produced by a number of firms. The rates for such items must be ascertained from firms pre-qualified by MORTH. Overheads for the above specialized manufactured items have been considered as 30 per cent instead of the usual 20 per cent for other items of bridge works.</t>
  </si>
  <si>
    <t>Chapter – 14</t>
  </si>
  <si>
    <t xml:space="preserve"> Three types of aprons as under have been catered for:</t>
  </si>
  <si>
    <t>a. Boulder apron laid dry</t>
  </si>
  <si>
    <t>b. Boulder apron laid in wire crates</t>
  </si>
  <si>
    <t>c. Apron laid in cement concrete blocks of M 15 grade</t>
  </si>
  <si>
    <t>Pitching proposed is of the following types:</t>
  </si>
  <si>
    <t>a. Brick pitching</t>
  </si>
  <si>
    <t>b. Boulder pitching</t>
  </si>
  <si>
    <t>c. CC Block pitching</t>
  </si>
  <si>
    <t>A toe wall for toe protection of pitching can be either in random rubble masonry or in nominal mix cement concrete M 10, or in brick masonry. Depending upon the design, the rates may be adopted.</t>
  </si>
  <si>
    <t>Flooring has been proposed in dry rubble stone, rubble stone laid in cement mortar 1:3, cement concrete blocks M 15 and brick on edge laid in cement mortar (CM) 1:3.</t>
  </si>
  <si>
    <t>Curtain walls proposed are of the following types:</t>
  </si>
  <si>
    <t>a. Brick masonry in CM 1:4</t>
  </si>
  <si>
    <t>b. Coursed rubble stone masonry (1st sort) is CM 1:3</t>
  </si>
  <si>
    <t>c. Cement concrete M-10 grade</t>
  </si>
  <si>
    <t xml:space="preserve"> For protection works, Overheads shall be 15 per cent instead of 20 per cent for other items of bridge works.</t>
  </si>
  <si>
    <t xml:space="preserve"> The rate analysis also include protection works using timber/bamboo as per details provided by Assam PWD and may be used for guidance.</t>
  </si>
  <si>
    <t>Chapter – 15</t>
  </si>
  <si>
    <t>In the case of rain cuts, it has been assumed that some material cut by rain, approximately 25 per cent will be available at site which can be retrieved and re-used and the balance 75 per cent is required to be provided as fresh material.</t>
  </si>
  <si>
    <t xml:space="preserve"> For making up earthen shoulders, it has been assumed that on an average 150 mm filling will be required. Similarly, for stripping of excess soil from shoulder, an average depth of 75 mm has been assumed.</t>
  </si>
  <si>
    <t>Pothole repairs and patchwork are provided to be done by using Mixall 6/10 M.T.</t>
  </si>
  <si>
    <t xml:space="preserve"> In case of maintenance of Gravel and W.B.M. surfaces, it has been assumed that 25 per cent material will be available at site, which can be retrieved and re-used and the balance 75 per cent is required to be provided as fresh material.</t>
  </si>
  <si>
    <t xml:space="preserve"> The items of periodical renewal by premix carpet and surface coating have also been included in the rate analysis for guidance of field Engineers. The detailed analysis of various items of bituminous works is given in Chapter 5 and rates can be taken from there as appropriate. Additional provision of patch repair and profile correction varying from 10 per cent to 30 per cent of the material of premix carpet/surface dressing may be made in the estimate of periodical renewal.</t>
  </si>
  <si>
    <t xml:space="preserve">Bitumen emulsion (MS) @ 21.50 kg per 10 sqm </t>
  </si>
  <si>
    <t>Bitumen Emulsion (RS-1) Ex-Bokaro</t>
  </si>
  <si>
    <t>Bitumen Emulsion (SS-1) Ex-Bokaro</t>
  </si>
  <si>
    <t>Sl No.</t>
  </si>
  <si>
    <t>nj vuqeksnu gsrq izLrko</t>
  </si>
  <si>
    <t>cSBd dh dkjZokbZ</t>
  </si>
  <si>
    <t>Basic Rates of Plants and Machinery</t>
  </si>
  <si>
    <t>Basic Rates of Material</t>
  </si>
  <si>
    <t>Contents</t>
  </si>
  <si>
    <t>Summary</t>
  </si>
  <si>
    <t>Abbreviation</t>
  </si>
  <si>
    <t>Rate analysis for Road works with Combined 
12.5% overhead and contractors Profit.</t>
  </si>
  <si>
    <t>Rate analysis for Bridge and Protection works from chapter 11 to 14 with 10% overhead and 10% Contractors profit</t>
  </si>
  <si>
    <t>Basic Approach and General Conditions and Assumption for the Preparation of Standard data Book</t>
  </si>
  <si>
    <t>A</t>
  </si>
  <si>
    <t>B</t>
  </si>
  <si>
    <t>Taxes applied as per Govt. direction given from time to time.</t>
  </si>
  <si>
    <t>DELETED</t>
  </si>
  <si>
    <t>For Grading I Material (DELETED BY NO. P-17012/7/2005/P-III DATED-20/04/2009)</t>
  </si>
  <si>
    <t>For Grading II  Material (DELETED BY NO. P-17012/7/2005/P-III DATED-20/04/2009)</t>
  </si>
  <si>
    <t>For Grading III  Material (DELETED BY NO. P-17012/7/2005/P-III DATED-20/04/2009)</t>
  </si>
  <si>
    <r>
      <t xml:space="preserve">Plant Mix Method     </t>
    </r>
    <r>
      <rPr>
        <b/>
        <sz val="10"/>
        <color indexed="10"/>
        <rFont val="Arial"/>
        <family val="2"/>
      </rPr>
      <t>(DELETED BY NO. P-17012/7/2005/P-III DATED-20/04/2009 OF NRRDA, MORD, GOI. )</t>
    </r>
  </si>
  <si>
    <t>Tractor Mounted Grader  @ 25 cum per hour</t>
  </si>
  <si>
    <t>corrected</t>
  </si>
  <si>
    <t xml:space="preserve">Construction of gravel/soil-aggregate Sub-base/Base by providing  well graded  material of nominal maximum size grading 80 mm as per Table 2.3 of IRC SP - 77-2008, spreading in uniform layers with tractor mount appropriate grading arrangements on prepared surface, mixing by mix in place method at OMC, with tractor monunt  appropriate rotavator attachment and compaction with three wheel 80-100 KN Static Roller capacity to achieve the desired density complete as per specification contained in para 2.2, 3.6 and 3.7 of IRC SP - 77-2008. </t>
  </si>
  <si>
    <t xml:space="preserve">Well graded gravel/soil aggregate base material of nominal maximam size 80 mm as per Table 2.3 of IRC SP 77-2008 </t>
  </si>
  <si>
    <t>Added</t>
  </si>
  <si>
    <t>For Nominal Maximam Size 80 mm  Material</t>
  </si>
  <si>
    <t>80  mm to 40 mm @ 10 per cent</t>
  </si>
  <si>
    <t>40 mm to 20 mm @ 20 per cent</t>
  </si>
  <si>
    <t>20 mm to 10 mm  @ 15 per cent</t>
  </si>
  <si>
    <t>10 mm to 4.7 mm  @ 15 per cent</t>
  </si>
  <si>
    <t>4.75 mm below @ 40per cent</t>
  </si>
  <si>
    <t xml:space="preserve">Construction of gravel/soil-aggregate Sub-base/Base by providing  well graded  material of nominal maximum size grading 40 mm as per Table 2.3 of IRC SP - 77-2008, spreading in uniform layers with tractor mount appropriate grading arrangements on prepared surface, mixing by mix in place method at OMC, with tractor monunt  appropriate rotavator attachment and compaction with three wheel 80-100 KN Static Roller capacity to achieve the desired density complete as per specification contained in para 2.2, 3.6 and 3.7 of IRC SP - 77-2008. </t>
  </si>
  <si>
    <t>Well graded gravel/soil aggregate base material of nominal maximam size 40 mm as per Table 2.3 of IRC SP 77-2008</t>
  </si>
  <si>
    <t>For Nominal Maximam Size 40 mm  Material</t>
  </si>
  <si>
    <t>40 mm to 20 mm @ 10 per cent</t>
  </si>
  <si>
    <t>20 mm to 10 mm  @ 22.5 per cent</t>
  </si>
  <si>
    <t>10 mm to 4.75 mm  @ 17.5 per cent</t>
  </si>
  <si>
    <t>4.75 mm to 2.36 mm  @ 10 per cent</t>
  </si>
  <si>
    <t>2.36 mm below @ 40per cent</t>
  </si>
  <si>
    <t xml:space="preserve">Construction of Gravel/Soil-Aggregate Sub-base/Base by providing  well graded  material of nominal maximum size grading 20 mm as per Table 2.3 of IRC SP - 77-2008, spreading in uniform layers with tractor mount appropriate grading arrangements on prepared surface, mixing by mix in place method at OMC, with tractor monunt  appropriate rotavator attachment and compaction with three wheel 80-100 KN Static Roller capacity to achieve the desired density complete as per specification contained in para 2.2, 3.6 and 3.7 of IRC SP - 77-2008. </t>
  </si>
  <si>
    <t>Well graded gravel/soil aggregate base material of nominal maximam size 20 mm as per Table 2.3 of IRC SP 77-2008</t>
  </si>
  <si>
    <t>For Nominal Maximam Size 20 mm  Material</t>
  </si>
  <si>
    <t>20 mm to 10 mm  @ 10 per cent</t>
  </si>
  <si>
    <t>10 mm to 4.75 mm  @ 27.5 per cent</t>
  </si>
  <si>
    <t>4.75 mm to 2.36 mm  @ 15 per cent</t>
  </si>
  <si>
    <t>2.36 mm to 600micron @ 22.5 per cent</t>
  </si>
  <si>
    <t>600 micron below @ 25 per cent</t>
  </si>
  <si>
    <t>4.3 (i)</t>
  </si>
  <si>
    <t>Carrected</t>
  </si>
  <si>
    <t>4.3 (ii)</t>
  </si>
  <si>
    <t>Gravel/Soil-Aggregate Base/ Surface Nominal Maximum size Grading 10 mm (Table 2.3 of IRC SP 77-2008)</t>
  </si>
  <si>
    <t xml:space="preserve">Construction of Gravel/Soil-Aggregate Base/Surface by providing  well graded  material of nominal maximum size grading 10 mm as per Table 2.3 of IRC SP - 77-2008, spreading in uniform layers with tractor mount appropriate grading arrangements on prepared surface, mixing by mix in place method at OMC, with tractor monunt  appropriate rotavator attachment and compaction with three wheel 80-100 KN Static Roller capacity to achieve the desired density complete as per specification contained in para 2.2, 3.6 and 3.7 of IRC SP - 77-2008. </t>
  </si>
  <si>
    <t>Well graded gravel/soil aggregate base/surface material of nominal maximam size 10 mm as per Table 2.3 of IRC SP 77-2008</t>
  </si>
  <si>
    <t>10 mm to 4.75 mm  @ 10 per cent</t>
  </si>
  <si>
    <t>4.75 mm to 2.36 mm  @ 25 per cent</t>
  </si>
  <si>
    <t>2.36 mm to 1.18 mm @ 12.5 per cent</t>
  </si>
  <si>
    <t>1.18mm below @ 52.5 per cent</t>
  </si>
  <si>
    <t>4.3 (iii)</t>
  </si>
  <si>
    <t>Gravel/Soil-Aggregate Base/ Surface Nominal Maximum size Grading 5 mm (Table 2.3 of IRC SP 77-2008)</t>
  </si>
  <si>
    <t xml:space="preserve">Construction of Gravel/Soil-Aggregate Base/Surface by providing  well graded  material of nominal maximum size grading 5 mm as per Table 2.3 of IRC SP - 77-2008, spreading in uniform layers with tractor mount appropriate grading arrangements on prepared surface, mixing by mix in place method at OMC, with tractor monunt  appropriate rotavator attachment and compaction with three wheel 80-100 KN Static Roller capacity to achieve the desired density complete as per specification contained in para 2.2, 3.6 and 3.7 of IRC SP - 77-2008. </t>
  </si>
  <si>
    <t>Well graded gravel/soil aggregate base/surface material of nominal maximam size 5 mm as per Table 2.3 of IRC SP 77-2008</t>
  </si>
  <si>
    <t>Up to 2.36 mm  @ 10 per cent</t>
  </si>
  <si>
    <t>2.36 mm to 1.18 mm  @ 25 per cent</t>
  </si>
  <si>
    <t>1.18 mm to 600 micron @ 20 per cent</t>
  </si>
  <si>
    <t>600 micron below @ 45 per cent</t>
  </si>
  <si>
    <t xml:space="preserve">Tractor mount with Rotavator/ Grader </t>
  </si>
  <si>
    <t>Scarifier/Mixing/Grading</t>
  </si>
  <si>
    <t>Well graded granular sub-base material of Grading -I as per table 400.1 of Specifications.</t>
  </si>
  <si>
    <t>Well graded granular sub-base material of Grading -II as per table 400.1 of Specifications.</t>
  </si>
  <si>
    <t>Well graded granular sub-base material of Grading -III as per table 400.1 of Specifications.</t>
  </si>
  <si>
    <t>Well graded gravel/soil agregate base material of Grading - A as per table 400.2 of Specifications.</t>
  </si>
  <si>
    <t>Well graded gravel/soil agregate base material of Grading - B as per table 400.2 of Specifications.</t>
  </si>
  <si>
    <t>Well graded gravel/soil agregate base material of Grading - C as per table 400.2 of Specifications.</t>
  </si>
  <si>
    <t>Well graded gravel/soil agregate Surface course material as per table 400.3 of Specifications.</t>
  </si>
  <si>
    <t>Well graded gravel/soil aggregate base material of nominal maximam size 40 mm as per Table 2.3 of IRC SP 77-2009</t>
  </si>
  <si>
    <t>Well graded gravel/soil aggregate base material of nominal maximam size 20 mm as per Table 2.3 of IRC SP 77-2010</t>
  </si>
  <si>
    <t>Well graded gravel/soil aggregate base material of nominal maximam size 10 mm as per Table 2.3 of IRC SP 77-2011</t>
  </si>
  <si>
    <t>Well graded gravel/soil aggregate base material of nominal maximam size 5 mm as per Table 2.3 of IRC SP 77-2012</t>
  </si>
  <si>
    <t xml:space="preserve">Gravel/Soil-Aggregate Base/Sub-base Nominal Maxmimum size Grading 80 mm (Table 2.3 IRC SP 77-2008) </t>
  </si>
  <si>
    <t xml:space="preserve">Gravel/Soil-Aggregate Base/Sub-base Nominal Maxmimum size Grading 40 mm (Table 2.3 IRC SP 77-2008) </t>
  </si>
  <si>
    <t xml:space="preserve">Gravel/Soil-Aggregate Base/Sub-base Nominal Maxmimum size Grading 20 mm (Table 2.3 IRC SP 77-2008) </t>
  </si>
  <si>
    <t xml:space="preserve">   Motor Grader </t>
  </si>
  <si>
    <t xml:space="preserve">  Tracter mount Grader</t>
  </si>
  <si>
    <t>Construction of granular sub-base by providing well graded material, spreading in uniform layers with motor grader / Tractor mount grader on prepared surface, mixing by mix in place method with rotavator  at OMC, and compacting with smooth  wheel  roller to achieve the  desired density, complete as per Technical Specification Clause 401.</t>
  </si>
  <si>
    <r>
      <t>Construction of gravel/soil-aggregate base  by providing  well graded  material, spreading in uniform layers with</t>
    </r>
    <r>
      <rPr>
        <strike/>
        <sz val="10"/>
        <rFont val="Arial"/>
        <family val="2"/>
      </rPr>
      <t xml:space="preserve"> </t>
    </r>
    <r>
      <rPr>
        <sz val="10"/>
        <rFont val="Arial"/>
        <family val="2"/>
      </rPr>
      <t>motor grader/ Tractor mount grader  on prepared surface, mixing by mix in place method with rotavator  at OMC, and compacting with three  wheel 80-100 kN static roller  to achieve the  desired density, complete as per Technical Specifications Clause 402</t>
    </r>
  </si>
  <si>
    <t>Construction of granular sub-base  by providing  well graded  material, spreading in uniform layers with motor grader / Tractor mount grader  on prepared surface, mixing by mix in place method with rotavator  at OMC, and compacting with three  wheel 80-100 kN static roller capacity to achieve the  desired density, complete as per Technical Specification Clause 402</t>
  </si>
  <si>
    <t>Construction of granular sub-base  by providing  well graded  material, spreading in uniform layers with motor grader /  Tractor mount grader  on prepared surface, mixing by mix in place method with rotavator  at OMC, and compacting with three  wheel 80-100 kN static roller capacity to achieve the  desired density, complete as per Technical Specification Clause 402</t>
  </si>
  <si>
    <r>
      <t>Construction of granular surface course  by providing  well graded  material, spreading in uniform layers with motor grader</t>
    </r>
    <r>
      <rPr>
        <strike/>
        <sz val="10"/>
        <rFont val="Arial"/>
        <family val="2"/>
      </rPr>
      <t xml:space="preserve"> /</t>
    </r>
    <r>
      <rPr>
        <sz val="10"/>
        <rFont val="Arial"/>
        <family val="2"/>
      </rPr>
      <t xml:space="preserve"> Tractor mount grader on prepared surface, mixing by mix in place method with rotavator  at OMC, and compacting with three  wheel 80-100 kN static roller capacity to achieve the  desired density, complete as per Technical Specification Clause 402</t>
    </r>
  </si>
  <si>
    <t>Variation %</t>
  </si>
  <si>
    <t>M008</t>
  </si>
  <si>
    <t>M012</t>
  </si>
  <si>
    <t>M013</t>
  </si>
  <si>
    <t>M014</t>
  </si>
  <si>
    <r>
      <t>Compensation for earth taken from private land (</t>
    </r>
    <r>
      <rPr>
        <sz val="12"/>
        <color indexed="10"/>
        <rFont val="Arial"/>
        <family val="2"/>
      </rPr>
      <t>Including Royalty ,DFMT,Management fee,Enviromental cess</t>
    </r>
    <r>
      <rPr>
        <sz val="12"/>
        <rFont val="Arial"/>
        <family val="2"/>
      </rPr>
      <t>)</t>
    </r>
  </si>
  <si>
    <t>M021</t>
  </si>
  <si>
    <t>M011</t>
  </si>
  <si>
    <t>(M016+M015)/2</t>
  </si>
  <si>
    <t>(M016+M017)/2</t>
  </si>
  <si>
    <t>Summary of Rate Analysis 2021</t>
  </si>
  <si>
    <t>Rate
(Rs.) 2018</t>
  </si>
  <si>
    <t>variation%</t>
  </si>
  <si>
    <t>Chapter 1  - LOADING, UNLOADING, CARRIAGE CRUSHING OF MATERIALS AND SETTING OUT</t>
  </si>
  <si>
    <t>1000 Nos.</t>
  </si>
  <si>
    <t>per pipe</t>
  </si>
  <si>
    <t>Case-III: Katcha Track and Track in River Bed/Nallah Bed and Choe Bed</t>
  </si>
  <si>
    <t xml:space="preserve">Chapter 2 - SITE CLEARANCE </t>
  </si>
  <si>
    <t>hectare</t>
  </si>
  <si>
    <t>running m</t>
  </si>
  <si>
    <t>Chapter 3-EARTHWORK, EROSION CONTROL AND DRAINAGE</t>
  </si>
  <si>
    <t>Construction of embankment with approved material obtained from borrow pits with a lift upto 1.5 m, transporting to site, spreading, grading to required slope and compacting to meet requirement of Tables 300.1 and 300.2 as per Technical Specification Clause 301.5</t>
  </si>
  <si>
    <t>Free Lead</t>
  </si>
  <si>
    <t>Lead up to 250 m</t>
  </si>
  <si>
    <t>Lead from 250m to 500m</t>
  </si>
  <si>
    <t>Lead from 500m to 750m</t>
  </si>
  <si>
    <t>Lead from 750m to 1000m</t>
  </si>
  <si>
    <t>Construction of subgrade and earthen shoulders with approved material obtained from borrow pits with all lifts and leads, transporting to site, spreading, grading to required slope and compacted to meet requirement of Table 300.2 as per Technical Specification Clause 303.1.</t>
  </si>
  <si>
    <t>Chapter 4 - GRANULAR SUB-BASES, BASES (NON-BITUMINOUS) AND SHOULDERS</t>
  </si>
  <si>
    <t>Construction of granular sub-base by providing well graded material, spreading in uniform layers with motor grader /tractor mount grader on prepared surface, mixing by mix in place method with rotavator  at OMC, and compacting with smooth  wheel  roller to achieve the  desired density, complete as per Technical Specification Clause 401.</t>
  </si>
  <si>
    <r>
      <t xml:space="preserve">Plant Mix Method </t>
    </r>
    <r>
      <rPr>
        <b/>
        <sz val="11"/>
        <color indexed="10"/>
        <rFont val="Calibri"/>
        <family val="2"/>
      </rPr>
      <t>(DELETED BY NRRDA  )</t>
    </r>
  </si>
  <si>
    <t>For Grading II  Material</t>
  </si>
  <si>
    <t>Construction of gravel/soil-aggregate base  by providing  well graded  material, spreading in uniform layers with  motor grader /tractor mount grader on prepared surface, mixing by mix in place method with rotavator  at OMC, and compacting with three  wheel 80-100 kN static roller  to achieve the  desired density, complete as per Technical Specifications Clause 402</t>
  </si>
  <si>
    <t>Construction of granular sub-base  by providing  well graded  material, spreading in uniform layers with  motor grader /tractor mount grader on prepared surface, mixing by mix in place method with rotavator  at OMC, and compacting with three  wheel 80-100 kN static roller capacity to achieve the  desired density, complete as per Technical Specification Clause 402</t>
  </si>
  <si>
    <t>Construction of granular surface course  by providing  well graded  material, spreading in uniform layers with  motor grader /tractor mount grader on prepared surface, mixing by mix in place method with rotavator  at OMC, and compacting with three  wheel 80-100 kN static roller capacity to achieve the  desired density, complete as per Technical Specification Clause 402</t>
  </si>
  <si>
    <t>Chapter 5 - BASES AND SURFACE COURSES (BITUMINOUS)</t>
  </si>
  <si>
    <t>Chapter 6 - CEMENT CONCRETE PAVEMENT</t>
  </si>
  <si>
    <t>Chapter 7 - CAUSEWAY AND SUBMERSIBLE BRIDGES</t>
  </si>
  <si>
    <t>Chapter 8 - HILL ROADS</t>
  </si>
  <si>
    <t>Running m</t>
  </si>
  <si>
    <t>Please ensure that quantities of various items are entered in the Rate Analysis</t>
  </si>
  <si>
    <t>Chapter 9 - PIPE CULVERTS</t>
  </si>
  <si>
    <t>Chapter 10 - TRAFFIC SIGNS, MARKINGS AND OTHER ROAD APPURTENANCES</t>
  </si>
  <si>
    <t>per cm height per letter</t>
  </si>
  <si>
    <t>Please ensure that area of aluminium plate of required size is entered in the analysis item</t>
  </si>
  <si>
    <t>Please ensure that area of MS Sheet of required size is entered in the analysis item</t>
  </si>
  <si>
    <t>Chapter 11 - FOUNDATION</t>
  </si>
  <si>
    <t>Chapter 12 - SUBSTRUCTURE</t>
  </si>
  <si>
    <t>cucm</t>
  </si>
  <si>
    <t>Chapter 13 - SUPERSTRUCTURE</t>
  </si>
  <si>
    <t>quintal</t>
  </si>
  <si>
    <t>Chapter 14 - PROTECTION WORKS</t>
  </si>
  <si>
    <t>Please ensure that quantity of cement concrete bedding is entered in the Rate of Analysis</t>
  </si>
  <si>
    <t>Chapter 15 - MAINTENANCE OF ROADS</t>
  </si>
  <si>
    <t>One No. Hume Pipe</t>
  </si>
  <si>
    <t>Culvert</t>
  </si>
  <si>
    <t>Maintenance of 200 metre km stone by way of refiting of tilted stones repairing with cement mortar, cleaning, repairing and lettering on 200 metre km stone and  5th km stone as per drawing and technical specification Clause 1912</t>
  </si>
  <si>
    <t>one tree</t>
  </si>
  <si>
    <t>C</t>
  </si>
  <si>
    <t>D</t>
  </si>
  <si>
    <t>E</t>
  </si>
  <si>
    <t>F</t>
  </si>
  <si>
    <t>G</t>
  </si>
  <si>
    <t>H</t>
  </si>
  <si>
    <t>J</t>
  </si>
  <si>
    <t xml:space="preserve"> I</t>
  </si>
  <si>
    <t>Basic Rates of Labour</t>
  </si>
  <si>
    <t xml:space="preserve"> Appendix A for  New Technology Rate Analysis</t>
  </si>
  <si>
    <t xml:space="preserve">Appendix B for  Rate of analysis based on Jharkhand SoR </t>
  </si>
  <si>
    <t>Discription</t>
  </si>
  <si>
    <t>Previously vetted SoR (Rates)</t>
  </si>
  <si>
    <t>Any other labour description should be written below</t>
  </si>
  <si>
    <t>Any other description should be written below</t>
  </si>
  <si>
    <t>Grout pump with agitator
and accessories</t>
  </si>
  <si>
    <t>Concrete Pump</t>
  </si>
  <si>
    <t>Epoxy Injection gun</t>
  </si>
  <si>
    <t>Stressing jack with pump</t>
  </si>
  <si>
    <t>Grouting pump with agitator</t>
  </si>
  <si>
    <t>i) Hire charges for jack of
40 tonne lifting capacity.</t>
  </si>
  <si>
    <t>per Day</t>
  </si>
  <si>
    <t>Mastic cooker 1 tonne
capacity</t>
  </si>
  <si>
    <t>Trailer 35 tonne capacity
for transporting to site.</t>
  </si>
  <si>
    <t>pertonne Km</t>
  </si>
  <si>
    <t>Trailor 30 tonne capacity
during placement.</t>
  </si>
  <si>
    <t>Transit Mixer 4.0/4.5 cum</t>
  </si>
  <si>
    <t>Transit Mixer 30 cum</t>
  </si>
  <si>
    <t xml:space="preserve">Integrated Stone Crusher 100THP </t>
  </si>
  <si>
    <t xml:space="preserve">100 PH </t>
  </si>
  <si>
    <t xml:space="preserve">hour </t>
  </si>
  <si>
    <t xml:space="preserve">Integrated Stone Crusher 200THP </t>
  </si>
  <si>
    <t xml:space="preserve">200 PH </t>
  </si>
  <si>
    <t>Hire and running charges of hydraulic piling rig with power unit and complete accessories including shifting from one bore location to another.</t>
  </si>
  <si>
    <t>Batch mix HMP @ 75 tonne per hour</t>
  </si>
  <si>
    <t>Generator 250 KVA</t>
  </si>
  <si>
    <t>Air compressor 250 cfm</t>
  </si>
  <si>
    <t>Drum mix plant for cold mixes of appropriate capacity but not less than 75 tonnes/hour.</t>
  </si>
  <si>
    <t>Pneumatic tyred roller 12-15 tonnes</t>
  </si>
  <si>
    <t>Road marking machine @ 60 sqm per hour</t>
  </si>
  <si>
    <t>Item not in SR 2021</t>
  </si>
  <si>
    <t>Bitumen (Crumb Rubber Modified ) Panipath Packed</t>
  </si>
  <si>
    <t>Bitumen (Polymer Modified) bulk Bahadurgarh</t>
  </si>
  <si>
    <t>Bitumen (S-65) Bhatinda Packed ( VG-30)</t>
  </si>
  <si>
    <t>Bitumen (S-90) Bhatinda Packed  (VG-10)</t>
  </si>
  <si>
    <t>RCC Pipe NP3 (700 mm dia)</t>
  </si>
  <si>
    <t>RCC Pipe NP4 (700 mm dia)</t>
  </si>
  <si>
    <t>Previously vetted SoR (Rates)(2021)</t>
  </si>
  <si>
    <t>Proposed  SoR (Rates 2025)</t>
  </si>
  <si>
    <t>Rate (Rs.) (Sor Rates 2025)</t>
  </si>
  <si>
    <t>Rate at Plant(Proposed SoR rates 2025)
(Rs.)</t>
  </si>
  <si>
    <t>e</t>
  </si>
  <si>
    <t>**</t>
  </si>
  <si>
    <t xml:space="preserve">The labour wages shoud be as per rates fixed bt the State government and the labour rates for tribal area/ hard areas may be enhanced as notified by state government from time to time. </t>
  </si>
  <si>
    <t>Index</t>
  </si>
  <si>
    <t xml:space="preserve"> BASIC RATES
(A) Labour </t>
  </si>
  <si>
    <t xml:space="preserve"> BASIC RATES
(B) USAGE RATES OF PLANT &amp; MACHINERY </t>
  </si>
  <si>
    <t xml:space="preserve"> BASIC RATES
(C) Material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</si>
</sst>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_(* #,##0.00_);_(* \(#,##0.00\);_(* \-??_);_(@_)"/>
    <numFmt numFmtId="166" formatCode="&quot;L-&quot;00"/>
    <numFmt numFmtId="167" formatCode="&quot;M-&quot;000"/>
    <numFmt numFmtId="168" formatCode="&quot;PM-&quot;000"/>
    <numFmt numFmtId="169" formatCode="&quot;\;&quot;;;"/>
    <numFmt numFmtId="170" formatCode="0_);\(0\)"/>
    <numFmt numFmtId="171" formatCode="0.0"/>
    <numFmt numFmtId="172" formatCode="0.000"/>
    <numFmt numFmtId="173" formatCode="#,##0.000"/>
    <numFmt numFmtId="174" formatCode="#,##0.0"/>
    <numFmt numFmtId="175" formatCode="#,##0.0000"/>
  </numFmts>
  <fonts count="41">
    <font>
      <sz val="11"/>
      <color indexed="8"/>
      <name val="Calibri"/>
      <family val="2"/>
    </font>
    <font>
      <sz val="10"/>
      <name val="Arial"/>
      <family val="2"/>
    </font>
    <font>
      <b/>
      <sz val="12"/>
      <name val="Arial"/>
      <family val="2"/>
    </font>
    <font>
      <b/>
      <sz val="10"/>
      <name val="Arial"/>
      <family val="2"/>
    </font>
    <font>
      <b/>
      <sz val="11"/>
      <color indexed="8"/>
      <name val="Calibri"/>
      <family val="2"/>
    </font>
    <font>
      <b/>
      <i/>
      <sz val="10"/>
      <name val="Arial"/>
      <family val="2"/>
    </font>
    <font>
      <i/>
      <sz val="10"/>
      <name val="Arial"/>
      <family val="2"/>
    </font>
    <font>
      <b/>
      <sz val="12"/>
      <color indexed="10"/>
      <name val="Arial"/>
      <family val="2"/>
    </font>
    <font>
      <sz val="10"/>
      <color indexed="50"/>
      <name val="Arial"/>
      <family val="2"/>
    </font>
    <font>
      <vertAlign val="superscript"/>
      <sz val="10"/>
      <name val="Arial"/>
      <family val="2"/>
    </font>
    <font>
      <sz val="11"/>
      <name val="Arial"/>
      <family val="2"/>
    </font>
    <font>
      <b/>
      <i/>
      <sz val="12"/>
      <name val="Arial"/>
      <family val="2"/>
    </font>
    <font>
      <sz val="12"/>
      <color indexed="8"/>
      <name val="Calibri"/>
      <family val="2"/>
    </font>
    <font>
      <sz val="12"/>
      <name val="Arial"/>
      <family val="2"/>
    </font>
    <font>
      <sz val="12"/>
      <color indexed="8"/>
      <name val="Arial"/>
      <family val="2"/>
    </font>
    <font>
      <sz val="11"/>
      <color indexed="8"/>
      <name val="Calibri"/>
      <family val="2"/>
    </font>
    <font>
      <sz val="11"/>
      <color indexed="8"/>
      <name val="Calibri"/>
      <family val="2"/>
      <charset val="1"/>
    </font>
    <font>
      <b/>
      <sz val="12"/>
      <color indexed="8"/>
      <name val="Arial"/>
      <family val="2"/>
    </font>
    <font>
      <sz val="10"/>
      <color indexed="8"/>
      <name val="Calibri"/>
      <family val="2"/>
    </font>
    <font>
      <sz val="16"/>
      <color indexed="8"/>
      <name val="Calibri"/>
      <family val="2"/>
    </font>
    <font>
      <sz val="19"/>
      <color indexed="8"/>
      <name val="Times New Roman"/>
      <family val="1"/>
    </font>
    <font>
      <sz val="16"/>
      <color indexed="8"/>
      <name val="Times New Roman"/>
      <family val="1"/>
    </font>
    <font>
      <b/>
      <sz val="8"/>
      <name val="Arial"/>
      <family val="2"/>
    </font>
    <font>
      <sz val="11"/>
      <name val="Calibri"/>
      <family val="2"/>
    </font>
    <font>
      <b/>
      <sz val="10"/>
      <color indexed="10"/>
      <name val="Arial"/>
      <family val="2"/>
    </font>
    <font>
      <strike/>
      <sz val="10"/>
      <name val="Arial"/>
      <family val="2"/>
    </font>
    <font>
      <sz val="12"/>
      <color indexed="10"/>
      <name val="Arial"/>
      <family val="2"/>
    </font>
    <font>
      <b/>
      <sz val="11"/>
      <color indexed="10"/>
      <name val="Calibri"/>
      <family val="2"/>
    </font>
    <font>
      <sz val="11"/>
      <color theme="1"/>
      <name val="Calibri"/>
      <family val="2"/>
      <scheme val="minor"/>
    </font>
    <font>
      <sz val="11"/>
      <color rgb="FF000000"/>
      <name val="Calibri"/>
      <family val="2"/>
    </font>
    <font>
      <sz val="18"/>
      <color rgb="FF000000"/>
      <name val="Kruti Dev 010"/>
    </font>
    <font>
      <sz val="16"/>
      <color rgb="FF000000"/>
      <name val="Times New Roman"/>
      <family val="1"/>
    </font>
    <font>
      <b/>
      <sz val="10"/>
      <color rgb="FFFF0000"/>
      <name val="Arial"/>
      <family val="2"/>
    </font>
    <font>
      <sz val="11"/>
      <color rgb="FFFF0000"/>
      <name val="Calibri"/>
      <family val="2"/>
    </font>
    <font>
      <sz val="10"/>
      <color rgb="FFFF0000"/>
      <name val="Arial"/>
      <family val="2"/>
    </font>
    <font>
      <sz val="11"/>
      <name val="Calibri"/>
      <family val="2"/>
      <scheme val="minor"/>
    </font>
    <font>
      <sz val="11"/>
      <color indexed="8"/>
      <name val="Calibri"/>
      <family val="2"/>
      <scheme val="minor"/>
    </font>
    <font>
      <sz val="8"/>
      <name val="Calibri"/>
      <family val="2"/>
    </font>
    <font>
      <b/>
      <sz val="24"/>
      <color indexed="8"/>
      <name val="Times New Roman"/>
      <family val="1"/>
    </font>
    <font>
      <u/>
      <sz val="11"/>
      <color indexed="8"/>
      <name val="Calibri"/>
      <family val="2"/>
    </font>
    <font>
      <i/>
      <u/>
      <sz val="12"/>
      <color indexed="8"/>
      <name val="Arial"/>
      <family val="2"/>
    </font>
  </fonts>
  <fills count="8">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rgb="FFFFFF00"/>
        <bgColor indexed="64"/>
      </patternFill>
    </fill>
    <fill>
      <patternFill patternType="solid">
        <fgColor rgb="FFFFFF00"/>
        <bgColor indexed="26"/>
      </patternFill>
    </fill>
    <fill>
      <patternFill patternType="solid">
        <fgColor theme="0"/>
        <bgColor indexed="64"/>
      </patternFill>
    </fill>
    <fill>
      <patternFill patternType="solid">
        <fgColor theme="5" tint="0.79998168889431442"/>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indexed="8"/>
      </top>
      <bottom style="thin">
        <color indexed="8"/>
      </bottom>
      <diagonal/>
    </border>
    <border>
      <left/>
      <right/>
      <top style="medium">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s>
  <cellStyleXfs count="73">
    <xf numFmtId="0" fontId="0" fillId="0" borderId="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4" fontId="1" fillId="0" borderId="0" applyFont="0" applyFill="0" applyBorder="0" applyAlignment="0" applyProtection="0"/>
    <xf numFmtId="165" fontId="15" fillId="0" borderId="0" applyFill="0" applyBorder="0" applyAlignment="0" applyProtection="0"/>
    <xf numFmtId="164" fontId="1" fillId="0" borderId="0" applyFont="0" applyFill="0" applyBorder="0" applyAlignment="0" applyProtection="0"/>
    <xf numFmtId="165" fontId="15" fillId="0" borderId="0" applyFill="0" applyBorder="0" applyAlignment="0" applyProtection="0"/>
    <xf numFmtId="164" fontId="1" fillId="0" borderId="0" applyFont="0" applyFill="0" applyBorder="0" applyAlignment="0" applyProtection="0"/>
    <xf numFmtId="165" fontId="15" fillId="0" borderId="0" applyFill="0" applyBorder="0" applyAlignment="0" applyProtection="0"/>
    <xf numFmtId="164" fontId="1" fillId="0" borderId="0" applyFont="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165" fontId="15" fillId="0" borderId="0" applyFill="0" applyBorder="0" applyAlignment="0" applyProtection="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 fillId="0" borderId="0" applyFont="0" applyFill="0" applyBorder="0" applyAlignment="0" applyProtection="0"/>
  </cellStyleXfs>
  <cellXfs count="780">
    <xf numFmtId="0" fontId="0" fillId="0" borderId="0" xfId="0"/>
    <xf numFmtId="0" fontId="0" fillId="0" borderId="0" xfId="0" applyAlignment="1">
      <alignment vertical="center"/>
    </xf>
    <xf numFmtId="0" fontId="0" fillId="0" borderId="1" xfId="0" applyBorder="1" applyAlignment="1">
      <alignment vertical="center"/>
    </xf>
    <xf numFmtId="2" fontId="0" fillId="0" borderId="0" xfId="0" applyNumberFormat="1"/>
    <xf numFmtId="0" fontId="0" fillId="0" borderId="0" xfId="0" applyAlignment="1">
      <alignment vertical="top"/>
    </xf>
    <xf numFmtId="0" fontId="3" fillId="0" borderId="0" xfId="0" applyFont="1" applyAlignment="1">
      <alignment horizontal="center" vertical="top"/>
    </xf>
    <xf numFmtId="4" fontId="0" fillId="0" borderId="0" xfId="0" applyNumberFormat="1" applyAlignment="1">
      <alignment vertical="top"/>
    </xf>
    <xf numFmtId="0" fontId="5" fillId="0" borderId="0" xfId="64" applyFont="1" applyAlignment="1">
      <alignment horizontal="left" vertical="top"/>
    </xf>
    <xf numFmtId="0" fontId="1" fillId="0" borderId="0" xfId="64"/>
    <xf numFmtId="0" fontId="6" fillId="0" borderId="0" xfId="64" applyFont="1" applyAlignment="1">
      <alignment horizontal="center" vertical="top"/>
    </xf>
    <xf numFmtId="0" fontId="6" fillId="0" borderId="0" xfId="64" applyFont="1" applyAlignment="1">
      <alignment horizontal="left" vertical="top"/>
    </xf>
    <xf numFmtId="0" fontId="3" fillId="0" borderId="2" xfId="64" applyFont="1" applyBorder="1" applyAlignment="1">
      <alignment horizontal="center" vertical="center" wrapText="1"/>
    </xf>
    <xf numFmtId="0" fontId="3" fillId="0" borderId="3" xfId="64" applyFont="1" applyBorder="1" applyAlignment="1">
      <alignment horizontal="center" vertical="center" wrapText="1"/>
    </xf>
    <xf numFmtId="0" fontId="3" fillId="0" borderId="3" xfId="64" applyFont="1" applyBorder="1" applyAlignment="1">
      <alignment horizontal="center" vertical="center"/>
    </xf>
    <xf numFmtId="2" fontId="3" fillId="0" borderId="3" xfId="64" applyNumberFormat="1" applyFont="1" applyBorder="1" applyAlignment="1">
      <alignment horizontal="center" vertical="center"/>
    </xf>
    <xf numFmtId="165" fontId="3" fillId="0" borderId="3" xfId="24" applyFont="1" applyFill="1" applyBorder="1" applyAlignment="1" applyProtection="1">
      <alignment horizontal="center" vertical="center" wrapText="1"/>
    </xf>
    <xf numFmtId="165" fontId="3" fillId="0" borderId="4" xfId="24" applyFont="1" applyFill="1" applyBorder="1" applyAlignment="1" applyProtection="1">
      <alignment horizontal="center" vertical="center" wrapText="1"/>
    </xf>
    <xf numFmtId="0" fontId="3" fillId="0" borderId="0" xfId="64" applyFont="1" applyAlignment="1">
      <alignment horizontal="center" vertical="center" wrapText="1"/>
    </xf>
    <xf numFmtId="0" fontId="3" fillId="0" borderId="0" xfId="64" applyFont="1" applyAlignment="1">
      <alignment horizontal="center" vertical="center"/>
    </xf>
    <xf numFmtId="2" fontId="3" fillId="0" borderId="0" xfId="64" applyNumberFormat="1" applyFont="1" applyAlignment="1">
      <alignment horizontal="center" vertical="center"/>
    </xf>
    <xf numFmtId="165" fontId="3" fillId="0" borderId="0" xfId="24" applyFont="1" applyFill="1" applyBorder="1" applyAlignment="1" applyProtection="1">
      <alignment horizontal="center" vertical="center" wrapText="1"/>
    </xf>
    <xf numFmtId="49" fontId="3" fillId="0" borderId="0" xfId="40" applyNumberFormat="1" applyFont="1" applyAlignment="1">
      <alignment horizontal="center" vertical="top"/>
    </xf>
    <xf numFmtId="0" fontId="3" fillId="0" borderId="0" xfId="40" applyFont="1" applyAlignment="1">
      <alignment horizontal="center" vertical="top" wrapText="1"/>
    </xf>
    <xf numFmtId="0" fontId="3" fillId="0" borderId="0" xfId="40" applyFont="1" applyAlignment="1">
      <alignment horizontal="center" vertical="top"/>
    </xf>
    <xf numFmtId="2" fontId="3" fillId="0" borderId="0" xfId="40" applyNumberFormat="1" applyFont="1" applyAlignment="1">
      <alignment horizontal="center" vertical="top"/>
    </xf>
    <xf numFmtId="165" fontId="3" fillId="0" borderId="0" xfId="6" applyFont="1" applyFill="1" applyBorder="1" applyAlignment="1" applyProtection="1">
      <alignment horizontal="center" vertical="top" wrapText="1"/>
    </xf>
    <xf numFmtId="0" fontId="3" fillId="0" borderId="0" xfId="40" applyFont="1" applyAlignment="1">
      <alignment vertical="top"/>
    </xf>
    <xf numFmtId="0" fontId="1" fillId="0" borderId="0" xfId="40"/>
    <xf numFmtId="49" fontId="1" fillId="0" borderId="0" xfId="40" applyNumberFormat="1" applyAlignment="1">
      <alignment horizontal="center" vertical="top"/>
    </xf>
    <xf numFmtId="0" fontId="1" fillId="0" borderId="0" xfId="40" applyAlignment="1">
      <alignment vertical="top"/>
    </xf>
    <xf numFmtId="0" fontId="1" fillId="0" borderId="0" xfId="40" applyAlignment="1">
      <alignment horizontal="center" vertical="top"/>
    </xf>
    <xf numFmtId="2" fontId="1" fillId="0" borderId="0" xfId="40" applyNumberFormat="1" applyAlignment="1">
      <alignment vertical="top"/>
    </xf>
    <xf numFmtId="165" fontId="1" fillId="0" borderId="0" xfId="6" applyFont="1" applyFill="1" applyBorder="1" applyAlignment="1" applyProtection="1">
      <alignment vertical="top"/>
    </xf>
    <xf numFmtId="165" fontId="3" fillId="0" borderId="0" xfId="6" applyFont="1" applyFill="1" applyBorder="1" applyAlignment="1" applyProtection="1">
      <alignment vertical="top"/>
    </xf>
    <xf numFmtId="172" fontId="1" fillId="0" borderId="0" xfId="40" applyNumberFormat="1" applyAlignment="1">
      <alignment vertical="top"/>
    </xf>
    <xf numFmtId="2" fontId="3" fillId="0" borderId="0" xfId="40" applyNumberFormat="1" applyFont="1" applyAlignment="1">
      <alignment vertical="top"/>
    </xf>
    <xf numFmtId="0" fontId="1" fillId="0" borderId="0" xfId="40" applyAlignment="1">
      <alignment vertical="top" wrapText="1"/>
    </xf>
    <xf numFmtId="49" fontId="1" fillId="0" borderId="0" xfId="40" applyNumberFormat="1" applyAlignment="1">
      <alignment vertical="top"/>
    </xf>
    <xf numFmtId="0" fontId="5" fillId="0" borderId="0" xfId="40" applyFont="1" applyAlignment="1">
      <alignment horizontal="right" vertical="top"/>
    </xf>
    <xf numFmtId="0" fontId="1" fillId="0" borderId="0" xfId="40" applyAlignment="1">
      <alignment horizontal="justify" vertical="top"/>
    </xf>
    <xf numFmtId="0" fontId="3" fillId="0" borderId="0" xfId="40" applyFont="1" applyAlignment="1">
      <alignment horizontal="justify" vertical="top"/>
    </xf>
    <xf numFmtId="2" fontId="1" fillId="0" borderId="0" xfId="40" applyNumberFormat="1" applyAlignment="1">
      <alignment horizontal="right" vertical="top"/>
    </xf>
    <xf numFmtId="0" fontId="3" fillId="0" borderId="0" xfId="40" applyFont="1" applyAlignment="1">
      <alignment vertical="top" wrapText="1"/>
    </xf>
    <xf numFmtId="0" fontId="6" fillId="0" borderId="0" xfId="40" applyFont="1" applyAlignment="1">
      <alignment horizontal="center" vertical="top"/>
    </xf>
    <xf numFmtId="4" fontId="1" fillId="0" borderId="0" xfId="40" applyNumberFormat="1" applyAlignment="1">
      <alignment vertical="top"/>
    </xf>
    <xf numFmtId="173" fontId="1" fillId="0" borderId="0" xfId="40" applyNumberFormat="1" applyAlignment="1">
      <alignment vertical="top"/>
    </xf>
    <xf numFmtId="0" fontId="5" fillId="0" borderId="0" xfId="40" applyFont="1" applyAlignment="1">
      <alignment horizontal="center" vertical="top"/>
    </xf>
    <xf numFmtId="0" fontId="3" fillId="0" borderId="2" xfId="66" applyFont="1" applyBorder="1" applyAlignment="1">
      <alignment horizontal="center" vertical="center" wrapText="1"/>
    </xf>
    <xf numFmtId="0" fontId="3" fillId="0" borderId="3" xfId="66" applyFont="1" applyBorder="1" applyAlignment="1">
      <alignment horizontal="center" vertical="center" wrapText="1"/>
    </xf>
    <xf numFmtId="0" fontId="3" fillId="0" borderId="3" xfId="66" applyFont="1" applyBorder="1" applyAlignment="1">
      <alignment horizontal="center" vertical="center"/>
    </xf>
    <xf numFmtId="2" fontId="3" fillId="0" borderId="3" xfId="66" applyNumberFormat="1" applyFont="1" applyBorder="1" applyAlignment="1">
      <alignment horizontal="center" vertical="center"/>
    </xf>
    <xf numFmtId="165" fontId="3" fillId="0" borderId="3" xfId="25" applyFont="1" applyFill="1" applyBorder="1" applyAlignment="1" applyProtection="1">
      <alignment horizontal="center" vertical="center" wrapText="1"/>
    </xf>
    <xf numFmtId="165" fontId="3" fillId="0" borderId="4" xfId="25" applyFont="1" applyFill="1" applyBorder="1" applyAlignment="1" applyProtection="1">
      <alignment horizontal="center" vertical="center" wrapText="1"/>
    </xf>
    <xf numFmtId="49" fontId="3" fillId="0" borderId="0" xfId="67" applyNumberFormat="1" applyFont="1" applyAlignment="1">
      <alignment horizontal="center" vertical="top"/>
    </xf>
    <xf numFmtId="0" fontId="3" fillId="0" borderId="0" xfId="67" applyFont="1" applyAlignment="1">
      <alignment horizontal="center" vertical="top"/>
    </xf>
    <xf numFmtId="0" fontId="3" fillId="0" borderId="0" xfId="67" applyFont="1" applyAlignment="1">
      <alignment vertical="top"/>
    </xf>
    <xf numFmtId="0" fontId="1" fillId="0" borderId="0" xfId="67"/>
    <xf numFmtId="49" fontId="1" fillId="0" borderId="0" xfId="67" applyNumberFormat="1" applyAlignment="1">
      <alignment horizontal="center" vertical="top"/>
    </xf>
    <xf numFmtId="0" fontId="1" fillId="0" borderId="0" xfId="67" applyAlignment="1">
      <alignment vertical="top"/>
    </xf>
    <xf numFmtId="0" fontId="1" fillId="0" borderId="0" xfId="67" applyAlignment="1">
      <alignment horizontal="center" vertical="top"/>
    </xf>
    <xf numFmtId="4" fontId="1" fillId="0" borderId="0" xfId="67" applyNumberFormat="1" applyAlignment="1">
      <alignment vertical="top"/>
    </xf>
    <xf numFmtId="4" fontId="1" fillId="0" borderId="0" xfId="26" applyNumberFormat="1" applyFont="1" applyFill="1" applyBorder="1" applyAlignment="1" applyProtection="1">
      <alignment vertical="top"/>
    </xf>
    <xf numFmtId="4" fontId="3" fillId="0" borderId="0" xfId="67" applyNumberFormat="1" applyFont="1" applyAlignment="1">
      <alignment vertical="top"/>
    </xf>
    <xf numFmtId="4" fontId="3" fillId="0" borderId="0" xfId="26" applyNumberFormat="1" applyFont="1" applyFill="1" applyBorder="1" applyAlignment="1" applyProtection="1">
      <alignment vertical="top"/>
    </xf>
    <xf numFmtId="0" fontId="1" fillId="0" borderId="0" xfId="67" applyAlignment="1">
      <alignment vertical="top" wrapText="1"/>
    </xf>
    <xf numFmtId="0" fontId="5" fillId="0" borderId="0" xfId="67" applyFont="1" applyAlignment="1">
      <alignment horizontal="right" vertical="top"/>
    </xf>
    <xf numFmtId="173" fontId="1" fillId="0" borderId="0" xfId="67" applyNumberFormat="1" applyAlignment="1">
      <alignment vertical="top"/>
    </xf>
    <xf numFmtId="0" fontId="3" fillId="0" borderId="0" xfId="67" applyFont="1" applyAlignment="1">
      <alignment horizontal="right" vertical="top" wrapText="1"/>
    </xf>
    <xf numFmtId="49" fontId="1" fillId="0" borderId="0" xfId="67" applyNumberFormat="1" applyAlignment="1">
      <alignment vertical="top"/>
    </xf>
    <xf numFmtId="0" fontId="1" fillId="0" borderId="0" xfId="67" applyAlignment="1">
      <alignment horizontal="justify" vertical="top" wrapText="1"/>
    </xf>
    <xf numFmtId="0" fontId="5" fillId="0" borderId="0" xfId="67" applyFont="1" applyAlignment="1">
      <alignment horizontal="center" vertical="top"/>
    </xf>
    <xf numFmtId="0" fontId="6" fillId="0" borderId="0" xfId="67" applyFont="1" applyAlignment="1">
      <alignment horizontal="center" vertical="top"/>
    </xf>
    <xf numFmtId="0" fontId="6" fillId="0" borderId="0" xfId="67" applyFont="1" applyAlignment="1">
      <alignment vertical="top"/>
    </xf>
    <xf numFmtId="0" fontId="3" fillId="0" borderId="2" xfId="68" applyFont="1" applyBorder="1" applyAlignment="1">
      <alignment horizontal="center" vertical="center" wrapText="1"/>
    </xf>
    <xf numFmtId="0" fontId="3" fillId="0" borderId="3" xfId="68" applyFont="1" applyBorder="1" applyAlignment="1">
      <alignment horizontal="center" vertical="center" wrapText="1"/>
    </xf>
    <xf numFmtId="0" fontId="3" fillId="0" borderId="3" xfId="68" applyFont="1" applyBorder="1" applyAlignment="1">
      <alignment horizontal="center" vertical="center"/>
    </xf>
    <xf numFmtId="2" fontId="3" fillId="0" borderId="3" xfId="68" applyNumberFormat="1" applyFont="1" applyBorder="1" applyAlignment="1">
      <alignment horizontal="center" vertical="center"/>
    </xf>
    <xf numFmtId="165" fontId="3" fillId="0" borderId="3" xfId="27" applyFont="1" applyFill="1" applyBorder="1" applyAlignment="1" applyProtection="1">
      <alignment horizontal="center" vertical="center" wrapText="1"/>
    </xf>
    <xf numFmtId="165" fontId="3" fillId="0" borderId="4" xfId="27" applyFont="1" applyFill="1" applyBorder="1" applyAlignment="1" applyProtection="1">
      <alignment horizontal="center" vertical="center" wrapText="1"/>
    </xf>
    <xf numFmtId="0" fontId="3" fillId="0" borderId="0" xfId="68" applyFont="1" applyAlignment="1">
      <alignment horizontal="center" vertical="center" wrapText="1"/>
    </xf>
    <xf numFmtId="0" fontId="3" fillId="0" borderId="0" xfId="68" applyFont="1" applyAlignment="1">
      <alignment horizontal="center" vertical="center"/>
    </xf>
    <xf numFmtId="2" fontId="3" fillId="0" borderId="0" xfId="68" applyNumberFormat="1" applyFont="1" applyAlignment="1">
      <alignment horizontal="center" vertical="center"/>
    </xf>
    <xf numFmtId="165" fontId="3" fillId="0" borderId="0" xfId="27" applyFont="1" applyFill="1" applyBorder="1" applyAlignment="1" applyProtection="1">
      <alignment horizontal="center" vertical="center" wrapText="1"/>
    </xf>
    <xf numFmtId="49" fontId="3" fillId="0" borderId="0" xfId="69" applyNumberFormat="1" applyFont="1" applyAlignment="1">
      <alignment horizontal="center" vertical="top"/>
    </xf>
    <xf numFmtId="0" fontId="1" fillId="0" borderId="0" xfId="69" applyAlignment="1">
      <alignment vertical="top"/>
    </xf>
    <xf numFmtId="0" fontId="3" fillId="0" borderId="0" xfId="69" applyFont="1" applyAlignment="1">
      <alignment vertical="top"/>
    </xf>
    <xf numFmtId="0" fontId="1" fillId="0" borderId="0" xfId="69"/>
    <xf numFmtId="0" fontId="3" fillId="0" borderId="0" xfId="69" applyFont="1" applyAlignment="1">
      <alignment horizontal="center" vertical="top"/>
    </xf>
    <xf numFmtId="0" fontId="1" fillId="0" borderId="0" xfId="69" applyAlignment="1">
      <alignment horizontal="center" vertical="top"/>
    </xf>
    <xf numFmtId="4" fontId="1" fillId="0" borderId="0" xfId="69" applyNumberFormat="1" applyAlignment="1">
      <alignment vertical="top"/>
    </xf>
    <xf numFmtId="49" fontId="1" fillId="0" borderId="0" xfId="69" applyNumberFormat="1" applyAlignment="1">
      <alignment horizontal="center" vertical="top"/>
    </xf>
    <xf numFmtId="4" fontId="3" fillId="0" borderId="0" xfId="69" applyNumberFormat="1" applyFont="1" applyAlignment="1">
      <alignment vertical="top"/>
    </xf>
    <xf numFmtId="0" fontId="5" fillId="0" borderId="0" xfId="69" applyFont="1" applyAlignment="1">
      <alignment horizontal="right" vertical="top"/>
    </xf>
    <xf numFmtId="49" fontId="1" fillId="0" borderId="0" xfId="69" applyNumberFormat="1" applyAlignment="1">
      <alignment vertical="top"/>
    </xf>
    <xf numFmtId="0" fontId="6" fillId="0" borderId="0" xfId="69" applyFont="1" applyAlignment="1">
      <alignment horizontal="right" vertical="top"/>
    </xf>
    <xf numFmtId="0" fontId="6" fillId="0" borderId="0" xfId="69" applyFont="1" applyAlignment="1">
      <alignment horizontal="center" vertical="top"/>
    </xf>
    <xf numFmtId="0" fontId="1" fillId="0" borderId="0" xfId="69" applyAlignment="1">
      <alignment horizontal="justify" vertical="top"/>
    </xf>
    <xf numFmtId="0" fontId="5" fillId="0" borderId="0" xfId="69" applyFont="1" applyAlignment="1">
      <alignment vertical="top" wrapText="1"/>
    </xf>
    <xf numFmtId="0" fontId="6" fillId="0" borderId="0" xfId="69" applyFont="1" applyAlignment="1">
      <alignment vertical="top"/>
    </xf>
    <xf numFmtId="0" fontId="1" fillId="0" borderId="0" xfId="69" applyAlignment="1">
      <alignment vertical="top" wrapText="1"/>
    </xf>
    <xf numFmtId="173" fontId="1" fillId="0" borderId="0" xfId="69" applyNumberFormat="1" applyAlignment="1">
      <alignment vertical="top"/>
    </xf>
    <xf numFmtId="2" fontId="1" fillId="0" borderId="0" xfId="69" applyNumberFormat="1" applyAlignment="1">
      <alignment vertical="top"/>
    </xf>
    <xf numFmtId="4" fontId="1" fillId="0" borderId="0" xfId="69" applyNumberFormat="1" applyAlignment="1" applyProtection="1">
      <alignment vertical="top"/>
      <protection locked="0"/>
    </xf>
    <xf numFmtId="0" fontId="1" fillId="0" borderId="0" xfId="69" applyAlignment="1">
      <alignment horizontal="justify" vertical="top" wrapText="1"/>
    </xf>
    <xf numFmtId="172" fontId="1" fillId="0" borderId="0" xfId="69" applyNumberFormat="1" applyAlignment="1">
      <alignment vertical="top"/>
    </xf>
    <xf numFmtId="0" fontId="3" fillId="0" borderId="2" xfId="70" applyFont="1" applyBorder="1" applyAlignment="1">
      <alignment horizontal="center" vertical="center" wrapText="1"/>
    </xf>
    <xf numFmtId="0" fontId="3" fillId="0" borderId="3" xfId="70" applyFont="1" applyBorder="1" applyAlignment="1">
      <alignment horizontal="center" vertical="center" wrapText="1"/>
    </xf>
    <xf numFmtId="0" fontId="3" fillId="0" borderId="3" xfId="70" applyFont="1" applyBorder="1" applyAlignment="1">
      <alignment horizontal="center" vertical="center"/>
    </xf>
    <xf numFmtId="2" fontId="3" fillId="0" borderId="3" xfId="70" applyNumberFormat="1" applyFont="1" applyBorder="1" applyAlignment="1">
      <alignment horizontal="center" vertical="center"/>
    </xf>
    <xf numFmtId="165" fontId="3" fillId="0" borderId="3" xfId="28" applyFont="1" applyFill="1" applyBorder="1" applyAlignment="1" applyProtection="1">
      <alignment horizontal="center" vertical="center" wrapText="1"/>
    </xf>
    <xf numFmtId="165" fontId="3" fillId="0" borderId="4" xfId="28" applyFont="1" applyFill="1" applyBorder="1" applyAlignment="1" applyProtection="1">
      <alignment horizontal="center" vertical="center" wrapText="1"/>
    </xf>
    <xf numFmtId="49" fontId="3" fillId="0" borderId="0" xfId="30" applyNumberFormat="1" applyFont="1" applyAlignment="1">
      <alignment horizontal="center" vertical="top"/>
    </xf>
    <xf numFmtId="0" fontId="3" fillId="0" borderId="0" xfId="30" applyFont="1" applyAlignment="1">
      <alignment horizontal="center" vertical="top"/>
    </xf>
    <xf numFmtId="0" fontId="3" fillId="0" borderId="0" xfId="30" applyFont="1" applyAlignment="1">
      <alignment vertical="top"/>
    </xf>
    <xf numFmtId="0" fontId="1" fillId="0" borderId="0" xfId="30"/>
    <xf numFmtId="49" fontId="1" fillId="0" borderId="0" xfId="30" applyNumberFormat="1" applyAlignment="1">
      <alignment horizontal="center" vertical="top"/>
    </xf>
    <xf numFmtId="0" fontId="3" fillId="0" borderId="0" xfId="30" applyFont="1" applyAlignment="1">
      <alignment vertical="top" wrapText="1"/>
    </xf>
    <xf numFmtId="0" fontId="1" fillId="0" borderId="0" xfId="30" applyAlignment="1">
      <alignment vertical="top"/>
    </xf>
    <xf numFmtId="0" fontId="1" fillId="0" borderId="0" xfId="30" applyAlignment="1">
      <alignment horizontal="center" vertical="top"/>
    </xf>
    <xf numFmtId="4" fontId="1" fillId="0" borderId="0" xfId="30" applyNumberFormat="1" applyAlignment="1">
      <alignment vertical="top"/>
    </xf>
    <xf numFmtId="0" fontId="1" fillId="2" borderId="0" xfId="30" applyFill="1" applyAlignment="1">
      <alignment vertical="top"/>
    </xf>
    <xf numFmtId="0" fontId="1" fillId="2" borderId="0" xfId="30" applyFill="1" applyAlignment="1">
      <alignment horizontal="center" vertical="top"/>
    </xf>
    <xf numFmtId="4" fontId="1" fillId="2" borderId="0" xfId="30" applyNumberFormat="1" applyFill="1" applyAlignment="1">
      <alignment vertical="top"/>
    </xf>
    <xf numFmtId="0" fontId="1" fillId="0" borderId="0" xfId="30" applyAlignment="1">
      <alignment vertical="top" wrapText="1"/>
    </xf>
    <xf numFmtId="4" fontId="3" fillId="0" borderId="0" xfId="30" applyNumberFormat="1" applyFont="1" applyAlignment="1">
      <alignment vertical="top"/>
    </xf>
    <xf numFmtId="2" fontId="1" fillId="0" borderId="0" xfId="30" applyNumberFormat="1" applyAlignment="1">
      <alignment vertical="top"/>
    </xf>
    <xf numFmtId="0" fontId="1" fillId="2" borderId="0" xfId="30" applyFill="1"/>
    <xf numFmtId="0" fontId="5" fillId="0" borderId="0" xfId="30" applyFont="1" applyAlignment="1">
      <alignment horizontal="right" vertical="top"/>
    </xf>
    <xf numFmtId="0" fontId="6" fillId="0" borderId="0" xfId="30" applyFont="1" applyAlignment="1">
      <alignment vertical="top"/>
    </xf>
    <xf numFmtId="0" fontId="1" fillId="2" borderId="0" xfId="30" applyFill="1" applyAlignment="1">
      <alignment vertical="top" wrapText="1"/>
    </xf>
    <xf numFmtId="0" fontId="3" fillId="2" borderId="0" xfId="30" applyFont="1" applyFill="1" applyAlignment="1">
      <alignment vertical="top" wrapText="1"/>
    </xf>
    <xf numFmtId="0" fontId="6" fillId="0" borderId="0" xfId="30" applyFont="1" applyAlignment="1">
      <alignment horizontal="center" vertical="top"/>
    </xf>
    <xf numFmtId="173" fontId="1" fillId="0" borderId="0" xfId="30" applyNumberFormat="1" applyAlignment="1">
      <alignment vertical="top"/>
    </xf>
    <xf numFmtId="0" fontId="3" fillId="0" borderId="2" xfId="31" applyFont="1" applyBorder="1" applyAlignment="1">
      <alignment horizontal="center" vertical="center" wrapText="1"/>
    </xf>
    <xf numFmtId="0" fontId="3" fillId="0" borderId="3" xfId="31" applyFont="1" applyBorder="1" applyAlignment="1">
      <alignment horizontal="center" vertical="center" wrapText="1"/>
    </xf>
    <xf numFmtId="0" fontId="3" fillId="0" borderId="3" xfId="31" applyFont="1" applyBorder="1" applyAlignment="1">
      <alignment horizontal="center" vertical="center"/>
    </xf>
    <xf numFmtId="4" fontId="3" fillId="0" borderId="3" xfId="31" applyNumberFormat="1" applyFont="1" applyBorder="1" applyAlignment="1">
      <alignment horizontal="center" vertical="center"/>
    </xf>
    <xf numFmtId="4" fontId="3" fillId="0" borderId="3" xfId="31" applyNumberFormat="1" applyFont="1" applyBorder="1" applyAlignment="1">
      <alignment horizontal="center" vertical="center" wrapText="1"/>
    </xf>
    <xf numFmtId="4" fontId="3" fillId="0" borderId="4" xfId="31" applyNumberFormat="1" applyFont="1" applyBorder="1" applyAlignment="1">
      <alignment horizontal="center" vertical="center" wrapText="1"/>
    </xf>
    <xf numFmtId="49" fontId="3" fillId="0" borderId="0" xfId="32" applyNumberFormat="1" applyFont="1" applyAlignment="1">
      <alignment horizontal="center" vertical="top"/>
    </xf>
    <xf numFmtId="0" fontId="3" fillId="0" borderId="0" xfId="32" applyFont="1" applyAlignment="1">
      <alignment horizontal="center" vertical="top"/>
    </xf>
    <xf numFmtId="0" fontId="3" fillId="0" borderId="0" xfId="32" applyFont="1" applyAlignment="1">
      <alignment vertical="top"/>
    </xf>
    <xf numFmtId="0" fontId="1" fillId="0" borderId="0" xfId="32"/>
    <xf numFmtId="49" fontId="1" fillId="0" borderId="0" xfId="32" applyNumberFormat="1" applyAlignment="1">
      <alignment horizontal="center" vertical="top"/>
    </xf>
    <xf numFmtId="0" fontId="1" fillId="0" borderId="0" xfId="32" applyAlignment="1">
      <alignment vertical="top"/>
    </xf>
    <xf numFmtId="0" fontId="1" fillId="0" borderId="0" xfId="32" applyAlignment="1">
      <alignment horizontal="center" vertical="top"/>
    </xf>
    <xf numFmtId="4" fontId="1" fillId="0" borderId="0" xfId="32" applyNumberFormat="1" applyAlignment="1">
      <alignment vertical="top"/>
    </xf>
    <xf numFmtId="4" fontId="3" fillId="0" borderId="0" xfId="32" applyNumberFormat="1" applyFont="1" applyAlignment="1">
      <alignment vertical="top"/>
    </xf>
    <xf numFmtId="0" fontId="5" fillId="0" borderId="0" xfId="32" applyFont="1" applyAlignment="1">
      <alignment horizontal="right" vertical="top"/>
    </xf>
    <xf numFmtId="0" fontId="6" fillId="0" borderId="0" xfId="32" applyFont="1" applyAlignment="1">
      <alignment vertical="top"/>
    </xf>
    <xf numFmtId="0" fontId="6" fillId="0" borderId="0" xfId="32" applyFont="1" applyAlignment="1">
      <alignment vertical="top" wrapText="1"/>
    </xf>
    <xf numFmtId="0" fontId="1" fillId="0" borderId="0" xfId="32" applyAlignment="1">
      <alignment vertical="top" wrapText="1"/>
    </xf>
    <xf numFmtId="49" fontId="1" fillId="0" borderId="0" xfId="32" applyNumberFormat="1" applyAlignment="1">
      <alignment vertical="top"/>
    </xf>
    <xf numFmtId="173" fontId="1" fillId="0" borderId="0" xfId="32" applyNumberFormat="1" applyAlignment="1">
      <alignment vertical="top"/>
    </xf>
    <xf numFmtId="0" fontId="6" fillId="0" borderId="0" xfId="32" applyFont="1" applyAlignment="1">
      <alignment horizontal="center" vertical="top"/>
    </xf>
    <xf numFmtId="0" fontId="3" fillId="0" borderId="0" xfId="32" applyFont="1" applyAlignment="1">
      <alignment horizontal="right" vertical="top"/>
    </xf>
    <xf numFmtId="4" fontId="1" fillId="3" borderId="0" xfId="32" applyNumberFormat="1" applyFill="1" applyAlignment="1">
      <alignment vertical="top"/>
    </xf>
    <xf numFmtId="2" fontId="1" fillId="0" borderId="0" xfId="32" applyNumberFormat="1" applyAlignment="1">
      <alignment vertical="top"/>
    </xf>
    <xf numFmtId="0" fontId="1" fillId="0" borderId="0" xfId="32" applyAlignment="1">
      <alignment horizontal="center" vertical="top" wrapText="1"/>
    </xf>
    <xf numFmtId="0" fontId="3" fillId="0" borderId="0" xfId="32" applyFont="1" applyAlignment="1">
      <alignment vertical="top" wrapText="1"/>
    </xf>
    <xf numFmtId="0" fontId="5" fillId="0" borderId="0" xfId="32" applyFont="1" applyAlignment="1">
      <alignment horizontal="center" vertical="top"/>
    </xf>
    <xf numFmtId="0" fontId="3" fillId="0" borderId="2" xfId="33" applyFont="1" applyBorder="1" applyAlignment="1">
      <alignment horizontal="center" vertical="center" wrapText="1"/>
    </xf>
    <xf numFmtId="0" fontId="3" fillId="0" borderId="3" xfId="33" applyFont="1" applyBorder="1" applyAlignment="1">
      <alignment horizontal="center" vertical="center" wrapText="1"/>
    </xf>
    <xf numFmtId="0" fontId="3" fillId="0" borderId="3" xfId="33" applyFont="1" applyBorder="1" applyAlignment="1">
      <alignment horizontal="center" vertical="center"/>
    </xf>
    <xf numFmtId="2" fontId="3" fillId="0" borderId="3" xfId="33" applyNumberFormat="1" applyFont="1" applyBorder="1" applyAlignment="1">
      <alignment horizontal="center" vertical="center"/>
    </xf>
    <xf numFmtId="165" fontId="3" fillId="0" borderId="3" xfId="1" applyFont="1" applyFill="1" applyBorder="1" applyAlignment="1" applyProtection="1">
      <alignment horizontal="center" vertical="center" wrapText="1"/>
    </xf>
    <xf numFmtId="165" fontId="3" fillId="0" borderId="4" xfId="1" applyFont="1" applyFill="1" applyBorder="1" applyAlignment="1" applyProtection="1">
      <alignment horizontal="center" vertical="center" wrapText="1"/>
    </xf>
    <xf numFmtId="0" fontId="3" fillId="0" borderId="0" xfId="33" applyFont="1" applyAlignment="1">
      <alignment horizontal="center" vertical="center" wrapText="1"/>
    </xf>
    <xf numFmtId="0" fontId="3" fillId="0" borderId="0" xfId="33" applyFont="1" applyAlignment="1">
      <alignment horizontal="center" vertical="center"/>
    </xf>
    <xf numFmtId="2" fontId="3" fillId="0" borderId="0" xfId="33" applyNumberFormat="1" applyFont="1" applyAlignment="1">
      <alignment horizontal="center" vertical="center"/>
    </xf>
    <xf numFmtId="165" fontId="3" fillId="0" borderId="0" xfId="1" applyFont="1" applyFill="1" applyBorder="1" applyAlignment="1" applyProtection="1">
      <alignment horizontal="center" vertical="center" wrapText="1"/>
    </xf>
    <xf numFmtId="49" fontId="3" fillId="0" borderId="0" xfId="34" applyNumberFormat="1" applyFont="1" applyAlignment="1">
      <alignment horizontal="center" vertical="top" wrapText="1"/>
    </xf>
    <xf numFmtId="0" fontId="3" fillId="0" borderId="0" xfId="34" applyFont="1" applyAlignment="1">
      <alignment horizontal="center" vertical="top" wrapText="1"/>
    </xf>
    <xf numFmtId="0" fontId="3" fillId="0" borderId="0" xfId="34" applyFont="1" applyAlignment="1">
      <alignment horizontal="center" vertical="top"/>
    </xf>
    <xf numFmtId="2" fontId="3" fillId="0" borderId="0" xfId="34" applyNumberFormat="1" applyFont="1" applyAlignment="1">
      <alignment horizontal="center" vertical="top"/>
    </xf>
    <xf numFmtId="165" fontId="3" fillId="0" borderId="0" xfId="2" applyFont="1" applyFill="1" applyBorder="1" applyAlignment="1" applyProtection="1">
      <alignment horizontal="center" vertical="top" wrapText="1"/>
    </xf>
    <xf numFmtId="49" fontId="3" fillId="0" borderId="0" xfId="34" applyNumberFormat="1" applyFont="1" applyAlignment="1">
      <alignment horizontal="center" vertical="top"/>
    </xf>
    <xf numFmtId="0" fontId="3" fillId="0" borderId="0" xfId="34" applyFont="1" applyAlignment="1">
      <alignment vertical="top"/>
    </xf>
    <xf numFmtId="0" fontId="1" fillId="0" borderId="0" xfId="34"/>
    <xf numFmtId="0" fontId="1" fillId="0" borderId="0" xfId="34" applyAlignment="1">
      <alignment vertical="top"/>
    </xf>
    <xf numFmtId="49" fontId="1" fillId="0" borderId="0" xfId="34" applyNumberFormat="1" applyAlignment="1">
      <alignment horizontal="center" vertical="top"/>
    </xf>
    <xf numFmtId="0" fontId="3" fillId="0" borderId="0" xfId="34" applyFont="1" applyAlignment="1">
      <alignment vertical="top" wrapText="1"/>
    </xf>
    <xf numFmtId="0" fontId="1" fillId="0" borderId="0" xfId="34" applyAlignment="1">
      <alignment horizontal="center" vertical="top"/>
    </xf>
    <xf numFmtId="4" fontId="1" fillId="0" borderId="0" xfId="34" applyNumberFormat="1" applyAlignment="1">
      <alignment vertical="top"/>
    </xf>
    <xf numFmtId="173" fontId="1" fillId="0" borderId="0" xfId="34" applyNumberFormat="1" applyAlignment="1">
      <alignment vertical="top"/>
    </xf>
    <xf numFmtId="0" fontId="1" fillId="0" borderId="0" xfId="34" applyAlignment="1">
      <alignment vertical="top" wrapText="1"/>
    </xf>
    <xf numFmtId="4" fontId="3" fillId="0" borderId="0" xfId="34" applyNumberFormat="1" applyFont="1" applyAlignment="1">
      <alignment vertical="top"/>
    </xf>
    <xf numFmtId="0" fontId="5" fillId="0" borderId="0" xfId="34" applyFont="1" applyAlignment="1">
      <alignment horizontal="right" vertical="top"/>
    </xf>
    <xf numFmtId="0" fontId="6" fillId="0" borderId="0" xfId="34" applyFont="1" applyAlignment="1">
      <alignment vertical="top"/>
    </xf>
    <xf numFmtId="4" fontId="3" fillId="0" borderId="5" xfId="34" applyNumberFormat="1" applyFont="1" applyBorder="1" applyAlignment="1">
      <alignment vertical="top"/>
    </xf>
    <xf numFmtId="0" fontId="6" fillId="0" borderId="0" xfId="34" applyFont="1" applyAlignment="1">
      <alignment horizontal="center" vertical="top"/>
    </xf>
    <xf numFmtId="170" fontId="3" fillId="0" borderId="0" xfId="34" applyNumberFormat="1" applyFont="1" applyAlignment="1">
      <alignment horizontal="center" vertical="top"/>
    </xf>
    <xf numFmtId="0" fontId="3" fillId="0" borderId="2" xfId="35" applyFont="1" applyBorder="1" applyAlignment="1">
      <alignment horizontal="center" vertical="center" wrapText="1"/>
    </xf>
    <xf numFmtId="0" fontId="3" fillId="0" borderId="3" xfId="35" applyFont="1" applyBorder="1" applyAlignment="1">
      <alignment horizontal="center" vertical="center" wrapText="1"/>
    </xf>
    <xf numFmtId="0" fontId="3" fillId="0" borderId="3" xfId="35" applyFont="1" applyBorder="1" applyAlignment="1">
      <alignment horizontal="center" vertical="center"/>
    </xf>
    <xf numFmtId="2" fontId="3" fillId="0" borderId="3" xfId="35" applyNumberFormat="1" applyFont="1" applyBorder="1" applyAlignment="1">
      <alignment horizontal="center" vertical="center"/>
    </xf>
    <xf numFmtId="165" fontId="3" fillId="0" borderId="3" xfId="3" applyFont="1" applyFill="1" applyBorder="1" applyAlignment="1" applyProtection="1">
      <alignment horizontal="center" vertical="center" wrapText="1"/>
    </xf>
    <xf numFmtId="165" fontId="3" fillId="0" borderId="4" xfId="3" applyFont="1" applyFill="1" applyBorder="1" applyAlignment="1" applyProtection="1">
      <alignment horizontal="center" vertical="center" wrapText="1"/>
    </xf>
    <xf numFmtId="49" fontId="3" fillId="0" borderId="0" xfId="36" applyNumberFormat="1" applyFont="1" applyAlignment="1">
      <alignment horizontal="center" vertical="top"/>
    </xf>
    <xf numFmtId="0" fontId="3" fillId="0" borderId="0" xfId="36" applyFont="1" applyAlignment="1">
      <alignment horizontal="center" vertical="top" wrapText="1"/>
    </xf>
    <xf numFmtId="0" fontId="3" fillId="0" borderId="0" xfId="36" applyFont="1" applyAlignment="1">
      <alignment vertical="top"/>
    </xf>
    <xf numFmtId="0" fontId="1" fillId="0" borderId="0" xfId="36"/>
    <xf numFmtId="0" fontId="1" fillId="0" borderId="0" xfId="36" applyAlignment="1">
      <alignment vertical="top"/>
    </xf>
    <xf numFmtId="0" fontId="1" fillId="0" borderId="0" xfId="36" applyAlignment="1">
      <alignment horizontal="center" vertical="top"/>
    </xf>
    <xf numFmtId="0" fontId="5" fillId="0" borderId="0" xfId="36" applyFont="1" applyAlignment="1">
      <alignment horizontal="right" vertical="top" wrapText="1"/>
    </xf>
    <xf numFmtId="0" fontId="6" fillId="0" borderId="0" xfId="36" applyFont="1" applyAlignment="1">
      <alignment horizontal="center" vertical="top"/>
    </xf>
    <xf numFmtId="4" fontId="6" fillId="0" borderId="0" xfId="36" applyNumberFormat="1" applyFont="1" applyAlignment="1">
      <alignment vertical="top"/>
    </xf>
    <xf numFmtId="0" fontId="6" fillId="0" borderId="0" xfId="36" applyFont="1" applyAlignment="1">
      <alignment horizontal="center" vertical="top" wrapText="1"/>
    </xf>
    <xf numFmtId="0" fontId="3" fillId="0" borderId="0" xfId="36" applyFont="1" applyAlignment="1">
      <alignment vertical="top" wrapText="1"/>
    </xf>
    <xf numFmtId="0" fontId="6" fillId="0" borderId="0" xfId="36" applyFont="1" applyAlignment="1">
      <alignment vertical="top" wrapText="1"/>
    </xf>
    <xf numFmtId="0" fontId="3" fillId="0" borderId="0" xfId="36" applyFont="1" applyAlignment="1">
      <alignment horizontal="center" vertical="top"/>
    </xf>
    <xf numFmtId="0" fontId="3" fillId="0" borderId="2" xfId="37" applyFont="1" applyBorder="1" applyAlignment="1">
      <alignment horizontal="center" vertical="center" wrapText="1"/>
    </xf>
    <xf numFmtId="0" fontId="3" fillId="0" borderId="3" xfId="37" applyFont="1" applyBorder="1" applyAlignment="1">
      <alignment horizontal="center" vertical="center" wrapText="1"/>
    </xf>
    <xf numFmtId="0" fontId="3" fillId="0" borderId="3" xfId="37" applyFont="1" applyBorder="1" applyAlignment="1">
      <alignment horizontal="center" vertical="center"/>
    </xf>
    <xf numFmtId="2" fontId="3" fillId="0" borderId="3" xfId="37" applyNumberFormat="1" applyFont="1" applyBorder="1" applyAlignment="1">
      <alignment horizontal="center" vertical="center"/>
    </xf>
    <xf numFmtId="165" fontId="3" fillId="0" borderId="3" xfId="4" applyFont="1" applyFill="1" applyBorder="1" applyAlignment="1" applyProtection="1">
      <alignment horizontal="center" vertical="center" wrapText="1"/>
    </xf>
    <xf numFmtId="165" fontId="3" fillId="0" borderId="4" xfId="4" applyFont="1" applyFill="1" applyBorder="1" applyAlignment="1" applyProtection="1">
      <alignment horizontal="center" vertical="center" wrapText="1"/>
    </xf>
    <xf numFmtId="49" fontId="3" fillId="0" borderId="0" xfId="38" applyNumberFormat="1" applyFont="1" applyAlignment="1">
      <alignment horizontal="center" vertical="top"/>
    </xf>
    <xf numFmtId="0" fontId="3" fillId="0" borderId="0" xfId="38" applyFont="1" applyAlignment="1">
      <alignment horizontal="center" vertical="top"/>
    </xf>
    <xf numFmtId="0" fontId="3" fillId="0" borderId="0" xfId="38" applyFont="1" applyAlignment="1">
      <alignment vertical="top"/>
    </xf>
    <xf numFmtId="0" fontId="1" fillId="0" borderId="0" xfId="38"/>
    <xf numFmtId="49" fontId="1" fillId="0" borderId="0" xfId="38" applyNumberFormat="1" applyAlignment="1">
      <alignment horizontal="center" vertical="top"/>
    </xf>
    <xf numFmtId="0" fontId="1" fillId="0" borderId="0" xfId="38" applyAlignment="1">
      <alignment vertical="top"/>
    </xf>
    <xf numFmtId="170" fontId="1" fillId="0" borderId="0" xfId="38" applyNumberFormat="1" applyAlignment="1">
      <alignment horizontal="left" vertical="top"/>
    </xf>
    <xf numFmtId="2" fontId="1" fillId="0" borderId="0" xfId="38" applyNumberFormat="1" applyAlignment="1">
      <alignment horizontal="center" vertical="top"/>
    </xf>
    <xf numFmtId="2" fontId="1" fillId="0" borderId="0" xfId="38" applyNumberFormat="1" applyAlignment="1">
      <alignment vertical="top" wrapText="1"/>
    </xf>
    <xf numFmtId="2" fontId="1" fillId="0" borderId="0" xfId="38" applyNumberFormat="1" applyAlignment="1">
      <alignment vertical="top"/>
    </xf>
    <xf numFmtId="174" fontId="1" fillId="0" borderId="0" xfId="38" applyNumberFormat="1" applyAlignment="1">
      <alignment vertical="top"/>
    </xf>
    <xf numFmtId="4" fontId="1" fillId="0" borderId="0" xfId="38" applyNumberFormat="1" applyAlignment="1">
      <alignment vertical="top"/>
    </xf>
    <xf numFmtId="4" fontId="3" fillId="0" borderId="0" xfId="38" applyNumberFormat="1" applyFont="1" applyAlignment="1">
      <alignment vertical="top"/>
    </xf>
    <xf numFmtId="173" fontId="1" fillId="0" borderId="0" xfId="38" applyNumberFormat="1" applyAlignment="1">
      <alignment vertical="top"/>
    </xf>
    <xf numFmtId="0" fontId="1" fillId="0" borderId="0" xfId="38" applyAlignment="1">
      <alignment vertical="top" wrapText="1"/>
    </xf>
    <xf numFmtId="0" fontId="5" fillId="0" borderId="0" xfId="38" applyFont="1" applyAlignment="1">
      <alignment horizontal="right" vertical="top"/>
    </xf>
    <xf numFmtId="0" fontId="6" fillId="0" borderId="0" xfId="38" applyFont="1" applyAlignment="1">
      <alignment vertical="top" wrapText="1"/>
    </xf>
    <xf numFmtId="0" fontId="1" fillId="0" borderId="0" xfId="38" applyAlignment="1">
      <alignment horizontal="center" vertical="top"/>
    </xf>
    <xf numFmtId="0" fontId="6" fillId="0" borderId="0" xfId="38" applyFont="1" applyAlignment="1">
      <alignment vertical="top"/>
    </xf>
    <xf numFmtId="0" fontId="3" fillId="0" borderId="0" xfId="38" applyFont="1" applyAlignment="1">
      <alignment vertical="top" wrapText="1"/>
    </xf>
    <xf numFmtId="0" fontId="6" fillId="0" borderId="0" xfId="38" applyFont="1" applyAlignment="1">
      <alignment horizontal="center" vertical="top"/>
    </xf>
    <xf numFmtId="0" fontId="3" fillId="0" borderId="0" xfId="38" applyFont="1" applyAlignment="1">
      <alignment horizontal="center" vertical="top" wrapText="1"/>
    </xf>
    <xf numFmtId="4" fontId="1" fillId="0" borderId="0" xfId="38" applyNumberFormat="1" applyAlignment="1" applyProtection="1">
      <alignment vertical="top"/>
      <protection locked="0"/>
    </xf>
    <xf numFmtId="4" fontId="1" fillId="3" borderId="0" xfId="38" applyNumberFormat="1" applyFill="1" applyAlignment="1">
      <alignment vertical="top"/>
    </xf>
    <xf numFmtId="49" fontId="1" fillId="0" borderId="0" xfId="38" applyNumberFormat="1" applyAlignment="1">
      <alignment vertical="top"/>
    </xf>
    <xf numFmtId="3" fontId="3" fillId="0" borderId="0" xfId="38" applyNumberFormat="1" applyFont="1" applyAlignment="1">
      <alignment horizontal="center" vertical="top"/>
    </xf>
    <xf numFmtId="0" fontId="3" fillId="0" borderId="2" xfId="39" applyFont="1" applyBorder="1" applyAlignment="1">
      <alignment horizontal="center" vertical="center" wrapText="1"/>
    </xf>
    <xf numFmtId="0" fontId="3" fillId="0" borderId="3" xfId="39" applyFont="1" applyBorder="1" applyAlignment="1">
      <alignment horizontal="center" vertical="center" wrapText="1"/>
    </xf>
    <xf numFmtId="0" fontId="3" fillId="0" borderId="3" xfId="39" applyFont="1" applyBorder="1" applyAlignment="1">
      <alignment horizontal="center" vertical="center"/>
    </xf>
    <xf numFmtId="2" fontId="3" fillId="0" borderId="3" xfId="39" applyNumberFormat="1" applyFont="1" applyBorder="1" applyAlignment="1">
      <alignment horizontal="center" vertical="center"/>
    </xf>
    <xf numFmtId="165" fontId="3" fillId="0" borderId="3" xfId="5" applyFont="1" applyFill="1" applyBorder="1" applyAlignment="1" applyProtection="1">
      <alignment horizontal="center" vertical="center" wrapText="1"/>
    </xf>
    <xf numFmtId="165" fontId="3" fillId="0" borderId="4" xfId="5" applyFont="1" applyFill="1" applyBorder="1" applyAlignment="1" applyProtection="1">
      <alignment horizontal="center" vertical="center" wrapText="1"/>
    </xf>
    <xf numFmtId="49" fontId="3" fillId="0" borderId="0" xfId="42" applyNumberFormat="1" applyFont="1" applyAlignment="1">
      <alignment horizontal="center" vertical="top"/>
    </xf>
    <xf numFmtId="0" fontId="3" fillId="0" borderId="0" xfId="42" applyFont="1" applyAlignment="1">
      <alignment horizontal="center" vertical="top"/>
    </xf>
    <xf numFmtId="0" fontId="3" fillId="0" borderId="0" xfId="42" applyFont="1" applyAlignment="1">
      <alignment vertical="top"/>
    </xf>
    <xf numFmtId="0" fontId="1" fillId="0" borderId="0" xfId="42"/>
    <xf numFmtId="49" fontId="1" fillId="0" borderId="0" xfId="42" applyNumberFormat="1" applyAlignment="1">
      <alignment horizontal="center" vertical="top"/>
    </xf>
    <xf numFmtId="0" fontId="1" fillId="0" borderId="0" xfId="42" applyAlignment="1">
      <alignment vertical="top"/>
    </xf>
    <xf numFmtId="0" fontId="1" fillId="0" borderId="0" xfId="42" applyAlignment="1">
      <alignment horizontal="center" vertical="top"/>
    </xf>
    <xf numFmtId="4" fontId="1" fillId="0" borderId="0" xfId="42" applyNumberFormat="1" applyAlignment="1">
      <alignment vertical="top"/>
    </xf>
    <xf numFmtId="4" fontId="1" fillId="2" borderId="0" xfId="42" applyNumberFormat="1" applyFill="1" applyAlignment="1">
      <alignment vertical="top"/>
    </xf>
    <xf numFmtId="4" fontId="3" fillId="0" borderId="0" xfId="42" applyNumberFormat="1" applyFont="1" applyAlignment="1">
      <alignment vertical="top"/>
    </xf>
    <xf numFmtId="173" fontId="1" fillId="0" borderId="0" xfId="42" applyNumberFormat="1" applyAlignment="1">
      <alignment vertical="top"/>
    </xf>
    <xf numFmtId="0" fontId="5" fillId="0" borderId="0" xfId="42" applyFont="1" applyAlignment="1">
      <alignment horizontal="right" vertical="top"/>
    </xf>
    <xf numFmtId="0" fontId="1" fillId="0" borderId="0" xfId="42" applyAlignment="1">
      <alignment horizontal="center" vertical="top" wrapText="1"/>
    </xf>
    <xf numFmtId="0" fontId="3" fillId="0" borderId="0" xfId="42" applyFont="1" applyAlignment="1">
      <alignment horizontal="center" vertical="top" wrapText="1"/>
    </xf>
    <xf numFmtId="0" fontId="0" fillId="0" borderId="0" xfId="0" applyAlignment="1">
      <alignment wrapText="1"/>
    </xf>
    <xf numFmtId="0" fontId="3" fillId="0" borderId="2" xfId="43" applyFont="1" applyBorder="1" applyAlignment="1">
      <alignment horizontal="center" vertical="center" wrapText="1"/>
    </xf>
    <xf numFmtId="0" fontId="3" fillId="0" borderId="3" xfId="43" applyFont="1" applyBorder="1" applyAlignment="1">
      <alignment horizontal="center" vertical="center" wrapText="1"/>
    </xf>
    <xf numFmtId="0" fontId="3" fillId="0" borderId="3" xfId="43" applyFont="1" applyBorder="1" applyAlignment="1">
      <alignment horizontal="center" vertical="center"/>
    </xf>
    <xf numFmtId="2" fontId="3" fillId="0" borderId="3" xfId="43" applyNumberFormat="1" applyFont="1" applyBorder="1" applyAlignment="1">
      <alignment horizontal="center" vertical="center"/>
    </xf>
    <xf numFmtId="165" fontId="3" fillId="0" borderId="3" xfId="7" applyFont="1" applyFill="1" applyBorder="1" applyAlignment="1" applyProtection="1">
      <alignment horizontal="center" vertical="center" wrapText="1"/>
    </xf>
    <xf numFmtId="165" fontId="3" fillId="0" borderId="4" xfId="7" applyFont="1" applyFill="1" applyBorder="1" applyAlignment="1" applyProtection="1">
      <alignment horizontal="center" vertical="center" wrapText="1"/>
    </xf>
    <xf numFmtId="49" fontId="3" fillId="0" borderId="0" xfId="44" applyNumberFormat="1" applyFont="1" applyAlignment="1">
      <alignment horizontal="center" vertical="top"/>
    </xf>
    <xf numFmtId="0" fontId="3" fillId="0" borderId="0" xfId="44" applyFont="1" applyAlignment="1">
      <alignment horizontal="center" vertical="top" wrapText="1"/>
    </xf>
    <xf numFmtId="0" fontId="3" fillId="0" borderId="0" xfId="44" applyFont="1" applyAlignment="1">
      <alignment vertical="top"/>
    </xf>
    <xf numFmtId="0" fontId="1" fillId="0" borderId="0" xfId="44"/>
    <xf numFmtId="49" fontId="1" fillId="0" borderId="0" xfId="44" applyNumberFormat="1" applyAlignment="1">
      <alignment horizontal="center" vertical="top"/>
    </xf>
    <xf numFmtId="0" fontId="1" fillId="0" borderId="0" xfId="44" applyAlignment="1">
      <alignment wrapText="1"/>
    </xf>
    <xf numFmtId="0" fontId="1" fillId="0" borderId="0" xfId="44" applyAlignment="1">
      <alignment vertical="top"/>
    </xf>
    <xf numFmtId="0" fontId="1" fillId="0" borderId="0" xfId="44" applyAlignment="1">
      <alignment horizontal="center" vertical="top"/>
    </xf>
    <xf numFmtId="4" fontId="1" fillId="0" borderId="0" xfId="44" applyNumberFormat="1" applyAlignment="1">
      <alignment horizontal="right" vertical="top"/>
    </xf>
    <xf numFmtId="4" fontId="1" fillId="0" borderId="0" xfId="44" applyNumberFormat="1" applyAlignment="1">
      <alignment vertical="top"/>
    </xf>
    <xf numFmtId="4" fontId="3" fillId="0" borderId="0" xfId="44" applyNumberFormat="1" applyFont="1" applyAlignment="1">
      <alignment vertical="top"/>
    </xf>
    <xf numFmtId="170" fontId="1" fillId="0" borderId="0" xfId="44" applyNumberFormat="1" applyAlignment="1">
      <alignment horizontal="right" vertical="top"/>
    </xf>
    <xf numFmtId="0" fontId="1" fillId="0" borderId="0" xfId="44" applyAlignment="1">
      <alignment horizontal="center" vertical="top" wrapText="1"/>
    </xf>
    <xf numFmtId="173" fontId="1" fillId="0" borderId="0" xfId="44" applyNumberFormat="1" applyAlignment="1">
      <alignment horizontal="right" vertical="top"/>
    </xf>
    <xf numFmtId="0" fontId="1" fillId="0" borderId="0" xfId="44" applyAlignment="1">
      <alignment vertical="top" wrapText="1"/>
    </xf>
    <xf numFmtId="4" fontId="1" fillId="0" borderId="0" xfId="44" applyNumberFormat="1" applyAlignment="1" applyProtection="1">
      <alignment horizontal="right" vertical="top"/>
      <protection locked="0"/>
    </xf>
    <xf numFmtId="170" fontId="1" fillId="0" borderId="0" xfId="44" applyNumberFormat="1" applyAlignment="1">
      <alignment horizontal="center" vertical="top"/>
    </xf>
    <xf numFmtId="4" fontId="1" fillId="3" borderId="0" xfId="44" applyNumberFormat="1" applyFill="1" applyAlignment="1">
      <alignment vertical="top"/>
    </xf>
    <xf numFmtId="0" fontId="1" fillId="3" borderId="0" xfId="44" applyFill="1" applyAlignment="1">
      <alignment vertical="top"/>
    </xf>
    <xf numFmtId="0" fontId="1" fillId="0" borderId="0" xfId="44" applyAlignment="1">
      <alignment horizontal="right" vertical="top"/>
    </xf>
    <xf numFmtId="175" fontId="1" fillId="0" borderId="0" xfId="44" applyNumberFormat="1" applyAlignment="1">
      <alignment horizontal="right" vertical="top"/>
    </xf>
    <xf numFmtId="0" fontId="5" fillId="0" borderId="0" xfId="44" applyFont="1" applyAlignment="1">
      <alignment horizontal="right" vertical="top" wrapText="1"/>
    </xf>
    <xf numFmtId="0" fontId="6" fillId="0" borderId="0" xfId="44" applyFont="1" applyAlignment="1">
      <alignment horizontal="center" vertical="top"/>
    </xf>
    <xf numFmtId="2" fontId="1" fillId="0" borderId="0" xfId="44" applyNumberFormat="1" applyAlignment="1">
      <alignment horizontal="center" vertical="top"/>
    </xf>
    <xf numFmtId="2" fontId="1" fillId="0" borderId="0" xfId="44" applyNumberFormat="1" applyAlignment="1">
      <alignment horizontal="right" vertical="top"/>
    </xf>
    <xf numFmtId="2" fontId="1" fillId="0" borderId="0" xfId="44" applyNumberFormat="1" applyAlignment="1">
      <alignment vertical="top"/>
    </xf>
    <xf numFmtId="0" fontId="3" fillId="0" borderId="0" xfId="44" applyFont="1" applyAlignment="1">
      <alignment horizontal="center" vertical="top"/>
    </xf>
    <xf numFmtId="2" fontId="3" fillId="0" borderId="0" xfId="44" applyNumberFormat="1" applyFont="1" applyAlignment="1">
      <alignment vertical="top"/>
    </xf>
    <xf numFmtId="172" fontId="1" fillId="0" borderId="0" xfId="44" applyNumberFormat="1" applyAlignment="1">
      <alignment horizontal="right" vertical="top"/>
    </xf>
    <xf numFmtId="4" fontId="1" fillId="2" borderId="0" xfId="44" applyNumberFormat="1" applyFill="1" applyAlignment="1">
      <alignment vertical="top"/>
    </xf>
    <xf numFmtId="2" fontId="1" fillId="0" borderId="0" xfId="44" applyNumberFormat="1" applyAlignment="1">
      <alignment horizontal="justify" vertical="top"/>
    </xf>
    <xf numFmtId="2" fontId="1" fillId="0" borderId="0" xfId="44" applyNumberFormat="1" applyAlignment="1" applyProtection="1">
      <alignment horizontal="right" vertical="top"/>
      <protection locked="0"/>
    </xf>
    <xf numFmtId="0" fontId="1" fillId="0" borderId="0" xfId="44" applyAlignment="1">
      <alignment horizontal="right" vertical="top" wrapText="1"/>
    </xf>
    <xf numFmtId="0" fontId="3" fillId="0" borderId="0" xfId="44" applyFont="1" applyAlignment="1">
      <alignment vertical="top" wrapText="1"/>
    </xf>
    <xf numFmtId="0" fontId="3" fillId="0" borderId="0" xfId="44" applyFont="1" applyAlignment="1">
      <alignment horizontal="left" vertical="top"/>
    </xf>
    <xf numFmtId="0" fontId="3" fillId="0" borderId="0" xfId="44" applyFont="1" applyAlignment="1">
      <alignment horizontal="right" vertical="top"/>
    </xf>
    <xf numFmtId="2" fontId="1" fillId="0" borderId="0" xfId="44" applyNumberFormat="1"/>
    <xf numFmtId="2" fontId="1" fillId="0" borderId="0" xfId="44" applyNumberFormat="1" applyAlignment="1">
      <alignment vertical="top" wrapText="1"/>
    </xf>
    <xf numFmtId="0" fontId="3" fillId="0" borderId="0" xfId="44" applyFont="1"/>
    <xf numFmtId="0" fontId="3" fillId="0" borderId="0" xfId="44" applyFont="1" applyAlignment="1">
      <alignment horizontal="right" vertical="top" indent="5"/>
    </xf>
    <xf numFmtId="2" fontId="1" fillId="0" borderId="0" xfId="44" applyNumberFormat="1" applyAlignment="1">
      <alignment horizontal="center" vertical="top" wrapText="1"/>
    </xf>
    <xf numFmtId="165" fontId="1" fillId="0" borderId="0" xfId="8" applyFont="1" applyFill="1" applyBorder="1" applyAlignment="1" applyProtection="1">
      <alignment vertical="top"/>
    </xf>
    <xf numFmtId="0" fontId="5" fillId="0" borderId="0" xfId="44" applyFont="1" applyAlignment="1">
      <alignment horizontal="center" vertical="top" wrapText="1"/>
    </xf>
    <xf numFmtId="0" fontId="3" fillId="0" borderId="2" xfId="45" applyFont="1" applyBorder="1" applyAlignment="1">
      <alignment horizontal="center" vertical="center" wrapText="1"/>
    </xf>
    <xf numFmtId="0" fontId="3" fillId="0" borderId="3" xfId="45" applyFont="1" applyBorder="1" applyAlignment="1">
      <alignment horizontal="center" vertical="center" wrapText="1"/>
    </xf>
    <xf numFmtId="0" fontId="3" fillId="0" borderId="3" xfId="45" applyFont="1" applyBorder="1" applyAlignment="1">
      <alignment horizontal="center" vertical="center"/>
    </xf>
    <xf numFmtId="2" fontId="3" fillId="0" borderId="3" xfId="45" applyNumberFormat="1" applyFont="1" applyBorder="1" applyAlignment="1">
      <alignment horizontal="center" vertical="center"/>
    </xf>
    <xf numFmtId="165" fontId="3" fillId="0" borderId="3" xfId="9" applyFont="1" applyFill="1" applyBorder="1" applyAlignment="1" applyProtection="1">
      <alignment horizontal="center" vertical="center" wrapText="1"/>
    </xf>
    <xf numFmtId="165" fontId="3" fillId="0" borderId="4" xfId="9" applyFont="1" applyFill="1" applyBorder="1" applyAlignment="1" applyProtection="1">
      <alignment horizontal="center" vertical="center" wrapText="1"/>
    </xf>
    <xf numFmtId="49" fontId="3" fillId="0" borderId="0" xfId="46" applyNumberFormat="1" applyFont="1" applyAlignment="1">
      <alignment horizontal="center" vertical="top"/>
    </xf>
    <xf numFmtId="0" fontId="3" fillId="0" borderId="0" xfId="46" applyFont="1" applyAlignment="1">
      <alignment horizontal="center" vertical="top" wrapText="1"/>
    </xf>
    <xf numFmtId="0" fontId="3" fillId="0" borderId="0" xfId="46" applyFont="1" applyAlignment="1">
      <alignment vertical="top"/>
    </xf>
    <xf numFmtId="0" fontId="1" fillId="0" borderId="0" xfId="46"/>
    <xf numFmtId="49" fontId="1" fillId="0" borderId="0" xfId="46" applyNumberFormat="1" applyAlignment="1">
      <alignment horizontal="center" vertical="top"/>
    </xf>
    <xf numFmtId="0" fontId="3" fillId="0" borderId="0" xfId="46" applyFont="1" applyAlignment="1">
      <alignment horizontal="center" vertical="top"/>
    </xf>
    <xf numFmtId="0" fontId="1" fillId="0" borderId="0" xfId="46" applyAlignment="1">
      <alignment vertical="top"/>
    </xf>
    <xf numFmtId="0" fontId="1" fillId="0" borderId="0" xfId="46" applyAlignment="1">
      <alignment horizontal="center" vertical="top"/>
    </xf>
    <xf numFmtId="4" fontId="1" fillId="0" borderId="0" xfId="46" applyNumberFormat="1" applyAlignment="1">
      <alignment vertical="top"/>
    </xf>
    <xf numFmtId="4" fontId="3" fillId="0" borderId="0" xfId="46" applyNumberFormat="1" applyFont="1" applyAlignment="1">
      <alignment vertical="top"/>
    </xf>
    <xf numFmtId="0" fontId="5" fillId="0" borderId="0" xfId="46" applyFont="1" applyAlignment="1">
      <alignment horizontal="right" vertical="top" wrapText="1"/>
    </xf>
    <xf numFmtId="0" fontId="6" fillId="0" borderId="0" xfId="46" applyFont="1" applyAlignment="1">
      <alignment horizontal="center" vertical="top"/>
    </xf>
    <xf numFmtId="4" fontId="1" fillId="3" borderId="0" xfId="46" applyNumberFormat="1" applyFill="1" applyAlignment="1">
      <alignment vertical="top"/>
    </xf>
    <xf numFmtId="0" fontId="6" fillId="0" borderId="0" xfId="46" applyFont="1" applyAlignment="1">
      <alignment vertical="top"/>
    </xf>
    <xf numFmtId="173" fontId="1" fillId="0" borderId="0" xfId="46" applyNumberFormat="1" applyAlignment="1">
      <alignment vertical="top"/>
    </xf>
    <xf numFmtId="0" fontId="1" fillId="0" borderId="0" xfId="46" applyAlignment="1">
      <alignment vertical="top" wrapText="1"/>
    </xf>
    <xf numFmtId="0" fontId="3" fillId="0" borderId="0" xfId="46" applyFont="1" applyAlignment="1">
      <alignment vertical="top" wrapText="1"/>
    </xf>
    <xf numFmtId="0" fontId="3" fillId="0" borderId="2" xfId="47" applyFont="1" applyBorder="1" applyAlignment="1">
      <alignment horizontal="center" vertical="center" wrapText="1"/>
    </xf>
    <xf numFmtId="0" fontId="3" fillId="0" borderId="3" xfId="47" applyFont="1" applyBorder="1" applyAlignment="1">
      <alignment horizontal="center" vertical="center" wrapText="1"/>
    </xf>
    <xf numFmtId="0" fontId="3" fillId="0" borderId="3" xfId="47" applyFont="1" applyBorder="1" applyAlignment="1">
      <alignment horizontal="center" vertical="center"/>
    </xf>
    <xf numFmtId="2" fontId="3" fillId="0" borderId="3" xfId="47" applyNumberFormat="1" applyFont="1" applyBorder="1" applyAlignment="1">
      <alignment horizontal="center" vertical="center"/>
    </xf>
    <xf numFmtId="165" fontId="3" fillId="0" borderId="3" xfId="11" applyFont="1" applyFill="1" applyBorder="1" applyAlignment="1" applyProtection="1">
      <alignment horizontal="center" vertical="center" wrapText="1"/>
    </xf>
    <xf numFmtId="165" fontId="3" fillId="0" borderId="4" xfId="11" applyFont="1" applyFill="1" applyBorder="1" applyAlignment="1" applyProtection="1">
      <alignment horizontal="center" vertical="center" wrapText="1"/>
    </xf>
    <xf numFmtId="49" fontId="3" fillId="0" borderId="0" xfId="48" applyNumberFormat="1" applyFont="1" applyAlignment="1">
      <alignment horizontal="center" vertical="top"/>
    </xf>
    <xf numFmtId="0" fontId="3" fillId="0" borderId="0" xfId="48" applyFont="1" applyAlignment="1">
      <alignment horizontal="center" vertical="top" wrapText="1"/>
    </xf>
    <xf numFmtId="0" fontId="3" fillId="0" borderId="0" xfId="48" applyFont="1" applyAlignment="1">
      <alignment horizontal="center" vertical="top"/>
    </xf>
    <xf numFmtId="4" fontId="3" fillId="0" borderId="0" xfId="48" applyNumberFormat="1" applyFont="1" applyAlignment="1">
      <alignment vertical="top"/>
    </xf>
    <xf numFmtId="49" fontId="1" fillId="0" borderId="0" xfId="48" applyNumberFormat="1" applyAlignment="1">
      <alignment horizontal="center" vertical="top"/>
    </xf>
    <xf numFmtId="0" fontId="1" fillId="0" borderId="0" xfId="48"/>
    <xf numFmtId="0" fontId="3" fillId="0" borderId="0" xfId="48" applyFont="1" applyAlignment="1">
      <alignment vertical="top"/>
    </xf>
    <xf numFmtId="0" fontId="1" fillId="0" borderId="0" xfId="48" applyAlignment="1">
      <alignment vertical="top"/>
    </xf>
    <xf numFmtId="0" fontId="1" fillId="0" borderId="0" xfId="48" applyAlignment="1">
      <alignment horizontal="center" vertical="top"/>
    </xf>
    <xf numFmtId="4" fontId="1" fillId="0" borderId="0" xfId="48" applyNumberFormat="1" applyAlignment="1">
      <alignment vertical="top"/>
    </xf>
    <xf numFmtId="0" fontId="5" fillId="0" borderId="0" xfId="48" applyFont="1" applyAlignment="1">
      <alignment horizontal="right" vertical="top" wrapText="1"/>
    </xf>
    <xf numFmtId="0" fontId="6" fillId="0" borderId="0" xfId="48" applyFont="1" applyAlignment="1">
      <alignment vertical="top"/>
    </xf>
    <xf numFmtId="0" fontId="6" fillId="0" borderId="0" xfId="48" applyFont="1" applyAlignment="1">
      <alignment horizontal="center" vertical="top"/>
    </xf>
    <xf numFmtId="0" fontId="1" fillId="0" borderId="0" xfId="48" applyAlignment="1">
      <alignment vertical="top" wrapText="1"/>
    </xf>
    <xf numFmtId="173" fontId="1" fillId="0" borderId="0" xfId="48" applyNumberFormat="1" applyAlignment="1">
      <alignment vertical="top"/>
    </xf>
    <xf numFmtId="0" fontId="3" fillId="0" borderId="0" xfId="48" applyFont="1" applyAlignment="1">
      <alignment vertical="top" wrapText="1"/>
    </xf>
    <xf numFmtId="0" fontId="5" fillId="0" borderId="0" xfId="48" applyFont="1" applyAlignment="1">
      <alignment horizontal="center" vertical="top"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3" xfId="49" applyFont="1" applyBorder="1" applyAlignment="1">
      <alignment horizontal="center" vertical="center"/>
    </xf>
    <xf numFmtId="2" fontId="3" fillId="0" borderId="3" xfId="49" applyNumberFormat="1" applyFont="1" applyBorder="1" applyAlignment="1">
      <alignment horizontal="center" vertical="center"/>
    </xf>
    <xf numFmtId="165" fontId="3" fillId="0" borderId="3" xfId="13" applyFont="1" applyFill="1" applyBorder="1" applyAlignment="1" applyProtection="1">
      <alignment horizontal="center" vertical="center" wrapText="1"/>
    </xf>
    <xf numFmtId="165" fontId="3" fillId="0" borderId="4" xfId="13" applyFont="1" applyFill="1" applyBorder="1" applyAlignment="1" applyProtection="1">
      <alignment horizontal="center" vertical="center" wrapText="1"/>
    </xf>
    <xf numFmtId="49" fontId="3" fillId="0" borderId="0" xfId="50" applyNumberFormat="1" applyFont="1" applyAlignment="1">
      <alignment horizontal="center" vertical="top"/>
    </xf>
    <xf numFmtId="0" fontId="3" fillId="0" borderId="0" xfId="50" applyFont="1" applyAlignment="1">
      <alignment horizontal="center" vertical="top" wrapText="1"/>
    </xf>
    <xf numFmtId="0" fontId="3" fillId="0" borderId="0" xfId="50" applyFont="1" applyAlignment="1">
      <alignment horizontal="center" vertical="top"/>
    </xf>
    <xf numFmtId="4" fontId="3" fillId="0" borderId="0" xfId="50" applyNumberFormat="1" applyFont="1" applyAlignment="1">
      <alignment vertical="top"/>
    </xf>
    <xf numFmtId="49" fontId="1" fillId="0" borderId="0" xfId="50" applyNumberFormat="1" applyAlignment="1">
      <alignment horizontal="center" vertical="top"/>
    </xf>
    <xf numFmtId="0" fontId="1" fillId="0" borderId="0" xfId="50"/>
    <xf numFmtId="0" fontId="3" fillId="0" borderId="0" xfId="50" applyFont="1" applyAlignment="1">
      <alignment vertical="top"/>
    </xf>
    <xf numFmtId="0" fontId="1" fillId="0" borderId="0" xfId="50" applyAlignment="1">
      <alignment vertical="top"/>
    </xf>
    <xf numFmtId="0" fontId="1" fillId="0" borderId="0" xfId="50" applyAlignment="1">
      <alignment horizontal="center" vertical="top"/>
    </xf>
    <xf numFmtId="4" fontId="1" fillId="0" borderId="0" xfId="50" applyNumberFormat="1" applyAlignment="1">
      <alignment vertical="top"/>
    </xf>
    <xf numFmtId="0" fontId="3" fillId="0" borderId="0" xfId="50" applyFont="1" applyAlignment="1">
      <alignment vertical="top" wrapText="1"/>
    </xf>
    <xf numFmtId="0" fontId="5" fillId="0" borderId="0" xfId="50" applyFont="1" applyAlignment="1">
      <alignment horizontal="right" vertical="top"/>
    </xf>
    <xf numFmtId="0" fontId="6" fillId="0" borderId="0" xfId="50" applyFont="1" applyAlignment="1">
      <alignment vertical="top"/>
    </xf>
    <xf numFmtId="0" fontId="5" fillId="0" borderId="0" xfId="50" applyFont="1" applyAlignment="1">
      <alignment horizontal="right" vertical="top" wrapText="1"/>
    </xf>
    <xf numFmtId="0" fontId="6" fillId="0" borderId="0" xfId="50" applyFont="1" applyAlignment="1">
      <alignment horizontal="center" vertical="top"/>
    </xf>
    <xf numFmtId="173" fontId="1" fillId="0" borderId="0" xfId="50" applyNumberFormat="1" applyAlignment="1">
      <alignment vertical="top"/>
    </xf>
    <xf numFmtId="0" fontId="1" fillId="0" borderId="0" xfId="50" applyAlignment="1">
      <alignment vertical="top" wrapText="1"/>
    </xf>
    <xf numFmtId="175" fontId="1" fillId="0" borderId="0" xfId="50" applyNumberFormat="1" applyAlignment="1">
      <alignment vertical="top"/>
    </xf>
    <xf numFmtId="0" fontId="5" fillId="0" borderId="0" xfId="50" applyFont="1" applyAlignment="1">
      <alignment horizontal="center" vertical="top" wrapText="1"/>
    </xf>
    <xf numFmtId="0" fontId="3" fillId="0" borderId="2" xfId="51" applyFont="1" applyBorder="1" applyAlignment="1">
      <alignment horizontal="center" vertical="center" wrapText="1"/>
    </xf>
    <xf numFmtId="0" fontId="3" fillId="0" borderId="3" xfId="51" applyFont="1" applyBorder="1" applyAlignment="1">
      <alignment horizontal="center" vertical="center" wrapText="1"/>
    </xf>
    <xf numFmtId="0" fontId="3" fillId="0" borderId="3" xfId="51" applyFont="1" applyBorder="1" applyAlignment="1">
      <alignment horizontal="center" vertical="center"/>
    </xf>
    <xf numFmtId="2" fontId="3" fillId="0" borderId="3" xfId="51" applyNumberFormat="1" applyFont="1" applyBorder="1" applyAlignment="1">
      <alignment horizontal="center" vertical="center"/>
    </xf>
    <xf numFmtId="165" fontId="3" fillId="0" borderId="3" xfId="15" applyFont="1" applyFill="1" applyBorder="1" applyAlignment="1" applyProtection="1">
      <alignment horizontal="center" vertical="center" wrapText="1"/>
    </xf>
    <xf numFmtId="165" fontId="3" fillId="0" borderId="4" xfId="15" applyFont="1" applyFill="1" applyBorder="1" applyAlignment="1" applyProtection="1">
      <alignment horizontal="center" vertical="center" wrapText="1"/>
    </xf>
    <xf numFmtId="0" fontId="3" fillId="0" borderId="0" xfId="51" applyFont="1" applyAlignment="1">
      <alignment horizontal="center" vertical="center" wrapText="1"/>
    </xf>
    <xf numFmtId="0" fontId="3" fillId="0" borderId="0" xfId="51" applyFont="1" applyAlignment="1">
      <alignment horizontal="center" vertical="center"/>
    </xf>
    <xf numFmtId="2" fontId="3" fillId="0" borderId="0" xfId="51" applyNumberFormat="1" applyFont="1" applyAlignment="1">
      <alignment horizontal="center" vertical="center"/>
    </xf>
    <xf numFmtId="165" fontId="3" fillId="0" borderId="0" xfId="15" applyFont="1" applyFill="1" applyBorder="1" applyAlignment="1" applyProtection="1">
      <alignment horizontal="center" vertical="center" wrapText="1"/>
    </xf>
    <xf numFmtId="49" fontId="3" fillId="0" borderId="0" xfId="54" applyNumberFormat="1" applyFont="1" applyAlignment="1">
      <alignment horizontal="center" vertical="top"/>
    </xf>
    <xf numFmtId="0" fontId="3" fillId="0" borderId="0" xfId="54" applyFont="1" applyAlignment="1">
      <alignment horizontal="center" vertical="top"/>
    </xf>
    <xf numFmtId="0" fontId="1" fillId="0" borderId="0" xfId="54"/>
    <xf numFmtId="49" fontId="1" fillId="0" borderId="0" xfId="54" applyNumberFormat="1" applyAlignment="1">
      <alignment horizontal="center" vertical="top"/>
    </xf>
    <xf numFmtId="0" fontId="1" fillId="0" borderId="0" xfId="54" applyAlignment="1">
      <alignment vertical="top"/>
    </xf>
    <xf numFmtId="0" fontId="3" fillId="0" borderId="0" xfId="54" applyFont="1" applyAlignment="1">
      <alignment vertical="top"/>
    </xf>
    <xf numFmtId="0" fontId="1" fillId="0" borderId="0" xfId="54" applyAlignment="1">
      <alignment horizontal="center" vertical="top"/>
    </xf>
    <xf numFmtId="4" fontId="1" fillId="0" borderId="0" xfId="54" applyNumberFormat="1" applyAlignment="1">
      <alignment vertical="top"/>
    </xf>
    <xf numFmtId="4" fontId="3" fillId="0" borderId="0" xfId="54" applyNumberFormat="1" applyFont="1" applyAlignment="1">
      <alignment vertical="top"/>
    </xf>
    <xf numFmtId="0" fontId="5" fillId="0" borderId="0" xfId="54" applyFont="1" applyAlignment="1">
      <alignment horizontal="center" vertical="top"/>
    </xf>
    <xf numFmtId="0" fontId="6" fillId="0" borderId="0" xfId="54" applyFont="1" applyAlignment="1">
      <alignment horizontal="center" vertical="top"/>
    </xf>
    <xf numFmtId="0" fontId="6" fillId="0" borderId="0" xfId="54" applyFont="1" applyAlignment="1">
      <alignment vertical="top"/>
    </xf>
    <xf numFmtId="0" fontId="3" fillId="0" borderId="0" xfId="54" applyFont="1" applyAlignment="1">
      <alignment vertical="top" wrapText="1"/>
    </xf>
    <xf numFmtId="4" fontId="1" fillId="3" borderId="0" xfId="54" applyNumberFormat="1" applyFill="1" applyAlignment="1">
      <alignment vertical="top"/>
    </xf>
    <xf numFmtId="0" fontId="1" fillId="0" borderId="0" xfId="54" applyAlignment="1">
      <alignment vertical="top" wrapText="1"/>
    </xf>
    <xf numFmtId="0" fontId="3" fillId="0" borderId="0" xfId="54" applyFont="1" applyAlignment="1">
      <alignment horizontal="center" vertical="top" wrapText="1"/>
    </xf>
    <xf numFmtId="0" fontId="1" fillId="0" borderId="0" xfId="54" applyAlignment="1">
      <alignment horizontal="center" vertical="top" wrapText="1"/>
    </xf>
    <xf numFmtId="173" fontId="1" fillId="0" borderId="0" xfId="54" applyNumberFormat="1" applyAlignment="1">
      <alignment vertical="top"/>
    </xf>
    <xf numFmtId="49" fontId="3" fillId="0" borderId="0" xfId="54" applyNumberFormat="1" applyFont="1" applyAlignment="1">
      <alignment vertical="top"/>
    </xf>
    <xf numFmtId="49" fontId="1" fillId="0" borderId="0" xfId="54" applyNumberFormat="1" applyAlignment="1">
      <alignment vertical="top"/>
    </xf>
    <xf numFmtId="2" fontId="1" fillId="0" borderId="0" xfId="54" applyNumberFormat="1" applyAlignment="1">
      <alignment vertical="top"/>
    </xf>
    <xf numFmtId="0" fontId="3" fillId="0" borderId="2" xfId="56" applyFont="1" applyBorder="1" applyAlignment="1">
      <alignment horizontal="center" vertical="center" wrapText="1"/>
    </xf>
    <xf numFmtId="0" fontId="3" fillId="0" borderId="3" xfId="56" applyFont="1" applyBorder="1" applyAlignment="1">
      <alignment horizontal="center" vertical="center" wrapText="1"/>
    </xf>
    <xf numFmtId="0" fontId="3" fillId="0" borderId="3" xfId="56" applyFont="1" applyBorder="1" applyAlignment="1">
      <alignment horizontal="center" vertical="center"/>
    </xf>
    <xf numFmtId="2" fontId="3" fillId="0" borderId="3" xfId="56" applyNumberFormat="1" applyFont="1" applyBorder="1" applyAlignment="1">
      <alignment horizontal="center" vertical="center"/>
    </xf>
    <xf numFmtId="165" fontId="3" fillId="0" borderId="3" xfId="17" applyFont="1" applyFill="1" applyBorder="1" applyAlignment="1" applyProtection="1">
      <alignment horizontal="center" vertical="center" wrapText="1"/>
    </xf>
    <xf numFmtId="165" fontId="3" fillId="0" borderId="4" xfId="17" applyFont="1" applyFill="1" applyBorder="1" applyAlignment="1" applyProtection="1">
      <alignment horizontal="center" vertical="center" wrapText="1"/>
    </xf>
    <xf numFmtId="49" fontId="3" fillId="0" borderId="0" xfId="57" applyNumberFormat="1" applyFont="1" applyAlignment="1">
      <alignment horizontal="center" vertical="top"/>
    </xf>
    <xf numFmtId="0" fontId="3" fillId="0" borderId="0" xfId="57" applyFont="1" applyAlignment="1">
      <alignment horizontal="center" vertical="top"/>
    </xf>
    <xf numFmtId="0" fontId="3" fillId="0" borderId="0" xfId="57" applyFont="1" applyAlignment="1">
      <alignment horizontal="left" vertical="top"/>
    </xf>
    <xf numFmtId="0" fontId="1" fillId="0" borderId="0" xfId="57"/>
    <xf numFmtId="4" fontId="3" fillId="0" borderId="0" xfId="57" applyNumberFormat="1" applyFont="1" applyAlignment="1">
      <alignment horizontal="center" vertical="top"/>
    </xf>
    <xf numFmtId="4" fontId="3" fillId="0" borderId="0" xfId="57" applyNumberFormat="1" applyFont="1" applyAlignment="1">
      <alignment horizontal="center" vertical="top" wrapText="1"/>
    </xf>
    <xf numFmtId="49" fontId="1" fillId="0" borderId="0" xfId="57" applyNumberFormat="1" applyAlignment="1">
      <alignment horizontal="center" vertical="top"/>
    </xf>
    <xf numFmtId="0" fontId="1" fillId="0" borderId="0" xfId="57" applyAlignment="1">
      <alignment vertical="top"/>
    </xf>
    <xf numFmtId="2" fontId="1" fillId="0" borderId="0" xfId="57" applyNumberFormat="1" applyAlignment="1">
      <alignment horizontal="center" vertical="top"/>
    </xf>
    <xf numFmtId="2" fontId="1" fillId="0" borderId="0" xfId="57" applyNumberFormat="1" applyAlignment="1">
      <alignment vertical="top"/>
    </xf>
    <xf numFmtId="2" fontId="3" fillId="0" borderId="0" xfId="57" applyNumberFormat="1" applyFont="1" applyAlignment="1">
      <alignment vertical="top"/>
    </xf>
    <xf numFmtId="4" fontId="1" fillId="0" borderId="0" xfId="57" applyNumberFormat="1" applyAlignment="1">
      <alignment vertical="top"/>
    </xf>
    <xf numFmtId="4" fontId="3" fillId="0" borderId="0" xfId="57" applyNumberFormat="1" applyFont="1" applyAlignment="1">
      <alignment vertical="top"/>
    </xf>
    <xf numFmtId="2" fontId="1" fillId="0" borderId="0" xfId="57" applyNumberFormat="1" applyAlignment="1">
      <alignment vertical="top" wrapText="1"/>
    </xf>
    <xf numFmtId="0" fontId="5" fillId="0" borderId="0" xfId="57" applyFont="1" applyAlignment="1">
      <alignment horizontal="right" vertical="top"/>
    </xf>
    <xf numFmtId="0" fontId="3" fillId="0" borderId="0" xfId="57" applyFont="1" applyAlignment="1">
      <alignment vertical="top"/>
    </xf>
    <xf numFmtId="1" fontId="3" fillId="0" borderId="0" xfId="57" applyNumberFormat="1" applyFont="1" applyAlignment="1">
      <alignment vertical="top"/>
    </xf>
    <xf numFmtId="173" fontId="1" fillId="0" borderId="0" xfId="57" applyNumberFormat="1" applyAlignment="1">
      <alignment vertical="top"/>
    </xf>
    <xf numFmtId="2" fontId="6" fillId="0" borderId="0" xfId="57" applyNumberFormat="1" applyFont="1" applyAlignment="1">
      <alignment vertical="top"/>
    </xf>
    <xf numFmtId="1" fontId="1" fillId="0" borderId="0" xfId="57" applyNumberFormat="1" applyAlignment="1">
      <alignment vertical="top"/>
    </xf>
    <xf numFmtId="4" fontId="1" fillId="3" borderId="0" xfId="57" applyNumberFormat="1" applyFill="1" applyAlignment="1">
      <alignment vertical="top"/>
    </xf>
    <xf numFmtId="0" fontId="8" fillId="0" borderId="0" xfId="57" applyFont="1" applyAlignment="1">
      <alignment horizontal="center" vertical="top"/>
    </xf>
    <xf numFmtId="2" fontId="8" fillId="0" borderId="0" xfId="57" applyNumberFormat="1" applyFont="1" applyAlignment="1">
      <alignment vertical="top"/>
    </xf>
    <xf numFmtId="0" fontId="1" fillId="0" borderId="0" xfId="57" applyAlignment="1">
      <alignment horizontal="center" vertical="top"/>
    </xf>
    <xf numFmtId="0" fontId="1" fillId="0" borderId="0" xfId="57" applyAlignment="1">
      <alignment vertical="top" wrapText="1"/>
    </xf>
    <xf numFmtId="2" fontId="1" fillId="0" borderId="0" xfId="57" applyNumberFormat="1" applyAlignment="1">
      <alignment horizontal="center" vertical="top" wrapText="1"/>
    </xf>
    <xf numFmtId="1" fontId="3" fillId="0" borderId="0" xfId="57" applyNumberFormat="1" applyFont="1" applyAlignment="1">
      <alignment horizontal="center" vertical="top"/>
    </xf>
    <xf numFmtId="4" fontId="1" fillId="0" borderId="0" xfId="57" applyNumberFormat="1" applyAlignment="1" applyProtection="1">
      <alignment vertical="top"/>
      <protection locked="0"/>
    </xf>
    <xf numFmtId="0" fontId="4" fillId="0" borderId="1" xfId="0" applyFont="1" applyBorder="1" applyAlignment="1">
      <alignment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shrinkToFit="1"/>
    </xf>
    <xf numFmtId="0" fontId="3" fillId="0" borderId="6" xfId="0" applyFont="1" applyBorder="1" applyAlignment="1">
      <alignment horizontal="center" vertical="center" wrapText="1"/>
    </xf>
    <xf numFmtId="0" fontId="3" fillId="0" borderId="6" xfId="0" applyFont="1" applyBorder="1" applyAlignment="1">
      <alignment horizontal="center" vertical="center" wrapText="1" shrinkToFit="1"/>
    </xf>
    <xf numFmtId="0" fontId="0" fillId="0" borderId="0" xfId="0" applyAlignment="1">
      <alignment vertical="top" wrapText="1"/>
    </xf>
    <xf numFmtId="0" fontId="0" fillId="0" borderId="0" xfId="0" applyAlignment="1">
      <alignment vertical="center" wrapText="1"/>
    </xf>
    <xf numFmtId="49" fontId="0" fillId="0" borderId="0" xfId="0" applyNumberFormat="1" applyAlignment="1">
      <alignment horizontal="center" vertical="top" wrapText="1"/>
    </xf>
    <xf numFmtId="0" fontId="3" fillId="0" borderId="0" xfId="0" applyFont="1" applyAlignment="1">
      <alignment vertical="top"/>
    </xf>
    <xf numFmtId="0" fontId="0" fillId="0" borderId="0" xfId="0" applyAlignment="1">
      <alignment horizontal="center" vertical="top"/>
    </xf>
    <xf numFmtId="0" fontId="11" fillId="0" borderId="0" xfId="0" applyFont="1" applyAlignment="1">
      <alignment vertical="top"/>
    </xf>
    <xf numFmtId="0" fontId="12" fillId="0" borderId="0" xfId="0" applyFont="1" applyAlignment="1">
      <alignment vertical="top"/>
    </xf>
    <xf numFmtId="0" fontId="12" fillId="0" borderId="0" xfId="0" applyFont="1" applyAlignment="1">
      <alignment horizontal="center" vertical="top"/>
    </xf>
    <xf numFmtId="0" fontId="13" fillId="0" borderId="0" xfId="0" applyFont="1" applyAlignment="1">
      <alignment vertical="top"/>
    </xf>
    <xf numFmtId="0" fontId="13" fillId="0" borderId="0" xfId="0" applyFont="1" applyAlignment="1">
      <alignment vertical="top" wrapText="1"/>
    </xf>
    <xf numFmtId="0" fontId="12" fillId="0" borderId="0" xfId="0" applyFont="1"/>
    <xf numFmtId="0" fontId="2" fillId="0" borderId="0" xfId="0" applyFont="1" applyAlignment="1">
      <alignment vertical="top"/>
    </xf>
    <xf numFmtId="0" fontId="2" fillId="0" borderId="0" xfId="0" applyFont="1" applyAlignment="1">
      <alignment horizontal="left" vertical="top"/>
    </xf>
    <xf numFmtId="0" fontId="12" fillId="0" borderId="0" xfId="0" applyFont="1" applyAlignment="1">
      <alignment horizontal="justify" vertical="top" wrapText="1"/>
    </xf>
    <xf numFmtId="0" fontId="14" fillId="0" borderId="0" xfId="0" applyFont="1" applyAlignment="1">
      <alignment horizontal="center" vertical="top"/>
    </xf>
    <xf numFmtId="0" fontId="14" fillId="0" borderId="0" xfId="0" applyFont="1" applyAlignment="1">
      <alignment vertical="top" wrapText="1"/>
    </xf>
    <xf numFmtId="0" fontId="14" fillId="0" borderId="0" xfId="0" applyFont="1" applyAlignment="1">
      <alignment vertical="top"/>
    </xf>
    <xf numFmtId="0" fontId="14" fillId="0" borderId="0" xfId="0" applyFont="1"/>
    <xf numFmtId="0" fontId="2" fillId="0" borderId="0" xfId="0" applyFont="1" applyAlignment="1">
      <alignment horizontal="center" vertical="top"/>
    </xf>
    <xf numFmtId="0" fontId="2" fillId="0" borderId="0" xfId="0" applyFont="1" applyAlignment="1">
      <alignment horizontal="left" vertical="top" wrapText="1"/>
    </xf>
    <xf numFmtId="0" fontId="14" fillId="0" borderId="0" xfId="0" applyFont="1" applyAlignment="1">
      <alignment horizontal="left" vertical="top"/>
    </xf>
    <xf numFmtId="0" fontId="13" fillId="0" borderId="0" xfId="0" applyFont="1" applyAlignment="1">
      <alignment horizontal="center" vertical="top"/>
    </xf>
    <xf numFmtId="0" fontId="3" fillId="0" borderId="7" xfId="62" applyFont="1" applyBorder="1" applyAlignment="1">
      <alignment horizontal="center" vertical="center"/>
    </xf>
    <xf numFmtId="0" fontId="1" fillId="0" borderId="7" xfId="63" applyBorder="1" applyAlignment="1">
      <alignment horizontal="center" vertical="center"/>
    </xf>
    <xf numFmtId="165" fontId="3" fillId="0" borderId="7" xfId="22" applyFont="1" applyFill="1" applyBorder="1" applyAlignment="1" applyProtection="1">
      <alignment horizontal="center" vertical="center" wrapText="1"/>
    </xf>
    <xf numFmtId="0" fontId="3" fillId="0" borderId="7" xfId="58" applyFont="1" applyBorder="1" applyAlignment="1">
      <alignment horizontal="center" vertical="center" wrapText="1"/>
    </xf>
    <xf numFmtId="2" fontId="3" fillId="0" borderId="7" xfId="58" applyNumberFormat="1" applyFont="1" applyBorder="1" applyAlignment="1">
      <alignment horizontal="center" vertical="center"/>
    </xf>
    <xf numFmtId="165" fontId="3" fillId="0" borderId="7" xfId="18" applyFont="1" applyFill="1" applyBorder="1" applyAlignment="1" applyProtection="1">
      <alignment horizontal="center" vertical="center"/>
    </xf>
    <xf numFmtId="0" fontId="13" fillId="0" borderId="7" xfId="61" applyFont="1" applyBorder="1" applyAlignment="1">
      <alignment horizontal="center" vertical="center"/>
    </xf>
    <xf numFmtId="0" fontId="0" fillId="0" borderId="0" xfId="0" applyAlignment="1">
      <alignment horizontal="center" vertical="center"/>
    </xf>
    <xf numFmtId="167" fontId="13" fillId="0" borderId="0" xfId="61" applyNumberFormat="1" applyFont="1" applyAlignment="1">
      <alignment horizontal="center" vertical="center"/>
    </xf>
    <xf numFmtId="2" fontId="0" fillId="0" borderId="0" xfId="0" applyNumberFormat="1" applyAlignment="1">
      <alignment horizontal="center" vertical="center"/>
    </xf>
    <xf numFmtId="0" fontId="32" fillId="0" borderId="0" xfId="48" applyFont="1" applyAlignment="1">
      <alignment vertical="top"/>
    </xf>
    <xf numFmtId="0" fontId="1" fillId="0" borderId="0" xfId="63" applyAlignment="1">
      <alignment horizontal="center" vertical="center"/>
    </xf>
    <xf numFmtId="4" fontId="1" fillId="4" borderId="0" xfId="50" applyNumberFormat="1" applyFill="1" applyAlignment="1">
      <alignment vertical="top"/>
    </xf>
    <xf numFmtId="0" fontId="23" fillId="0" borderId="0" xfId="0" applyFont="1"/>
    <xf numFmtId="4" fontId="32" fillId="0" borderId="0" xfId="30" applyNumberFormat="1" applyFont="1" applyAlignment="1">
      <alignment vertical="top"/>
    </xf>
    <xf numFmtId="0" fontId="1" fillId="5" borderId="0" xfId="30" applyFill="1" applyAlignment="1">
      <alignment vertical="top"/>
    </xf>
    <xf numFmtId="4" fontId="1" fillId="5" borderId="0" xfId="30" applyNumberFormat="1" applyFill="1" applyAlignment="1">
      <alignment vertical="top"/>
    </xf>
    <xf numFmtId="4" fontId="1" fillId="4" borderId="0" xfId="30" applyNumberFormat="1" applyFill="1" applyAlignment="1">
      <alignment vertical="top"/>
    </xf>
    <xf numFmtId="0" fontId="1" fillId="4" borderId="0" xfId="30" applyFill="1"/>
    <xf numFmtId="0" fontId="33" fillId="0" borderId="0" xfId="0" applyFont="1" applyAlignment="1">
      <alignment horizontal="center" vertical="center"/>
    </xf>
    <xf numFmtId="49" fontId="3" fillId="4" borderId="0" xfId="30" applyNumberFormat="1" applyFont="1" applyFill="1" applyAlignment="1">
      <alignment horizontal="center" vertical="top"/>
    </xf>
    <xf numFmtId="0" fontId="18" fillId="0" borderId="0" xfId="0" applyFont="1" applyAlignment="1">
      <alignment horizontal="center" vertical="center" wrapText="1"/>
    </xf>
    <xf numFmtId="0" fontId="0" fillId="0" borderId="7" xfId="0" applyBorder="1"/>
    <xf numFmtId="4" fontId="0" fillId="0" borderId="0" xfId="0" applyNumberFormat="1"/>
    <xf numFmtId="4" fontId="1" fillId="4" borderId="0" xfId="34" applyNumberFormat="1" applyFill="1" applyAlignment="1">
      <alignment vertical="top"/>
    </xf>
    <xf numFmtId="0" fontId="1" fillId="0" borderId="0" xfId="30" applyAlignment="1">
      <alignment horizontal="right" vertical="center"/>
    </xf>
    <xf numFmtId="4" fontId="1" fillId="0" borderId="0" xfId="30" applyNumberFormat="1" applyAlignment="1">
      <alignment horizontal="right" vertical="center"/>
    </xf>
    <xf numFmtId="0" fontId="32" fillId="0" borderId="0" xfId="30" applyFont="1" applyAlignment="1">
      <alignment vertical="top"/>
    </xf>
    <xf numFmtId="0" fontId="34" fillId="0" borderId="0" xfId="30" applyFont="1"/>
    <xf numFmtId="0" fontId="22" fillId="0" borderId="7" xfId="62" applyFont="1" applyBorder="1" applyAlignment="1">
      <alignment horizontal="center" vertical="center" wrapText="1"/>
    </xf>
    <xf numFmtId="0" fontId="3" fillId="0" borderId="7" xfId="62" applyFont="1" applyBorder="1" applyAlignment="1">
      <alignment horizontal="center" vertical="center" wrapText="1"/>
    </xf>
    <xf numFmtId="0" fontId="18" fillId="0" borderId="7" xfId="0" applyFont="1" applyBorder="1" applyAlignment="1">
      <alignment horizontal="center" vertical="center" wrapText="1"/>
    </xf>
    <xf numFmtId="171" fontId="18" fillId="0" borderId="0" xfId="0" applyNumberFormat="1" applyFont="1" applyAlignment="1">
      <alignment horizontal="center" vertical="center" wrapText="1"/>
    </xf>
    <xf numFmtId="167" fontId="13" fillId="0" borderId="7" xfId="61"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0" xfId="0" applyFont="1" applyAlignment="1">
      <alignment horizontal="center" vertical="center"/>
    </xf>
    <xf numFmtId="0" fontId="0" fillId="0" borderId="7" xfId="0" applyBorder="1" applyAlignment="1">
      <alignment horizontal="center" vertical="top"/>
    </xf>
    <xf numFmtId="0" fontId="0" fillId="0" borderId="7" xfId="0" applyBorder="1" applyAlignment="1">
      <alignment vertical="top"/>
    </xf>
    <xf numFmtId="0" fontId="3" fillId="0" borderId="3" xfId="0" applyFont="1" applyBorder="1" applyAlignment="1">
      <alignment horizontal="center" vertical="top"/>
    </xf>
    <xf numFmtId="0" fontId="0" fillId="0" borderId="7" xfId="0" applyBorder="1" applyAlignment="1">
      <alignment vertical="top" wrapText="1"/>
    </xf>
    <xf numFmtId="2" fontId="0" fillId="0" borderId="7" xfId="0" applyNumberFormat="1" applyBorder="1" applyAlignment="1">
      <alignment horizontal="center" vertical="top"/>
    </xf>
    <xf numFmtId="49" fontId="0" fillId="0" borderId="7" xfId="0" applyNumberFormat="1" applyBorder="1" applyAlignment="1">
      <alignment horizontal="center" vertical="top"/>
    </xf>
    <xf numFmtId="0" fontId="6" fillId="0" borderId="7" xfId="0" applyFont="1" applyBorder="1" applyAlignment="1">
      <alignment vertical="top" wrapText="1"/>
    </xf>
    <xf numFmtId="170" fontId="0" fillId="0" borderId="7" xfId="0" applyNumberFormat="1" applyBorder="1" applyAlignment="1">
      <alignment vertical="top"/>
    </xf>
    <xf numFmtId="0" fontId="0" fillId="0" borderId="7" xfId="0" applyBorder="1" applyAlignment="1">
      <alignment horizontal="center" vertical="top" wrapText="1"/>
    </xf>
    <xf numFmtId="170" fontId="0" fillId="0" borderId="7" xfId="0" applyNumberFormat="1" applyBorder="1" applyAlignment="1">
      <alignment horizontal="center" vertical="top"/>
    </xf>
    <xf numFmtId="170" fontId="5" fillId="0" borderId="7" xfId="0" applyNumberFormat="1" applyFont="1" applyBorder="1" applyAlignment="1">
      <alignment horizontal="center" vertical="top"/>
    </xf>
    <xf numFmtId="0" fontId="5" fillId="0" borderId="7" xfId="0" applyFont="1" applyBorder="1" applyAlignment="1">
      <alignment vertical="top"/>
    </xf>
    <xf numFmtId="4" fontId="0" fillId="0" borderId="7" xfId="0" applyNumberFormat="1" applyBorder="1" applyAlignment="1">
      <alignment horizontal="center" vertical="top"/>
    </xf>
    <xf numFmtId="2" fontId="0" fillId="0" borderId="7" xfId="0" applyNumberFormat="1" applyBorder="1" applyAlignment="1">
      <alignment vertical="top"/>
    </xf>
    <xf numFmtId="1" fontId="0" fillId="0" borderId="7" xfId="0" applyNumberFormat="1" applyBorder="1" applyAlignment="1">
      <alignment vertical="top"/>
    </xf>
    <xf numFmtId="171" fontId="0" fillId="0" borderId="7" xfId="0" applyNumberFormat="1" applyBorder="1" applyAlignment="1">
      <alignment horizontal="center" vertical="top"/>
    </xf>
    <xf numFmtId="1" fontId="0" fillId="0" borderId="7" xfId="0" applyNumberFormat="1" applyBorder="1" applyAlignment="1">
      <alignment horizontal="center" vertical="top"/>
    </xf>
    <xf numFmtId="0" fontId="2" fillId="0" borderId="11" xfId="0" applyFont="1" applyBorder="1" applyAlignment="1">
      <alignment vertical="top" wrapText="1"/>
    </xf>
    <xf numFmtId="0" fontId="2" fillId="0" borderId="7" xfId="60" applyFont="1" applyBorder="1" applyAlignment="1">
      <alignment horizontal="center" vertical="center"/>
    </xf>
    <xf numFmtId="0" fontId="17" fillId="0" borderId="7" xfId="0" applyFont="1" applyBorder="1" applyAlignment="1">
      <alignment horizontal="center" vertical="center"/>
    </xf>
    <xf numFmtId="0" fontId="2" fillId="0" borderId="11" xfId="0" applyFont="1" applyBorder="1" applyAlignment="1">
      <alignment horizontal="center" vertical="top" wrapText="1"/>
    </xf>
    <xf numFmtId="0" fontId="3" fillId="0" borderId="7" xfId="30" applyFont="1" applyBorder="1" applyAlignment="1">
      <alignment horizontal="center" vertical="top" wrapText="1"/>
    </xf>
    <xf numFmtId="2" fontId="2" fillId="0" borderId="7" xfId="60" applyNumberFormat="1" applyFont="1" applyBorder="1" applyAlignment="1">
      <alignment horizontal="center" vertical="center" wrapText="1"/>
    </xf>
    <xf numFmtId="2" fontId="13" fillId="0" borderId="0" xfId="0" applyNumberFormat="1" applyFont="1" applyAlignment="1">
      <alignment horizontal="center" vertical="center"/>
    </xf>
    <xf numFmtId="0" fontId="5" fillId="0" borderId="0" xfId="69" applyFont="1" applyAlignment="1">
      <alignment horizontal="center" vertical="top"/>
    </xf>
    <xf numFmtId="9" fontId="18" fillId="0" borderId="7" xfId="72" applyFont="1" applyBorder="1" applyAlignment="1">
      <alignment horizontal="center" vertical="center" wrapText="1"/>
    </xf>
    <xf numFmtId="9" fontId="3" fillId="0" borderId="7" xfId="72" applyFont="1" applyFill="1" applyBorder="1" applyAlignment="1" applyProtection="1">
      <alignment horizontal="center" vertical="center"/>
    </xf>
    <xf numFmtId="0" fontId="13" fillId="0" borderId="7" xfId="61" applyFont="1" applyBorder="1" applyAlignment="1">
      <alignment horizontal="center" vertical="center" wrapText="1"/>
    </xf>
    <xf numFmtId="9" fontId="14" fillId="0" borderId="7" xfId="72" applyFont="1" applyBorder="1" applyAlignment="1">
      <alignment horizontal="center" vertical="center"/>
    </xf>
    <xf numFmtId="2" fontId="36" fillId="0" borderId="7" xfId="0" applyNumberFormat="1" applyFont="1" applyBorder="1" applyAlignment="1">
      <alignment horizontal="center" vertical="center" wrapText="1"/>
    </xf>
    <xf numFmtId="167" fontId="13" fillId="6" borderId="7" xfId="61" applyNumberFormat="1" applyFont="1" applyFill="1" applyBorder="1" applyAlignment="1">
      <alignment horizontal="center" vertical="center"/>
    </xf>
    <xf numFmtId="0" fontId="13" fillId="6" borderId="7" xfId="61" applyFont="1" applyFill="1" applyBorder="1" applyAlignment="1">
      <alignment horizontal="center" vertical="center"/>
    </xf>
    <xf numFmtId="0" fontId="14" fillId="6" borderId="7" xfId="0" applyFont="1" applyFill="1" applyBorder="1" applyAlignment="1">
      <alignment horizontal="center" vertical="center" wrapText="1"/>
    </xf>
    <xf numFmtId="9" fontId="14" fillId="6" borderId="7" xfId="72" applyFont="1" applyFill="1" applyBorder="1" applyAlignment="1">
      <alignment horizontal="center" vertical="center"/>
    </xf>
    <xf numFmtId="0" fontId="2" fillId="0" borderId="7" xfId="62" applyFont="1" applyBorder="1" applyAlignment="1">
      <alignment horizontal="center" vertical="center" wrapText="1"/>
    </xf>
    <xf numFmtId="0" fontId="3" fillId="0" borderId="7" xfId="58" applyFont="1" applyBorder="1" applyAlignment="1">
      <alignment horizontal="center" vertical="center"/>
    </xf>
    <xf numFmtId="0" fontId="2" fillId="0" borderId="7" xfId="60" applyFont="1" applyBorder="1" applyAlignment="1">
      <alignment horizontal="center" vertical="center" wrapText="1"/>
    </xf>
    <xf numFmtId="0" fontId="3" fillId="0" borderId="9" xfId="58" applyFont="1" applyBorder="1" applyAlignment="1">
      <alignment horizontal="center" vertical="center"/>
    </xf>
    <xf numFmtId="0" fontId="3" fillId="0" borderId="10" xfId="58" applyFont="1" applyBorder="1" applyAlignment="1">
      <alignment horizontal="center" vertical="center"/>
    </xf>
    <xf numFmtId="0" fontId="35" fillId="0" borderId="7" xfId="0" applyFont="1" applyBorder="1" applyAlignment="1">
      <alignment horizontal="center" vertical="center" wrapText="1"/>
    </xf>
    <xf numFmtId="0" fontId="35" fillId="0" borderId="7" xfId="0" applyFont="1" applyBorder="1" applyAlignment="1">
      <alignment horizontal="center" vertical="center"/>
    </xf>
    <xf numFmtId="0" fontId="0" fillId="0" borderId="0" xfId="0" applyAlignment="1">
      <alignment horizontal="center"/>
    </xf>
    <xf numFmtId="0" fontId="29" fillId="0" borderId="0" xfId="0" applyFont="1" applyAlignment="1">
      <alignment horizontal="center"/>
    </xf>
    <xf numFmtId="0" fontId="21" fillId="0" borderId="7" xfId="0" applyFont="1" applyBorder="1" applyAlignment="1">
      <alignment horizontal="center" wrapText="1"/>
    </xf>
    <xf numFmtId="0" fontId="21" fillId="0" borderId="7" xfId="0" applyFont="1" applyBorder="1" applyAlignment="1">
      <alignment horizontal="center"/>
    </xf>
    <xf numFmtId="0" fontId="19" fillId="0" borderId="7" xfId="0" applyFont="1" applyBorder="1" applyAlignment="1">
      <alignment horizontal="center"/>
    </xf>
    <xf numFmtId="0" fontId="30" fillId="0" borderId="7" xfId="0" applyFont="1" applyBorder="1" applyAlignment="1">
      <alignment horizontal="center"/>
    </xf>
    <xf numFmtId="0" fontId="31" fillId="0" borderId="7" xfId="0" applyFont="1" applyBorder="1" applyAlignment="1">
      <alignment horizontal="center"/>
    </xf>
    <xf numFmtId="0" fontId="31" fillId="0" borderId="7" xfId="0" applyFont="1" applyBorder="1" applyAlignment="1">
      <alignment horizontal="center" wrapText="1"/>
    </xf>
    <xf numFmtId="166" fontId="1" fillId="0" borderId="7" xfId="63" applyNumberFormat="1" applyBorder="1" applyAlignment="1">
      <alignment horizontal="center" vertical="center"/>
    </xf>
    <xf numFmtId="166" fontId="1" fillId="0" borderId="0" xfId="63" applyNumberFormat="1" applyAlignment="1">
      <alignment horizontal="center" vertical="center"/>
    </xf>
    <xf numFmtId="0" fontId="0" fillId="0" borderId="7" xfId="0" applyBorder="1" applyAlignment="1">
      <alignment horizontal="center" vertical="center"/>
    </xf>
    <xf numFmtId="2" fontId="35" fillId="0" borderId="7" xfId="0" applyNumberFormat="1" applyFont="1" applyBorder="1" applyAlignment="1">
      <alignment horizontal="center" vertical="center"/>
    </xf>
    <xf numFmtId="0" fontId="13" fillId="6" borderId="7" xfId="61" applyFont="1" applyFill="1" applyBorder="1" applyAlignment="1">
      <alignment horizontal="center" vertical="center" wrapText="1"/>
    </xf>
    <xf numFmtId="0" fontId="14" fillId="0" borderId="0" xfId="0" applyFont="1" applyAlignment="1">
      <alignment horizontal="center" vertical="center" wrapText="1"/>
    </xf>
    <xf numFmtId="2" fontId="35" fillId="7" borderId="7" xfId="0" applyNumberFormat="1" applyFont="1" applyFill="1" applyBorder="1" applyAlignment="1">
      <alignment horizontal="center" vertical="center"/>
    </xf>
    <xf numFmtId="2" fontId="35" fillId="6" borderId="7" xfId="0" applyNumberFormat="1" applyFont="1" applyFill="1" applyBorder="1" applyAlignment="1">
      <alignment horizontal="center" vertical="center"/>
    </xf>
    <xf numFmtId="0" fontId="14" fillId="4" borderId="0" xfId="0" applyFont="1" applyFill="1" applyAlignment="1">
      <alignment horizontal="center" vertical="center"/>
    </xf>
    <xf numFmtId="0" fontId="13" fillId="0" borderId="7" xfId="30" applyFont="1" applyBorder="1" applyAlignment="1">
      <alignment horizontal="center" vertical="center" wrapText="1"/>
    </xf>
    <xf numFmtId="2" fontId="2" fillId="0" borderId="11"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12" xfId="0" applyFont="1" applyBorder="1" applyAlignment="1">
      <alignment horizontal="center" vertical="center" wrapText="1"/>
    </xf>
    <xf numFmtId="2" fontId="3" fillId="0" borderId="13" xfId="0" applyNumberFormat="1" applyFont="1" applyBorder="1" applyAlignment="1">
      <alignment horizontal="center" vertical="center" wrapText="1"/>
    </xf>
    <xf numFmtId="2" fontId="4" fillId="0" borderId="7" xfId="0" applyNumberFormat="1" applyFont="1" applyBorder="1" applyAlignment="1">
      <alignment horizontal="center" vertical="center"/>
    </xf>
    <xf numFmtId="2" fontId="0" fillId="0" borderId="10" xfId="0" applyNumberFormat="1" applyBorder="1" applyAlignment="1">
      <alignment horizontal="center" vertical="center"/>
    </xf>
    <xf numFmtId="2" fontId="0" fillId="0" borderId="7" xfId="0" applyNumberFormat="1" applyBorder="1" applyAlignment="1">
      <alignment horizontal="center" vertical="center"/>
    </xf>
    <xf numFmtId="165" fontId="0" fillId="0" borderId="7" xfId="0" applyNumberFormat="1" applyBorder="1" applyAlignment="1">
      <alignment horizontal="center" vertical="center"/>
    </xf>
    <xf numFmtId="2" fontId="4" fillId="0" borderId="0" xfId="0" applyNumberFormat="1" applyFont="1" applyAlignment="1">
      <alignment horizontal="center" vertical="center"/>
    </xf>
    <xf numFmtId="168" fontId="1" fillId="0" borderId="7" xfId="59" applyNumberFormat="1" applyBorder="1" applyAlignment="1">
      <alignment horizontal="center" vertical="center"/>
    </xf>
    <xf numFmtId="0" fontId="1" fillId="0" borderId="7" xfId="59" applyBorder="1" applyAlignment="1">
      <alignment horizontal="center" vertical="center" wrapText="1"/>
    </xf>
    <xf numFmtId="2" fontId="1" fillId="0" borderId="7" xfId="59" applyNumberFormat="1" applyBorder="1" applyAlignment="1">
      <alignment horizontal="center" vertical="center" wrapText="1"/>
    </xf>
    <xf numFmtId="169" fontId="1" fillId="0" borderId="7" xfId="59" applyNumberFormat="1" applyBorder="1" applyAlignment="1">
      <alignment horizontal="center" vertical="center"/>
    </xf>
    <xf numFmtId="0" fontId="1" fillId="0" borderId="7" xfId="59" applyBorder="1" applyAlignment="1">
      <alignment horizontal="center" vertical="center"/>
    </xf>
    <xf numFmtId="168" fontId="1" fillId="0" borderId="0" xfId="59" applyNumberFormat="1" applyAlignment="1">
      <alignment horizontal="center" vertical="center"/>
    </xf>
    <xf numFmtId="0" fontId="1" fillId="0" borderId="0" xfId="59" applyAlignment="1">
      <alignment horizontal="center" vertical="center" wrapText="1"/>
    </xf>
    <xf numFmtId="2" fontId="1" fillId="0" borderId="8" xfId="59" applyNumberFormat="1" applyBorder="1" applyAlignment="1">
      <alignment horizontal="center" vertical="center"/>
    </xf>
    <xf numFmtId="0" fontId="1" fillId="0" borderId="8" xfId="59" applyBorder="1" applyAlignment="1">
      <alignment horizontal="center" vertical="center"/>
    </xf>
    <xf numFmtId="2" fontId="1" fillId="0" borderId="0" xfId="59" applyNumberFormat="1" applyAlignment="1">
      <alignment horizontal="center" vertical="center"/>
    </xf>
    <xf numFmtId="0" fontId="1" fillId="0" borderId="0" xfId="59" applyAlignment="1">
      <alignment horizontal="center" vertical="center"/>
    </xf>
    <xf numFmtId="0" fontId="1" fillId="0" borderId="0" xfId="0" applyFont="1" applyAlignment="1">
      <alignment horizontal="center" vertical="center"/>
    </xf>
    <xf numFmtId="9" fontId="1" fillId="0" borderId="7" xfId="72" applyFont="1" applyBorder="1" applyAlignment="1">
      <alignment horizontal="center" vertical="center"/>
    </xf>
    <xf numFmtId="0" fontId="1" fillId="0" borderId="7" xfId="0" applyFont="1" applyBorder="1" applyAlignment="1">
      <alignment horizontal="center" vertical="center"/>
    </xf>
    <xf numFmtId="171"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71" fontId="1" fillId="0" borderId="7" xfId="0" applyNumberFormat="1" applyFont="1" applyBorder="1" applyAlignment="1">
      <alignment horizontal="center" vertical="center"/>
    </xf>
    <xf numFmtId="10" fontId="1" fillId="0" borderId="7" xfId="72" applyNumberFormat="1" applyFont="1" applyBorder="1" applyAlignment="1">
      <alignment horizontal="center" vertical="center" wrapText="1"/>
    </xf>
    <xf numFmtId="0" fontId="1" fillId="6" borderId="7" xfId="0" applyFont="1" applyFill="1" applyBorder="1" applyAlignment="1">
      <alignment horizontal="center" vertical="center"/>
    </xf>
    <xf numFmtId="9" fontId="1" fillId="0" borderId="7" xfId="72" applyFont="1" applyBorder="1" applyAlignment="1">
      <alignment horizontal="center" vertical="center" wrapText="1"/>
    </xf>
    <xf numFmtId="0" fontId="3" fillId="0" borderId="0" xfId="19" applyNumberFormat="1" applyFont="1" applyFill="1" applyBorder="1" applyAlignment="1" applyProtection="1">
      <alignment horizontal="center" vertical="center"/>
      <protection locked="0"/>
    </xf>
    <xf numFmtId="165" fontId="3" fillId="0" borderId="0" xfId="19" applyFont="1" applyFill="1" applyBorder="1" applyAlignment="1" applyProtection="1">
      <alignment horizontal="center" vertical="center"/>
      <protection locked="0"/>
    </xf>
    <xf numFmtId="9" fontId="1" fillId="0" borderId="0" xfId="72" applyFont="1" applyAlignment="1">
      <alignment horizontal="center" vertical="center"/>
    </xf>
    <xf numFmtId="171" fontId="1" fillId="6" borderId="7" xfId="0" applyNumberFormat="1" applyFont="1" applyFill="1" applyBorder="1" applyAlignment="1">
      <alignment horizontal="center" vertical="center"/>
    </xf>
    <xf numFmtId="0" fontId="1" fillId="6" borderId="7" xfId="0" applyFont="1" applyFill="1" applyBorder="1" applyAlignment="1">
      <alignment horizontal="center" vertical="center" wrapText="1"/>
    </xf>
    <xf numFmtId="0" fontId="3" fillId="0" borderId="7" xfId="58" applyFont="1" applyBorder="1" applyAlignment="1">
      <alignment horizontal="center" vertical="center" wrapText="1"/>
    </xf>
    <xf numFmtId="168" fontId="1" fillId="0" borderId="7" xfId="59" applyNumberFormat="1" applyFill="1" applyBorder="1" applyAlignment="1">
      <alignment horizontal="center" vertical="center"/>
    </xf>
    <xf numFmtId="0" fontId="1" fillId="0" borderId="7" xfId="59" applyFill="1" applyBorder="1" applyAlignment="1">
      <alignment horizontal="center" vertical="center" wrapText="1"/>
    </xf>
    <xf numFmtId="2" fontId="1" fillId="0" borderId="7" xfId="59" applyNumberFormat="1" applyFill="1" applyBorder="1" applyAlignment="1">
      <alignment horizontal="center" vertical="center" wrapText="1"/>
    </xf>
    <xf numFmtId="171"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71" fontId="1" fillId="0" borderId="7" xfId="0" applyNumberFormat="1" applyFont="1" applyFill="1" applyBorder="1" applyAlignment="1">
      <alignment horizontal="center" vertical="center"/>
    </xf>
    <xf numFmtId="10" fontId="1" fillId="0" borderId="7" xfId="72"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7" xfId="0" applyFont="1" applyFill="1" applyBorder="1" applyAlignment="1">
      <alignment horizontal="center" vertical="center"/>
    </xf>
    <xf numFmtId="0" fontId="39" fillId="0" borderId="0" xfId="0" applyFont="1"/>
    <xf numFmtId="0" fontId="40" fillId="0" borderId="0" xfId="0" applyFont="1" applyAlignment="1">
      <alignment wrapText="1"/>
    </xf>
    <xf numFmtId="0" fontId="38" fillId="0" borderId="0" xfId="0" applyFont="1" applyAlignment="1">
      <alignment horizontal="center"/>
    </xf>
    <xf numFmtId="0" fontId="20" fillId="0" borderId="0" xfId="0" applyFont="1" applyAlignment="1">
      <alignment horizontal="center"/>
    </xf>
    <xf numFmtId="0" fontId="2" fillId="0" borderId="7" xfId="62" applyFont="1" applyBorder="1" applyAlignment="1">
      <alignment horizontal="center" vertical="center" wrapText="1"/>
    </xf>
    <xf numFmtId="0" fontId="4" fillId="0" borderId="0" xfId="0" applyFont="1" applyAlignment="1">
      <alignment horizontal="center" vertical="center" wrapText="1"/>
    </xf>
    <xf numFmtId="0" fontId="1" fillId="0" borderId="7" xfId="59" applyBorder="1" applyAlignment="1">
      <alignment horizontal="center" vertical="center"/>
    </xf>
    <xf numFmtId="0" fontId="1" fillId="0" borderId="7" xfId="59" applyBorder="1" applyAlignment="1">
      <alignment horizontal="center" vertical="center" wrapText="1"/>
    </xf>
    <xf numFmtId="0" fontId="3" fillId="0" borderId="0" xfId="0" applyFont="1" applyAlignment="1">
      <alignment horizontal="center" vertical="center" wrapText="1"/>
    </xf>
    <xf numFmtId="0" fontId="3" fillId="0" borderId="7" xfId="58" applyFont="1" applyBorder="1" applyAlignment="1">
      <alignment horizontal="center" vertical="center" wrapText="1"/>
    </xf>
    <xf numFmtId="0" fontId="3" fillId="0" borderId="7" xfId="58" applyFont="1" applyBorder="1" applyAlignment="1">
      <alignment horizontal="center" vertical="center"/>
    </xf>
    <xf numFmtId="0" fontId="2" fillId="0" borderId="7" xfId="60" applyFont="1" applyBorder="1" applyAlignment="1">
      <alignment horizontal="center" vertical="center" wrapText="1"/>
    </xf>
    <xf numFmtId="0" fontId="0" fillId="0" borderId="1" xfId="0" applyBorder="1" applyAlignment="1">
      <alignment horizontal="left" vertical="center"/>
    </xf>
    <xf numFmtId="0" fontId="2" fillId="0" borderId="0" xfId="62" applyFont="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top" wrapText="1"/>
    </xf>
    <xf numFmtId="0" fontId="0" fillId="0" borderId="0" xfId="0" applyAlignment="1">
      <alignment vertical="top" wrapText="1"/>
    </xf>
    <xf numFmtId="0" fontId="1" fillId="0" borderId="0" xfId="0" applyFont="1" applyAlignment="1">
      <alignment vertical="top" wrapText="1"/>
    </xf>
    <xf numFmtId="0" fontId="2" fillId="0" borderId="0" xfId="0" applyFont="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justify" vertical="top"/>
    </xf>
    <xf numFmtId="0" fontId="3" fillId="0" borderId="0" xfId="0" applyFont="1" applyAlignment="1">
      <alignment horizontal="justify" vertical="top"/>
    </xf>
    <xf numFmtId="0" fontId="1" fillId="0" borderId="0" xfId="0" applyFont="1" applyAlignment="1">
      <alignment horizontal="justify" vertical="top"/>
    </xf>
    <xf numFmtId="0" fontId="0" fillId="0" borderId="0" xfId="0" applyAlignment="1">
      <alignment vertical="top"/>
    </xf>
    <xf numFmtId="0" fontId="3" fillId="0" borderId="0" xfId="0" applyFont="1" applyAlignment="1">
      <alignment horizontal="left" vertical="top" wrapText="1"/>
    </xf>
    <xf numFmtId="2" fontId="0" fillId="0" borderId="7" xfId="0" applyNumberFormat="1" applyBorder="1" applyAlignment="1">
      <alignment vertical="top" wrapText="1"/>
    </xf>
    <xf numFmtId="0" fontId="0" fillId="0" borderId="7" xfId="0" applyBorder="1" applyAlignment="1">
      <alignment vertical="top" wrapText="1"/>
    </xf>
    <xf numFmtId="0" fontId="3" fillId="0" borderId="7" xfId="0" applyFont="1" applyBorder="1" applyAlignment="1">
      <alignment vertical="top"/>
    </xf>
    <xf numFmtId="0" fontId="5" fillId="0" borderId="7" xfId="0" applyFont="1" applyBorder="1" applyAlignment="1">
      <alignment vertical="top" wrapText="1"/>
    </xf>
    <xf numFmtId="0" fontId="6" fillId="0" borderId="7" xfId="0" applyFont="1" applyBorder="1" applyAlignment="1">
      <alignment vertical="top" wrapText="1"/>
    </xf>
    <xf numFmtId="4" fontId="0" fillId="0" borderId="7" xfId="0" applyNumberFormat="1" applyBorder="1" applyAlignment="1">
      <alignment vertical="top" wrapText="1"/>
    </xf>
    <xf numFmtId="0" fontId="0" fillId="0" borderId="7" xfId="0" applyBorder="1" applyAlignment="1">
      <alignment vertical="top"/>
    </xf>
    <xf numFmtId="0" fontId="1" fillId="0" borderId="7" xfId="30" applyBorder="1" applyAlignment="1">
      <alignment horizontal="left" vertical="top" wrapText="1"/>
    </xf>
    <xf numFmtId="0" fontId="0" fillId="0" borderId="7" xfId="0" applyBorder="1" applyAlignment="1">
      <alignment horizontal="center" vertical="top"/>
    </xf>
    <xf numFmtId="0" fontId="1" fillId="0" borderId="7" xfId="30" applyBorder="1" applyAlignment="1">
      <alignment vertical="top" wrapText="1"/>
    </xf>
    <xf numFmtId="0" fontId="1" fillId="0" borderId="7" xfId="30" applyBorder="1" applyAlignment="1">
      <alignment horizontal="justify" vertical="top" wrapText="1"/>
    </xf>
    <xf numFmtId="0" fontId="0" fillId="0" borderId="7" xfId="0"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6" fillId="0" borderId="0" xfId="40" applyFont="1" applyAlignment="1">
      <alignment horizontal="justify" vertical="top" wrapText="1"/>
    </xf>
    <xf numFmtId="0" fontId="1" fillId="0" borderId="0" xfId="40" applyAlignment="1">
      <alignment vertical="top" wrapText="1"/>
    </xf>
    <xf numFmtId="0" fontId="1" fillId="0" borderId="0" xfId="40" applyAlignment="1">
      <alignment horizontal="justify" vertical="top" wrapText="1"/>
    </xf>
    <xf numFmtId="0" fontId="6" fillId="0" borderId="0" xfId="40" applyFont="1" applyAlignment="1">
      <alignment vertical="top" wrapText="1"/>
    </xf>
    <xf numFmtId="0" fontId="1" fillId="0" borderId="0" xfId="40" applyAlignment="1">
      <alignment horizontal="center" vertical="top"/>
    </xf>
    <xf numFmtId="0" fontId="3" fillId="0" borderId="0" xfId="40" applyFont="1" applyAlignment="1">
      <alignment horizontal="justify" vertical="top" wrapText="1"/>
    </xf>
    <xf numFmtId="0" fontId="3" fillId="0" borderId="0" xfId="40" applyFont="1" applyAlignment="1">
      <alignment vertical="top" wrapText="1"/>
    </xf>
    <xf numFmtId="2" fontId="3" fillId="0" borderId="0" xfId="40" applyNumberFormat="1" applyFont="1" applyAlignment="1">
      <alignment horizontal="justify" vertical="top" wrapText="1"/>
    </xf>
    <xf numFmtId="0" fontId="2" fillId="0" borderId="0" xfId="64" applyFont="1" applyAlignment="1">
      <alignment horizontal="center" vertical="top"/>
    </xf>
    <xf numFmtId="0" fontId="3" fillId="0" borderId="3" xfId="64" applyFont="1" applyBorder="1" applyAlignment="1">
      <alignment horizontal="center" vertical="center"/>
    </xf>
    <xf numFmtId="0" fontId="1" fillId="0" borderId="0" xfId="67" applyAlignment="1">
      <alignment horizontal="justify" vertical="top" wrapText="1"/>
    </xf>
    <xf numFmtId="0" fontId="6" fillId="0" borderId="0" xfId="67" applyFont="1" applyAlignment="1">
      <alignment vertical="top" wrapText="1"/>
    </xf>
    <xf numFmtId="0" fontId="6" fillId="0" borderId="0" xfId="67" applyFont="1" applyAlignment="1">
      <alignment horizontal="justify" vertical="top" wrapText="1"/>
    </xf>
    <xf numFmtId="0" fontId="3" fillId="0" borderId="0" xfId="67" applyFont="1" applyAlignment="1">
      <alignment vertical="top" wrapText="1"/>
    </xf>
    <xf numFmtId="0" fontId="1" fillId="0" borderId="0" xfId="67" applyAlignment="1">
      <alignment vertical="top" wrapText="1"/>
    </xf>
    <xf numFmtId="0" fontId="3" fillId="0" borderId="0" xfId="67" applyFont="1" applyAlignment="1">
      <alignment horizontal="justify" vertical="top" wrapText="1"/>
    </xf>
    <xf numFmtId="0" fontId="2" fillId="0" borderId="0" xfId="66" applyFont="1" applyAlignment="1">
      <alignment horizontal="center" vertical="top"/>
    </xf>
    <xf numFmtId="0" fontId="2" fillId="0" borderId="11" xfId="66" applyFont="1" applyBorder="1" applyAlignment="1">
      <alignment horizontal="center" vertical="top"/>
    </xf>
    <xf numFmtId="0" fontId="3" fillId="0" borderId="3" xfId="66" applyFont="1" applyBorder="1" applyAlignment="1">
      <alignment horizontal="center" vertical="center"/>
    </xf>
    <xf numFmtId="0" fontId="1" fillId="0" borderId="0" xfId="69" applyAlignment="1">
      <alignment vertical="top" wrapText="1"/>
    </xf>
    <xf numFmtId="0" fontId="3" fillId="0" borderId="0" xfId="69" applyFont="1" applyAlignment="1">
      <alignment vertical="top" wrapText="1"/>
    </xf>
    <xf numFmtId="0" fontId="1" fillId="0" borderId="0" xfId="69" applyAlignment="1">
      <alignment horizontal="justify" vertical="top" wrapText="1"/>
    </xf>
    <xf numFmtId="0" fontId="3" fillId="0" borderId="0" xfId="69" applyFont="1" applyAlignment="1">
      <alignment horizontal="left" vertical="top" wrapText="1"/>
    </xf>
    <xf numFmtId="0" fontId="3" fillId="0" borderId="0" xfId="69" applyFont="1" applyAlignment="1">
      <alignment horizontal="justify" vertical="top" wrapText="1"/>
    </xf>
    <xf numFmtId="0" fontId="6" fillId="0" borderId="0" xfId="69" applyFont="1" applyAlignment="1">
      <alignment horizontal="justify" vertical="top" wrapText="1"/>
    </xf>
    <xf numFmtId="0" fontId="5" fillId="0" borderId="0" xfId="69" applyFont="1" applyAlignment="1">
      <alignment horizontal="justify" vertical="top" wrapText="1"/>
    </xf>
    <xf numFmtId="0" fontId="5" fillId="0" borderId="0" xfId="69" applyFont="1" applyAlignment="1">
      <alignment vertical="top" wrapText="1"/>
    </xf>
    <xf numFmtId="0" fontId="6" fillId="0" borderId="0" xfId="69" applyFont="1" applyAlignment="1">
      <alignment vertical="top" wrapText="1"/>
    </xf>
    <xf numFmtId="0" fontId="2" fillId="0" borderId="0" xfId="68" applyFont="1" applyAlignment="1">
      <alignment horizontal="center" vertical="top"/>
    </xf>
    <xf numFmtId="0" fontId="2" fillId="0" borderId="11" xfId="68" applyFont="1" applyBorder="1" applyAlignment="1">
      <alignment horizontal="center" vertical="top"/>
    </xf>
    <xf numFmtId="0" fontId="3" fillId="0" borderId="3" xfId="68" applyFont="1" applyBorder="1" applyAlignment="1">
      <alignment horizontal="center" vertical="center"/>
    </xf>
    <xf numFmtId="0" fontId="1" fillId="0" borderId="0" xfId="30" applyAlignment="1">
      <alignment vertical="top" wrapText="1"/>
    </xf>
    <xf numFmtId="0" fontId="1" fillId="0" borderId="0" xfId="30" applyAlignment="1">
      <alignment horizontal="justify" vertical="top" wrapText="1"/>
    </xf>
    <xf numFmtId="0" fontId="1" fillId="0" borderId="0" xfId="30" applyAlignment="1">
      <alignment horizontal="left" vertical="top"/>
    </xf>
    <xf numFmtId="0" fontId="3" fillId="0" borderId="0" xfId="30" applyFont="1" applyAlignment="1">
      <alignment horizontal="left" vertical="top" wrapText="1"/>
    </xf>
    <xf numFmtId="0" fontId="1" fillId="4" borderId="0" xfId="30" applyFill="1" applyAlignment="1">
      <alignment horizontal="left" vertical="top"/>
    </xf>
    <xf numFmtId="0" fontId="3" fillId="0" borderId="0" xfId="30" applyFont="1" applyAlignment="1">
      <alignment horizontal="justify" vertical="top" wrapText="1"/>
    </xf>
    <xf numFmtId="0" fontId="3" fillId="0" borderId="0" xfId="30" applyFont="1" applyAlignment="1">
      <alignment vertical="top" wrapText="1"/>
    </xf>
    <xf numFmtId="0" fontId="6" fillId="0" borderId="0" xfId="30" applyFont="1" applyAlignment="1">
      <alignment horizontal="justify" vertical="top" wrapText="1"/>
    </xf>
    <xf numFmtId="0" fontId="1" fillId="5" borderId="0" xfId="30" applyFill="1" applyAlignment="1">
      <alignment horizontal="left" vertical="top"/>
    </xf>
    <xf numFmtId="0" fontId="2" fillId="0" borderId="0" xfId="70" applyFont="1" applyAlignment="1">
      <alignment horizontal="center" vertical="top"/>
    </xf>
    <xf numFmtId="0" fontId="2" fillId="0" borderId="11" xfId="70" applyFont="1" applyBorder="1" applyAlignment="1">
      <alignment horizontal="center" vertical="top"/>
    </xf>
    <xf numFmtId="0" fontId="3" fillId="0" borderId="3" xfId="70" applyFont="1" applyBorder="1" applyAlignment="1">
      <alignment horizontal="center" vertical="center"/>
    </xf>
    <xf numFmtId="0" fontId="34" fillId="0" borderId="0" xfId="30" applyFont="1" applyAlignment="1">
      <alignment horizontal="justify" vertical="top" wrapText="1"/>
    </xf>
    <xf numFmtId="0" fontId="6" fillId="0" borderId="0" xfId="32" applyFont="1" applyAlignment="1">
      <alignment vertical="top" wrapText="1"/>
    </xf>
    <xf numFmtId="0" fontId="1" fillId="0" borderId="0" xfId="32" applyAlignment="1">
      <alignment vertical="top" wrapText="1"/>
    </xf>
    <xf numFmtId="0" fontId="3" fillId="0" borderId="0" xfId="32" applyFont="1" applyAlignment="1">
      <alignment vertical="top" wrapText="1"/>
    </xf>
    <xf numFmtId="0" fontId="3" fillId="0" borderId="0" xfId="32" applyFont="1" applyAlignment="1">
      <alignment horizontal="justify" vertical="top" wrapText="1"/>
    </xf>
    <xf numFmtId="0" fontId="2" fillId="0" borderId="0" xfId="31" applyFont="1" applyAlignment="1">
      <alignment horizontal="center" vertical="top"/>
    </xf>
    <xf numFmtId="0" fontId="2" fillId="0" borderId="11" xfId="31" applyFont="1" applyBorder="1" applyAlignment="1">
      <alignment horizontal="center" vertical="top"/>
    </xf>
    <xf numFmtId="0" fontId="3" fillId="0" borderId="3" xfId="31" applyFont="1" applyBorder="1" applyAlignment="1">
      <alignment horizontal="center" vertical="center" wrapText="1"/>
    </xf>
    <xf numFmtId="0" fontId="6" fillId="0" borderId="0" xfId="34" applyFont="1" applyAlignment="1">
      <alignment vertical="top" wrapText="1"/>
    </xf>
    <xf numFmtId="0" fontId="1" fillId="0" borderId="0" xfId="34" applyAlignment="1">
      <alignment vertical="top" wrapText="1"/>
    </xf>
    <xf numFmtId="0" fontId="3" fillId="0" borderId="0" xfId="34" applyFont="1" applyAlignment="1">
      <alignment vertical="top" wrapText="1"/>
    </xf>
    <xf numFmtId="0" fontId="3" fillId="0" borderId="0" xfId="34" applyFont="1" applyAlignment="1">
      <alignment horizontal="left" vertical="top" wrapText="1"/>
    </xf>
    <xf numFmtId="0" fontId="1" fillId="0" borderId="0" xfId="34" applyAlignment="1">
      <alignment horizontal="left" vertical="top" wrapText="1"/>
    </xf>
    <xf numFmtId="0" fontId="2" fillId="0" borderId="0" xfId="33" applyFont="1" applyAlignment="1">
      <alignment horizontal="center" vertical="top"/>
    </xf>
    <xf numFmtId="0" fontId="2" fillId="0" borderId="11" xfId="33" applyFont="1" applyBorder="1" applyAlignment="1">
      <alignment horizontal="center" vertical="top"/>
    </xf>
    <xf numFmtId="0" fontId="3" fillId="0" borderId="3" xfId="33" applyFont="1" applyBorder="1" applyAlignment="1">
      <alignment horizontal="center" vertical="center"/>
    </xf>
    <xf numFmtId="0" fontId="3" fillId="0" borderId="0" xfId="36" applyFont="1" applyAlignment="1">
      <alignment vertical="top" wrapText="1"/>
    </xf>
    <xf numFmtId="0" fontId="1" fillId="0" borderId="0" xfId="36" applyAlignment="1">
      <alignment vertical="top" wrapText="1"/>
    </xf>
    <xf numFmtId="0" fontId="6" fillId="0" borderId="0" xfId="36" applyFont="1" applyAlignment="1">
      <alignment vertical="top" wrapText="1"/>
    </xf>
    <xf numFmtId="0" fontId="2" fillId="0" borderId="0" xfId="35" applyFont="1" applyAlignment="1">
      <alignment horizontal="center" vertical="top"/>
    </xf>
    <xf numFmtId="0" fontId="2" fillId="0" borderId="11" xfId="35" applyFont="1" applyBorder="1" applyAlignment="1">
      <alignment horizontal="center" vertical="top"/>
    </xf>
    <xf numFmtId="0" fontId="3" fillId="0" borderId="3" xfId="35" applyFont="1" applyBorder="1" applyAlignment="1">
      <alignment horizontal="center" vertical="center"/>
    </xf>
    <xf numFmtId="0" fontId="1" fillId="0" borderId="0" xfId="38" applyAlignment="1">
      <alignment vertical="top" wrapText="1"/>
    </xf>
    <xf numFmtId="0" fontId="3" fillId="0" borderId="0" xfId="38" applyFont="1" applyAlignment="1">
      <alignment vertical="top" wrapText="1"/>
    </xf>
    <xf numFmtId="0" fontId="6" fillId="0" borderId="0" xfId="38" applyFont="1" applyAlignment="1">
      <alignment vertical="top" wrapText="1"/>
    </xf>
    <xf numFmtId="2" fontId="1" fillId="0" borderId="0" xfId="38" applyNumberFormat="1" applyAlignment="1">
      <alignment vertical="top" wrapText="1"/>
    </xf>
    <xf numFmtId="0" fontId="2" fillId="0" borderId="0" xfId="37" applyFont="1" applyAlignment="1">
      <alignment horizontal="center" vertical="top"/>
    </xf>
    <xf numFmtId="0" fontId="2" fillId="0" borderId="11" xfId="37" applyFont="1" applyBorder="1" applyAlignment="1">
      <alignment horizontal="center" vertical="top"/>
    </xf>
    <xf numFmtId="0" fontId="3" fillId="0" borderId="3" xfId="37" applyFont="1" applyBorder="1" applyAlignment="1">
      <alignment horizontal="center" vertical="center"/>
    </xf>
    <xf numFmtId="0" fontId="3" fillId="0" borderId="0" xfId="42" applyFont="1" applyAlignment="1">
      <alignment vertical="top" wrapText="1"/>
    </xf>
    <xf numFmtId="0" fontId="6" fillId="0" borderId="0" xfId="42" applyFont="1" applyAlignment="1">
      <alignment vertical="top" wrapText="1"/>
    </xf>
    <xf numFmtId="0" fontId="1" fillId="0" borderId="0" xfId="42" applyAlignment="1">
      <alignment vertical="top" wrapText="1"/>
    </xf>
    <xf numFmtId="0" fontId="2" fillId="0" borderId="0" xfId="39" applyFont="1" applyAlignment="1">
      <alignment horizontal="center" vertical="top"/>
    </xf>
    <xf numFmtId="0" fontId="2" fillId="0" borderId="11" xfId="39" applyFont="1" applyBorder="1" applyAlignment="1">
      <alignment horizontal="center" vertical="top"/>
    </xf>
    <xf numFmtId="0" fontId="3" fillId="0" borderId="3" xfId="39" applyFont="1" applyBorder="1" applyAlignment="1">
      <alignment horizontal="center" vertical="center"/>
    </xf>
    <xf numFmtId="2" fontId="1" fillId="0" borderId="0" xfId="44" applyNumberFormat="1" applyAlignment="1">
      <alignment vertical="top" wrapText="1"/>
    </xf>
    <xf numFmtId="2" fontId="6" fillId="0" borderId="0" xfId="44" applyNumberFormat="1" applyFont="1" applyAlignment="1">
      <alignment horizontal="justify" vertical="top" wrapText="1"/>
    </xf>
    <xf numFmtId="0" fontId="1" fillId="0" borderId="0" xfId="44" applyAlignment="1">
      <alignment vertical="top" wrapText="1"/>
    </xf>
    <xf numFmtId="0" fontId="6" fillId="0" borderId="0" xfId="44" applyFont="1" applyAlignment="1">
      <alignment vertical="top" wrapText="1"/>
    </xf>
    <xf numFmtId="0" fontId="3" fillId="0" borderId="0" xfId="44" applyFont="1" applyAlignment="1">
      <alignment vertical="top" wrapText="1"/>
    </xf>
    <xf numFmtId="2" fontId="3" fillId="0" borderId="0" xfId="44" applyNumberFormat="1" applyFont="1" applyAlignment="1">
      <alignment vertical="top" wrapText="1"/>
    </xf>
    <xf numFmtId="2" fontId="3" fillId="0" borderId="0" xfId="44" applyNumberFormat="1" applyFont="1" applyAlignment="1">
      <alignment horizontal="justify" vertical="top" wrapText="1"/>
    </xf>
    <xf numFmtId="2" fontId="1" fillId="0" borderId="0" xfId="44" applyNumberFormat="1" applyAlignment="1">
      <alignment horizontal="justify" vertical="top" wrapText="1"/>
    </xf>
    <xf numFmtId="2" fontId="6" fillId="0" borderId="0" xfId="44" applyNumberFormat="1" applyFont="1" applyAlignment="1">
      <alignment vertical="top" wrapText="1"/>
    </xf>
    <xf numFmtId="0" fontId="2" fillId="0" borderId="0" xfId="43" applyFont="1" applyAlignment="1">
      <alignment horizontal="center" vertical="top"/>
    </xf>
    <xf numFmtId="0" fontId="2" fillId="0" borderId="11" xfId="43" applyFont="1" applyBorder="1" applyAlignment="1">
      <alignment horizontal="center" vertical="top"/>
    </xf>
    <xf numFmtId="0" fontId="3" fillId="0" borderId="3" xfId="43" applyFont="1" applyBorder="1" applyAlignment="1">
      <alignment horizontal="center" vertical="center"/>
    </xf>
    <xf numFmtId="0" fontId="3" fillId="0" borderId="0" xfId="46" applyFont="1" applyAlignment="1">
      <alignment vertical="top" wrapText="1"/>
    </xf>
    <xf numFmtId="0" fontId="6" fillId="0" borderId="0" xfId="46" applyFont="1" applyAlignment="1">
      <alignment vertical="top" wrapText="1"/>
    </xf>
    <xf numFmtId="0" fontId="1" fillId="0" borderId="0" xfId="46" applyAlignment="1">
      <alignment vertical="top" wrapText="1"/>
    </xf>
    <xf numFmtId="0" fontId="7" fillId="0" borderId="0" xfId="45" applyFont="1" applyAlignment="1">
      <alignment horizontal="center" vertical="top"/>
    </xf>
    <xf numFmtId="0" fontId="2" fillId="0" borderId="11" xfId="45" applyFont="1" applyBorder="1" applyAlignment="1">
      <alignment horizontal="center" vertical="top"/>
    </xf>
    <xf numFmtId="0" fontId="3" fillId="0" borderId="3" xfId="45" applyFont="1" applyBorder="1" applyAlignment="1">
      <alignment horizontal="center" vertical="center"/>
    </xf>
    <xf numFmtId="0" fontId="1" fillId="0" borderId="0" xfId="48" applyAlignment="1">
      <alignment vertical="top" wrapText="1"/>
    </xf>
    <xf numFmtId="0" fontId="6" fillId="0" borderId="0" xfId="48" applyFont="1" applyAlignment="1">
      <alignment vertical="top" wrapText="1"/>
    </xf>
    <xf numFmtId="0" fontId="3" fillId="0" borderId="0" xfId="48" applyFont="1" applyAlignment="1">
      <alignment vertical="top" wrapText="1"/>
    </xf>
    <xf numFmtId="0" fontId="2" fillId="0" borderId="0" xfId="47" applyFont="1" applyAlignment="1">
      <alignment horizontal="center" vertical="top"/>
    </xf>
    <xf numFmtId="0" fontId="2" fillId="0" borderId="11" xfId="47" applyFont="1" applyBorder="1" applyAlignment="1">
      <alignment horizontal="center" vertical="top"/>
    </xf>
    <xf numFmtId="0" fontId="3" fillId="0" borderId="3" xfId="47" applyFont="1" applyBorder="1" applyAlignment="1">
      <alignment horizontal="center" vertical="center"/>
    </xf>
    <xf numFmtId="0" fontId="6" fillId="0" borderId="0" xfId="50" applyFont="1" applyAlignment="1">
      <alignment vertical="top" wrapText="1"/>
    </xf>
    <xf numFmtId="0" fontId="3" fillId="0" borderId="0" xfId="50" applyFont="1" applyAlignment="1">
      <alignment vertical="top" wrapText="1"/>
    </xf>
    <xf numFmtId="0" fontId="1" fillId="0" borderId="0" xfId="50" applyAlignment="1">
      <alignment vertical="top" wrapText="1"/>
    </xf>
    <xf numFmtId="0" fontId="2" fillId="0" borderId="0" xfId="49" applyFont="1" applyAlignment="1">
      <alignment horizontal="center" vertical="top"/>
    </xf>
    <xf numFmtId="0" fontId="2" fillId="0" borderId="11" xfId="49" applyFont="1" applyBorder="1" applyAlignment="1">
      <alignment horizontal="center" vertical="top"/>
    </xf>
    <xf numFmtId="0" fontId="3" fillId="0" borderId="3" xfId="49" applyFont="1" applyBorder="1" applyAlignment="1">
      <alignment horizontal="center" vertical="center"/>
    </xf>
    <xf numFmtId="0" fontId="1" fillId="0" borderId="0" xfId="54" applyAlignment="1">
      <alignment vertical="top" wrapText="1"/>
    </xf>
    <xf numFmtId="0" fontId="3" fillId="0" borderId="0" xfId="54" applyFont="1" applyAlignment="1">
      <alignment vertical="top" wrapText="1"/>
    </xf>
    <xf numFmtId="0" fontId="6" fillId="0" borderId="0" xfId="54" applyFont="1" applyAlignment="1">
      <alignment vertical="top" wrapText="1"/>
    </xf>
    <xf numFmtId="0" fontId="2" fillId="0" borderId="0" xfId="51" applyFont="1" applyAlignment="1">
      <alignment horizontal="center" vertical="top"/>
    </xf>
    <xf numFmtId="0" fontId="2" fillId="0" borderId="11" xfId="51" applyFont="1" applyBorder="1" applyAlignment="1">
      <alignment horizontal="center" vertical="top"/>
    </xf>
    <xf numFmtId="0" fontId="3" fillId="0" borderId="3" xfId="51" applyFont="1" applyBorder="1" applyAlignment="1">
      <alignment horizontal="center" vertical="center"/>
    </xf>
    <xf numFmtId="2" fontId="1" fillId="0" borderId="0" xfId="57" applyNumberFormat="1" applyAlignment="1">
      <alignment vertical="top" wrapText="1"/>
    </xf>
    <xf numFmtId="2" fontId="6" fillId="0" borderId="0" xfId="57" applyNumberFormat="1" applyFont="1" applyAlignment="1">
      <alignment vertical="top" wrapText="1"/>
    </xf>
    <xf numFmtId="2" fontId="3" fillId="0" borderId="0" xfId="57" applyNumberFormat="1" applyFont="1" applyAlignment="1">
      <alignment vertical="top" wrapText="1"/>
    </xf>
    <xf numFmtId="0" fontId="1" fillId="0" borderId="0" xfId="57" applyAlignment="1">
      <alignment vertical="top" wrapText="1"/>
    </xf>
    <xf numFmtId="171" fontId="3" fillId="0" borderId="0" xfId="57" applyNumberFormat="1" applyFont="1" applyAlignment="1">
      <alignment vertical="top" wrapText="1"/>
    </xf>
    <xf numFmtId="0" fontId="3" fillId="0" borderId="0" xfId="57" applyFont="1" applyAlignment="1">
      <alignment vertical="top" wrapText="1"/>
    </xf>
    <xf numFmtId="0" fontId="2" fillId="0" borderId="0" xfId="56" applyFont="1" applyAlignment="1">
      <alignment horizontal="center" vertical="top"/>
    </xf>
    <xf numFmtId="0" fontId="2" fillId="0" borderId="11" xfId="56" applyFont="1" applyBorder="1" applyAlignment="1">
      <alignment horizontal="center" vertical="top"/>
    </xf>
    <xf numFmtId="0" fontId="3" fillId="0" borderId="3" xfId="56" applyFont="1" applyBorder="1" applyAlignment="1">
      <alignment horizontal="center" vertical="center"/>
    </xf>
  </cellXfs>
  <cellStyles count="73">
    <cellStyle name="Comma 13" xfId="1"/>
    <cellStyle name="Comma 14" xfId="2"/>
    <cellStyle name="Comma 15" xfId="3"/>
    <cellStyle name="Comma 17" xfId="4"/>
    <cellStyle name="Comma 19" xfId="5"/>
    <cellStyle name="Comma 2" xfId="6"/>
    <cellStyle name="Comma 21" xfId="7"/>
    <cellStyle name="Comma 22" xfId="8"/>
    <cellStyle name="Comma 23" xfId="9"/>
    <cellStyle name="Comma 23 2" xfId="10"/>
    <cellStyle name="Comma 25" xfId="11"/>
    <cellStyle name="Comma 25 2" xfId="12"/>
    <cellStyle name="Comma 27" xfId="13"/>
    <cellStyle name="Comma 27 2" xfId="14"/>
    <cellStyle name="Comma 29" xfId="15"/>
    <cellStyle name="Comma 29 2" xfId="16"/>
    <cellStyle name="Comma 31" xfId="17"/>
    <cellStyle name="Comma 33" xfId="18"/>
    <cellStyle name="Comma 34" xfId="19"/>
    <cellStyle name="Comma 35" xfId="20"/>
    <cellStyle name="Comma 36" xfId="21"/>
    <cellStyle name="Comma 37" xfId="22"/>
    <cellStyle name="Comma 38" xfId="23"/>
    <cellStyle name="Comma 4" xfId="24"/>
    <cellStyle name="Comma 5" xfId="25"/>
    <cellStyle name="Comma 6" xfId="26"/>
    <cellStyle name="Comma 7" xfId="27"/>
    <cellStyle name="Comma 9" xfId="28"/>
    <cellStyle name="Excel Built-in Normal" xfId="29"/>
    <cellStyle name="Normal" xfId="0" builtinId="0"/>
    <cellStyle name="Normal 10" xfId="30"/>
    <cellStyle name="Normal 11" xfId="31"/>
    <cellStyle name="Normal 12" xfId="32"/>
    <cellStyle name="Normal 13" xfId="33"/>
    <cellStyle name="Normal 14" xfId="34"/>
    <cellStyle name="Normal 15" xfId="35"/>
    <cellStyle name="Normal 16" xfId="36"/>
    <cellStyle name="Normal 17" xfId="37"/>
    <cellStyle name="Normal 18" xfId="38"/>
    <cellStyle name="Normal 19" xfId="39"/>
    <cellStyle name="Normal 2" xfId="40"/>
    <cellStyle name="Normal 2 2 3 2" xfId="41"/>
    <cellStyle name="Normal 20" xfId="42"/>
    <cellStyle name="Normal 21" xfId="43"/>
    <cellStyle name="Normal 22" xfId="44"/>
    <cellStyle name="Normal 23" xfId="45"/>
    <cellStyle name="Normal 24" xfId="46"/>
    <cellStyle name="Normal 25" xfId="47"/>
    <cellStyle name="Normal 26" xfId="48"/>
    <cellStyle name="Normal 27" xfId="49"/>
    <cellStyle name="Normal 28" xfId="50"/>
    <cellStyle name="Normal 29" xfId="51"/>
    <cellStyle name="Normal 29 2" xfId="52"/>
    <cellStyle name="Normal 3" xfId="53"/>
    <cellStyle name="Normal 30" xfId="54"/>
    <cellStyle name="Normal 30 2" xfId="55"/>
    <cellStyle name="Normal 31" xfId="56"/>
    <cellStyle name="Normal 32" xfId="57"/>
    <cellStyle name="Normal 33" xfId="58"/>
    <cellStyle name="Normal 34" xfId="59"/>
    <cellStyle name="Normal 35" xfId="60"/>
    <cellStyle name="Normal 36" xfId="61"/>
    <cellStyle name="Normal 37" xfId="62"/>
    <cellStyle name="Normal 38" xfId="63"/>
    <cellStyle name="Normal 4" xfId="64"/>
    <cellStyle name="Normal 42" xfId="65"/>
    <cellStyle name="Normal 5" xfId="66"/>
    <cellStyle name="Normal 6" xfId="67"/>
    <cellStyle name="Normal 7" xfId="68"/>
    <cellStyle name="Normal 8" xfId="69"/>
    <cellStyle name="Normal 9" xfId="70"/>
    <cellStyle name="Normal 9 2" xfId="71"/>
    <cellStyle name="Percent" xfId="7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17"/>
  <sheetViews>
    <sheetView view="pageBreakPreview" zoomScaleSheetLayoutView="100" workbookViewId="0">
      <selection activeCell="B8" sqref="B8"/>
    </sheetView>
  </sheetViews>
  <sheetFormatPr defaultColWidth="8.85546875" defaultRowHeight="15"/>
  <cols>
    <col min="1" max="1" width="8.85546875" style="555"/>
    <col min="2" max="2" width="71.42578125" style="555" customWidth="1"/>
    <col min="3" max="16384" width="8.85546875" style="555"/>
  </cols>
  <sheetData>
    <row r="2" spans="1:7" ht="36" customHeight="1">
      <c r="A2" s="619" t="s">
        <v>4168</v>
      </c>
      <c r="B2" s="620"/>
    </row>
    <row r="3" spans="1:7" ht="33" customHeight="1">
      <c r="A3" s="558" t="s">
        <v>3969</v>
      </c>
      <c r="B3" s="558" t="s">
        <v>4125</v>
      </c>
    </row>
    <row r="4" spans="1:7" ht="30" customHeight="1">
      <c r="A4" s="559">
        <v>1</v>
      </c>
      <c r="B4" s="560" t="s">
        <v>3970</v>
      </c>
    </row>
    <row r="5" spans="1:7" ht="30" customHeight="1">
      <c r="A5" s="559">
        <v>2</v>
      </c>
      <c r="B5" s="560" t="s">
        <v>3971</v>
      </c>
    </row>
    <row r="6" spans="1:7" ht="30" customHeight="1">
      <c r="A6" s="559">
        <v>3</v>
      </c>
      <c r="B6" s="561" t="s">
        <v>4122</v>
      </c>
    </row>
    <row r="7" spans="1:7" ht="30" customHeight="1">
      <c r="A7" s="559">
        <v>4</v>
      </c>
      <c r="B7" s="561" t="s">
        <v>3972</v>
      </c>
    </row>
    <row r="8" spans="1:7" ht="30" customHeight="1">
      <c r="A8" s="559">
        <v>5</v>
      </c>
      <c r="B8" s="561" t="s">
        <v>3973</v>
      </c>
    </row>
    <row r="9" spans="1:7" ht="30" customHeight="1">
      <c r="A9" s="559">
        <v>6</v>
      </c>
      <c r="B9" s="561" t="s">
        <v>3287</v>
      </c>
    </row>
    <row r="10" spans="1:7" ht="30" customHeight="1">
      <c r="A10" s="559">
        <v>7</v>
      </c>
      <c r="B10" s="561" t="s">
        <v>3974</v>
      </c>
    </row>
    <row r="11" spans="1:7" ht="41.25">
      <c r="A11" s="559">
        <v>8</v>
      </c>
      <c r="B11" s="562" t="s">
        <v>3979</v>
      </c>
      <c r="C11" s="556"/>
      <c r="D11" s="556"/>
      <c r="E11" s="556"/>
      <c r="F11" s="556"/>
    </row>
    <row r="12" spans="1:7" ht="30" customHeight="1">
      <c r="A12" s="559">
        <v>9</v>
      </c>
      <c r="B12" s="561" t="s">
        <v>3976</v>
      </c>
    </row>
    <row r="13" spans="1:7" ht="30" customHeight="1">
      <c r="A13" s="559">
        <v>10</v>
      </c>
      <c r="B13" s="561" t="s">
        <v>3975</v>
      </c>
    </row>
    <row r="14" spans="1:7" ht="60.75" customHeight="1">
      <c r="A14" s="559">
        <v>11</v>
      </c>
      <c r="B14" s="562" t="s">
        <v>3977</v>
      </c>
      <c r="C14" s="556"/>
      <c r="D14" s="556"/>
      <c r="E14" s="556"/>
      <c r="F14" s="556"/>
      <c r="G14" s="556"/>
    </row>
    <row r="15" spans="1:7" ht="61.5">
      <c r="A15" s="559">
        <v>12</v>
      </c>
      <c r="B15" s="557" t="s">
        <v>3978</v>
      </c>
    </row>
    <row r="16" spans="1:7" ht="42.75" customHeight="1">
      <c r="A16" s="559" t="s">
        <v>3980</v>
      </c>
      <c r="B16" s="558" t="s">
        <v>4123</v>
      </c>
    </row>
    <row r="17" spans="1:2" ht="21">
      <c r="A17" s="559" t="s">
        <v>3981</v>
      </c>
      <c r="B17" s="558" t="s">
        <v>4124</v>
      </c>
    </row>
  </sheetData>
  <mergeCells count="1">
    <mergeCell ref="A2:B2"/>
  </mergeCells>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5"/>
  <sheetViews>
    <sheetView view="pageBreakPreview" zoomScale="124" zoomScaleNormal="124" zoomScaleSheetLayoutView="124" workbookViewId="0">
      <selection activeCell="C6" sqref="C6"/>
    </sheetView>
  </sheetViews>
  <sheetFormatPr defaultColWidth="8.85546875" defaultRowHeight="15"/>
  <cols>
    <col min="1" max="1" width="8.42578125" style="485" customWidth="1"/>
    <col min="2" max="2" width="30.85546875" style="485" customWidth="1"/>
    <col min="3" max="3" width="19.5703125" style="485" customWidth="1"/>
    <col min="4" max="4" width="17.28515625" style="485" customWidth="1"/>
    <col min="5" max="5" width="11" style="497" customWidth="1"/>
    <col min="6" max="6" width="11.7109375" style="485" customWidth="1"/>
    <col min="7" max="7" width="12.28515625" style="499" customWidth="1"/>
    <col min="8" max="16384" width="8.85546875" style="485"/>
  </cols>
  <sheetData>
    <row r="1" spans="1:7" ht="37.5" customHeight="1">
      <c r="A1" s="621" t="s">
        <v>4169</v>
      </c>
      <c r="B1" s="621"/>
      <c r="C1" s="621"/>
      <c r="D1" s="621"/>
      <c r="E1" s="621"/>
      <c r="F1" s="565"/>
      <c r="G1" s="509"/>
    </row>
    <row r="2" spans="1:7" ht="74.25" customHeight="1">
      <c r="A2" s="478" t="s">
        <v>0</v>
      </c>
      <c r="B2" s="478" t="s">
        <v>1</v>
      </c>
      <c r="C2" s="478" t="s">
        <v>2</v>
      </c>
      <c r="D2" s="480" t="s">
        <v>4163</v>
      </c>
      <c r="E2" s="507" t="s">
        <v>4126</v>
      </c>
      <c r="F2" s="507" t="s">
        <v>4162</v>
      </c>
      <c r="G2" s="508" t="s">
        <v>4056</v>
      </c>
    </row>
    <row r="3" spans="1:7">
      <c r="A3" s="563">
        <v>1</v>
      </c>
      <c r="B3" s="479" t="s">
        <v>3</v>
      </c>
      <c r="C3" s="479" t="s">
        <v>4</v>
      </c>
      <c r="D3" s="554">
        <v>466.67</v>
      </c>
      <c r="E3" s="566">
        <v>350</v>
      </c>
      <c r="F3" s="554">
        <v>466.67</v>
      </c>
      <c r="G3" s="539">
        <f>ROUND((F3-E3)/E3,2)</f>
        <v>0.33</v>
      </c>
    </row>
    <row r="4" spans="1:7">
      <c r="A4" s="563">
        <v>2</v>
      </c>
      <c r="B4" s="479" t="s">
        <v>5</v>
      </c>
      <c r="C4" s="479" t="s">
        <v>4</v>
      </c>
      <c r="D4" s="554">
        <v>466.67</v>
      </c>
      <c r="E4" s="566">
        <v>350</v>
      </c>
      <c r="F4" s="554">
        <v>466.67</v>
      </c>
      <c r="G4" s="539">
        <f t="shared" ref="G4:G23" si="0">ROUND((F4-E4)/E4,2)</f>
        <v>0.33</v>
      </c>
    </row>
    <row r="5" spans="1:7">
      <c r="A5" s="563">
        <v>3</v>
      </c>
      <c r="B5" s="479" t="s">
        <v>6</v>
      </c>
      <c r="C5" s="479" t="s">
        <v>4</v>
      </c>
      <c r="D5" s="554">
        <v>527.33000000000004</v>
      </c>
      <c r="E5" s="566">
        <v>403.67</v>
      </c>
      <c r="F5" s="554">
        <v>527.33000000000004</v>
      </c>
      <c r="G5" s="539">
        <f t="shared" si="0"/>
        <v>0.31</v>
      </c>
    </row>
    <row r="6" spans="1:7">
      <c r="A6" s="563">
        <v>4</v>
      </c>
      <c r="B6" s="479" t="s">
        <v>7</v>
      </c>
      <c r="C6" s="479" t="s">
        <v>4</v>
      </c>
      <c r="D6" s="554">
        <v>527.33000000000004</v>
      </c>
      <c r="E6" s="566">
        <v>403.67</v>
      </c>
      <c r="F6" s="554">
        <v>527.33000000000004</v>
      </c>
      <c r="G6" s="539">
        <f t="shared" si="0"/>
        <v>0.31</v>
      </c>
    </row>
    <row r="7" spans="1:7">
      <c r="A7" s="563">
        <v>5</v>
      </c>
      <c r="B7" s="479" t="s">
        <v>8</v>
      </c>
      <c r="C7" s="479" t="s">
        <v>4</v>
      </c>
      <c r="D7" s="554">
        <v>642.83000000000004</v>
      </c>
      <c r="E7" s="566">
        <v>505.17</v>
      </c>
      <c r="F7" s="554">
        <v>642.83000000000004</v>
      </c>
      <c r="G7" s="539">
        <f t="shared" si="0"/>
        <v>0.27</v>
      </c>
    </row>
    <row r="8" spans="1:7">
      <c r="A8" s="563">
        <v>6</v>
      </c>
      <c r="B8" s="479" t="s">
        <v>9</v>
      </c>
      <c r="C8" s="479" t="s">
        <v>4</v>
      </c>
      <c r="D8" s="554">
        <v>466.67</v>
      </c>
      <c r="E8" s="566">
        <v>350</v>
      </c>
      <c r="F8" s="554">
        <v>466.67</v>
      </c>
      <c r="G8" s="539">
        <f t="shared" si="0"/>
        <v>0.33</v>
      </c>
    </row>
    <row r="9" spans="1:7">
      <c r="A9" s="563">
        <v>7</v>
      </c>
      <c r="B9" s="479" t="s">
        <v>10</v>
      </c>
      <c r="C9" s="479" t="s">
        <v>4</v>
      </c>
      <c r="D9" s="554">
        <v>527.33000000000004</v>
      </c>
      <c r="E9" s="566">
        <v>421.17</v>
      </c>
      <c r="F9" s="554">
        <v>527.33000000000004</v>
      </c>
      <c r="G9" s="539">
        <f t="shared" si="0"/>
        <v>0.25</v>
      </c>
    </row>
    <row r="10" spans="1:7">
      <c r="A10" s="563">
        <v>8</v>
      </c>
      <c r="B10" s="479" t="s">
        <v>11</v>
      </c>
      <c r="C10" s="479" t="s">
        <v>4</v>
      </c>
      <c r="D10" s="554">
        <v>466.67</v>
      </c>
      <c r="E10" s="566">
        <v>350</v>
      </c>
      <c r="F10" s="554">
        <v>466.67</v>
      </c>
      <c r="G10" s="539">
        <f t="shared" si="0"/>
        <v>0.33</v>
      </c>
    </row>
    <row r="11" spans="1:7">
      <c r="A11" s="563">
        <v>9</v>
      </c>
      <c r="B11" s="479" t="s">
        <v>12</v>
      </c>
      <c r="C11" s="479" t="s">
        <v>4</v>
      </c>
      <c r="D11" s="554">
        <v>466.67</v>
      </c>
      <c r="E11" s="566">
        <v>350</v>
      </c>
      <c r="F11" s="554">
        <v>466.67</v>
      </c>
      <c r="G11" s="539">
        <f t="shared" si="0"/>
        <v>0.33</v>
      </c>
    </row>
    <row r="12" spans="1:7">
      <c r="A12" s="563">
        <v>10</v>
      </c>
      <c r="B12" s="479" t="s">
        <v>13</v>
      </c>
      <c r="C12" s="479" t="s">
        <v>4</v>
      </c>
      <c r="D12" s="554">
        <v>527.33000000000004</v>
      </c>
      <c r="E12" s="566">
        <v>403.67</v>
      </c>
      <c r="F12" s="554">
        <v>527.33000000000004</v>
      </c>
      <c r="G12" s="539">
        <f t="shared" si="0"/>
        <v>0.31</v>
      </c>
    </row>
    <row r="13" spans="1:7">
      <c r="A13" s="563">
        <v>11</v>
      </c>
      <c r="B13" s="479" t="s">
        <v>14</v>
      </c>
      <c r="C13" s="479" t="s">
        <v>4</v>
      </c>
      <c r="D13" s="554">
        <v>527.33000000000004</v>
      </c>
      <c r="E13" s="566">
        <v>403.67</v>
      </c>
      <c r="F13" s="554">
        <v>527.33000000000004</v>
      </c>
      <c r="G13" s="539">
        <f t="shared" si="0"/>
        <v>0.31</v>
      </c>
    </row>
    <row r="14" spans="1:7">
      <c r="A14" s="563">
        <v>12</v>
      </c>
      <c r="B14" s="479" t="s">
        <v>15</v>
      </c>
      <c r="C14" s="479" t="s">
        <v>4</v>
      </c>
      <c r="D14" s="554">
        <v>642.33000000000004</v>
      </c>
      <c r="E14" s="566">
        <v>505.17</v>
      </c>
      <c r="F14" s="554">
        <v>642.33000000000004</v>
      </c>
      <c r="G14" s="539">
        <f t="shared" si="0"/>
        <v>0.27</v>
      </c>
    </row>
    <row r="15" spans="1:7">
      <c r="A15" s="563">
        <v>13</v>
      </c>
      <c r="B15" s="479" t="s">
        <v>16</v>
      </c>
      <c r="C15" s="479" t="s">
        <v>4</v>
      </c>
      <c r="D15" s="554">
        <v>527.33000000000004</v>
      </c>
      <c r="E15" s="566">
        <v>421.17</v>
      </c>
      <c r="F15" s="554">
        <v>527.33000000000004</v>
      </c>
      <c r="G15" s="539">
        <f t="shared" si="0"/>
        <v>0.25</v>
      </c>
    </row>
    <row r="16" spans="1:7">
      <c r="A16" s="563">
        <v>14</v>
      </c>
      <c r="B16" s="479" t="s">
        <v>17</v>
      </c>
      <c r="C16" s="479" t="s">
        <v>4</v>
      </c>
      <c r="D16" s="554">
        <v>466.67</v>
      </c>
      <c r="E16" s="566">
        <v>350</v>
      </c>
      <c r="F16" s="554">
        <v>466.67</v>
      </c>
      <c r="G16" s="539">
        <f t="shared" si="0"/>
        <v>0.33</v>
      </c>
    </row>
    <row r="17" spans="1:7">
      <c r="A17" s="563">
        <v>15</v>
      </c>
      <c r="B17" s="479" t="s">
        <v>18</v>
      </c>
      <c r="C17" s="479" t="s">
        <v>4</v>
      </c>
      <c r="D17" s="554">
        <v>466.67</v>
      </c>
      <c r="E17" s="566">
        <v>350</v>
      </c>
      <c r="F17" s="554">
        <v>466.67</v>
      </c>
      <c r="G17" s="539">
        <f t="shared" si="0"/>
        <v>0.33</v>
      </c>
    </row>
    <row r="18" spans="1:7">
      <c r="A18" s="563">
        <v>16</v>
      </c>
      <c r="B18" s="479" t="s">
        <v>19</v>
      </c>
      <c r="C18" s="479" t="s">
        <v>4</v>
      </c>
      <c r="D18" s="554">
        <v>466.67</v>
      </c>
      <c r="E18" s="566">
        <v>350</v>
      </c>
      <c r="F18" s="554">
        <v>466.67</v>
      </c>
      <c r="G18" s="539">
        <f t="shared" si="0"/>
        <v>0.33</v>
      </c>
    </row>
    <row r="19" spans="1:7">
      <c r="A19" s="563">
        <v>17</v>
      </c>
      <c r="B19" s="479" t="s">
        <v>20</v>
      </c>
      <c r="C19" s="479" t="s">
        <v>4</v>
      </c>
      <c r="D19" s="554">
        <v>466.67</v>
      </c>
      <c r="E19" s="566">
        <v>350</v>
      </c>
      <c r="F19" s="554">
        <v>466.67</v>
      </c>
      <c r="G19" s="539">
        <f t="shared" si="0"/>
        <v>0.33</v>
      </c>
    </row>
    <row r="20" spans="1:7">
      <c r="A20" s="563">
        <v>18</v>
      </c>
      <c r="B20" s="479" t="s">
        <v>21</v>
      </c>
      <c r="C20" s="479" t="s">
        <v>4</v>
      </c>
      <c r="D20" s="554">
        <v>527.33000000000004</v>
      </c>
      <c r="E20" s="566">
        <v>403.67</v>
      </c>
      <c r="F20" s="554">
        <v>527.33000000000004</v>
      </c>
      <c r="G20" s="539">
        <f t="shared" si="0"/>
        <v>0.31</v>
      </c>
    </row>
    <row r="21" spans="1:7">
      <c r="A21" s="563">
        <v>19</v>
      </c>
      <c r="B21" s="479" t="s">
        <v>22</v>
      </c>
      <c r="C21" s="479" t="s">
        <v>4</v>
      </c>
      <c r="D21" s="554">
        <v>484.17</v>
      </c>
      <c r="E21" s="566">
        <v>365.17</v>
      </c>
      <c r="F21" s="554">
        <v>484.17</v>
      </c>
      <c r="G21" s="539">
        <f t="shared" si="0"/>
        <v>0.33</v>
      </c>
    </row>
    <row r="22" spans="1:7">
      <c r="A22" s="563">
        <v>20</v>
      </c>
      <c r="B22" s="479" t="s">
        <v>23</v>
      </c>
      <c r="C22" s="479" t="s">
        <v>4</v>
      </c>
      <c r="D22" s="554">
        <v>642.83000000000004</v>
      </c>
      <c r="E22" s="566">
        <v>505.17</v>
      </c>
      <c r="F22" s="554">
        <v>642.83000000000004</v>
      </c>
      <c r="G22" s="539">
        <f t="shared" si="0"/>
        <v>0.27</v>
      </c>
    </row>
    <row r="23" spans="1:7">
      <c r="A23" s="563">
        <v>21</v>
      </c>
      <c r="B23" s="479" t="s">
        <v>24</v>
      </c>
      <c r="C23" s="479" t="s">
        <v>4</v>
      </c>
      <c r="D23" s="554">
        <v>488.83</v>
      </c>
      <c r="E23" s="566">
        <v>369.83</v>
      </c>
      <c r="F23" s="554">
        <v>488.83</v>
      </c>
      <c r="G23" s="539">
        <f t="shared" si="0"/>
        <v>0.32</v>
      </c>
    </row>
    <row r="24" spans="1:7" ht="16.5" customHeight="1">
      <c r="A24" s="564"/>
      <c r="B24" s="489"/>
      <c r="C24" s="489"/>
      <c r="D24" s="487"/>
      <c r="E24" s="487"/>
      <c r="F24" s="487"/>
      <c r="G24" s="510"/>
    </row>
    <row r="25" spans="1:7" ht="27" customHeight="1">
      <c r="A25" s="622" t="s">
        <v>4127</v>
      </c>
      <c r="B25" s="622"/>
    </row>
  </sheetData>
  <mergeCells count="2">
    <mergeCell ref="A1:E1"/>
    <mergeCell ref="A25:B25"/>
  </mergeCells>
  <printOptions horizontalCentered="1"/>
  <pageMargins left="0.17" right="0.16" top="0.66" bottom="0.75" header="0.51180555555555596" footer="0.51180555555555596"/>
  <pageSetup paperSize="9" scale="90"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9"/>
  <sheetViews>
    <sheetView view="pageBreakPreview" zoomScale="115" zoomScaleNormal="115" zoomScaleSheetLayoutView="115" workbookViewId="0">
      <selection activeCell="F5" sqref="F5"/>
    </sheetView>
  </sheetViews>
  <sheetFormatPr defaultColWidth="9.140625" defaultRowHeight="12.75"/>
  <cols>
    <col min="1" max="1" width="7.5703125" style="593" customWidth="1"/>
    <col min="2" max="2" width="29.28515625" style="593" customWidth="1"/>
    <col min="3" max="3" width="21.85546875" style="593" customWidth="1"/>
    <col min="4" max="4" width="8.42578125" style="593" customWidth="1"/>
    <col min="5" max="5" width="9.7109375" style="593" customWidth="1"/>
    <col min="6" max="6" width="9.28515625" style="593" customWidth="1"/>
    <col min="7" max="7" width="13" style="593" customWidth="1"/>
    <col min="8" max="9" width="13.28515625" style="593" customWidth="1"/>
    <col min="10" max="10" width="11.42578125" style="604" customWidth="1"/>
    <col min="11" max="16384" width="9.140625" style="593"/>
  </cols>
  <sheetData>
    <row r="1" spans="1:10" ht="42" customHeight="1">
      <c r="A1" s="626" t="s">
        <v>4170</v>
      </c>
      <c r="B1" s="626"/>
      <c r="C1" s="626"/>
      <c r="D1" s="626"/>
      <c r="E1" s="626"/>
      <c r="F1" s="626"/>
      <c r="G1" s="626"/>
      <c r="H1" s="626"/>
      <c r="I1" s="626"/>
      <c r="J1" s="626"/>
    </row>
    <row r="2" spans="1:10" ht="59.25" customHeight="1">
      <c r="A2" s="551" t="s">
        <v>193</v>
      </c>
      <c r="B2" s="627" t="s">
        <v>194</v>
      </c>
      <c r="C2" s="627"/>
      <c r="D2" s="627" t="s">
        <v>195</v>
      </c>
      <c r="E2" s="627"/>
      <c r="F2" s="607" t="s">
        <v>196</v>
      </c>
      <c r="G2" s="481" t="s">
        <v>196</v>
      </c>
      <c r="H2" s="508" t="s">
        <v>4161</v>
      </c>
      <c r="I2" s="508" t="s">
        <v>4162</v>
      </c>
      <c r="J2" s="594"/>
    </row>
    <row r="3" spans="1:10" ht="51.6" customHeight="1">
      <c r="A3" s="552"/>
      <c r="B3" s="481" t="s">
        <v>197</v>
      </c>
      <c r="C3" s="481" t="s">
        <v>198</v>
      </c>
      <c r="D3" s="481" t="s">
        <v>2</v>
      </c>
      <c r="E3" s="482" t="s">
        <v>199</v>
      </c>
      <c r="F3" s="549" t="s">
        <v>2</v>
      </c>
      <c r="G3" s="508" t="s">
        <v>4162</v>
      </c>
      <c r="H3" s="595"/>
      <c r="I3" s="483"/>
      <c r="J3" s="540" t="s">
        <v>4056</v>
      </c>
    </row>
    <row r="4" spans="1:10">
      <c r="A4" s="549" t="s">
        <v>3980</v>
      </c>
      <c r="B4" s="481" t="s">
        <v>3981</v>
      </c>
      <c r="C4" s="481" t="s">
        <v>4114</v>
      </c>
      <c r="D4" s="481" t="s">
        <v>4115</v>
      </c>
      <c r="E4" s="482" t="s">
        <v>4116</v>
      </c>
      <c r="F4" s="549" t="s">
        <v>4117</v>
      </c>
      <c r="G4" s="549" t="s">
        <v>4118</v>
      </c>
      <c r="H4" s="482" t="s">
        <v>4119</v>
      </c>
      <c r="I4" s="482" t="s">
        <v>4121</v>
      </c>
      <c r="J4" s="594" t="s">
        <v>4120</v>
      </c>
    </row>
    <row r="5" spans="1:10" s="615" customFormat="1" ht="35.1" customHeight="1">
      <c r="A5" s="608">
        <v>1</v>
      </c>
      <c r="B5" s="609" t="s">
        <v>200</v>
      </c>
      <c r="C5" s="609" t="s">
        <v>201</v>
      </c>
      <c r="D5" s="609" t="s">
        <v>202</v>
      </c>
      <c r="E5" s="610">
        <v>210</v>
      </c>
      <c r="F5" s="609" t="s">
        <v>203</v>
      </c>
      <c r="G5" s="611">
        <f>I5</f>
        <v>586</v>
      </c>
      <c r="H5" s="612">
        <v>488</v>
      </c>
      <c r="I5" s="613">
        <v>586</v>
      </c>
      <c r="J5" s="614">
        <f>ROUND((I5-H5)/H5,4)</f>
        <v>0.20080000000000001</v>
      </c>
    </row>
    <row r="6" spans="1:10" ht="35.1" customHeight="1">
      <c r="A6" s="582">
        <v>2</v>
      </c>
      <c r="B6" s="583" t="s">
        <v>204</v>
      </c>
      <c r="C6" s="583" t="s">
        <v>205</v>
      </c>
      <c r="D6" s="583" t="s">
        <v>206</v>
      </c>
      <c r="E6" s="584">
        <v>50</v>
      </c>
      <c r="F6" s="583" t="s">
        <v>203</v>
      </c>
      <c r="G6" s="596">
        <f t="shared" ref="G6:G57" si="0">I6</f>
        <v>18000</v>
      </c>
      <c r="H6" s="600">
        <v>15000</v>
      </c>
      <c r="I6" s="598">
        <v>18000</v>
      </c>
      <c r="J6" s="599">
        <f t="shared" ref="J6:J57" si="1">ROUND((I6-H6)/H6,4)</f>
        <v>0.2</v>
      </c>
    </row>
    <row r="7" spans="1:10" ht="35.1" customHeight="1">
      <c r="A7" s="582">
        <v>3</v>
      </c>
      <c r="B7" s="583" t="s">
        <v>207</v>
      </c>
      <c r="C7" s="583" t="s">
        <v>205</v>
      </c>
      <c r="D7" s="583" t="s">
        <v>206</v>
      </c>
      <c r="E7" s="584">
        <v>35</v>
      </c>
      <c r="F7" s="583" t="s">
        <v>203</v>
      </c>
      <c r="G7" s="596">
        <f t="shared" si="0"/>
        <v>17386</v>
      </c>
      <c r="H7" s="595">
        <v>14488</v>
      </c>
      <c r="I7" s="598">
        <v>17386</v>
      </c>
      <c r="J7" s="599">
        <f t="shared" si="1"/>
        <v>0.2</v>
      </c>
    </row>
    <row r="8" spans="1:10" ht="35.1" customHeight="1">
      <c r="A8" s="582">
        <v>4</v>
      </c>
      <c r="B8" s="583" t="s">
        <v>208</v>
      </c>
      <c r="C8" s="624" t="s">
        <v>209</v>
      </c>
      <c r="D8" s="583"/>
      <c r="E8" s="584"/>
      <c r="F8" s="583"/>
      <c r="G8" s="596">
        <f t="shared" si="0"/>
        <v>0</v>
      </c>
      <c r="H8" s="595"/>
      <c r="I8" s="598"/>
      <c r="J8" s="599"/>
    </row>
    <row r="9" spans="1:10" ht="35.1" customHeight="1">
      <c r="A9" s="585">
        <v>0</v>
      </c>
      <c r="B9" s="583" t="s">
        <v>210</v>
      </c>
      <c r="C9" s="624"/>
      <c r="D9" s="583" t="s">
        <v>211</v>
      </c>
      <c r="E9" s="584">
        <v>400</v>
      </c>
      <c r="F9" s="583" t="s">
        <v>203</v>
      </c>
      <c r="G9" s="596">
        <f t="shared" si="0"/>
        <v>534</v>
      </c>
      <c r="H9" s="597">
        <v>445</v>
      </c>
      <c r="I9" s="598">
        <v>534</v>
      </c>
      <c r="J9" s="599">
        <f t="shared" si="1"/>
        <v>0.2</v>
      </c>
    </row>
    <row r="10" spans="1:10" ht="35.1" customHeight="1">
      <c r="A10" s="585">
        <v>0</v>
      </c>
      <c r="B10" s="583" t="s">
        <v>212</v>
      </c>
      <c r="C10" s="624"/>
      <c r="D10" s="583" t="s">
        <v>211</v>
      </c>
      <c r="E10" s="584">
        <v>2000</v>
      </c>
      <c r="F10" s="583" t="s">
        <v>203</v>
      </c>
      <c r="G10" s="596">
        <f t="shared" si="0"/>
        <v>1743</v>
      </c>
      <c r="H10" s="597">
        <v>1408</v>
      </c>
      <c r="I10" s="598">
        <v>1743</v>
      </c>
      <c r="J10" s="599">
        <f t="shared" si="1"/>
        <v>0.2379</v>
      </c>
    </row>
    <row r="11" spans="1:10" s="615" customFormat="1" ht="35.1" customHeight="1">
      <c r="A11" s="608">
        <v>5</v>
      </c>
      <c r="B11" s="609" t="s">
        <v>213</v>
      </c>
      <c r="C11" s="609" t="s">
        <v>214</v>
      </c>
      <c r="D11" s="609" t="s">
        <v>215</v>
      </c>
      <c r="E11" s="610">
        <v>1750</v>
      </c>
      <c r="F11" s="609" t="s">
        <v>203</v>
      </c>
      <c r="G11" s="611">
        <f t="shared" si="0"/>
        <v>1711</v>
      </c>
      <c r="H11" s="612">
        <v>1569</v>
      </c>
      <c r="I11" s="613">
        <v>1711</v>
      </c>
      <c r="J11" s="614">
        <f t="shared" si="1"/>
        <v>9.0499999999999997E-2</v>
      </c>
    </row>
    <row r="12" spans="1:10" s="615" customFormat="1" ht="35.1" customHeight="1">
      <c r="A12" s="608">
        <v>6</v>
      </c>
      <c r="B12" s="609" t="s">
        <v>216</v>
      </c>
      <c r="C12" s="609" t="s">
        <v>217</v>
      </c>
      <c r="D12" s="609" t="s">
        <v>218</v>
      </c>
      <c r="E12" s="610">
        <v>2.5</v>
      </c>
      <c r="F12" s="609" t="s">
        <v>203</v>
      </c>
      <c r="G12" s="611">
        <v>492</v>
      </c>
      <c r="H12" s="612">
        <v>350</v>
      </c>
      <c r="I12" s="613">
        <v>492</v>
      </c>
      <c r="J12" s="614">
        <f t="shared" si="1"/>
        <v>0.40570000000000001</v>
      </c>
    </row>
    <row r="13" spans="1:10" ht="35.1" customHeight="1">
      <c r="A13" s="582">
        <v>7</v>
      </c>
      <c r="B13" s="583" t="s">
        <v>219</v>
      </c>
      <c r="C13" s="583" t="s">
        <v>220</v>
      </c>
      <c r="D13" s="583"/>
      <c r="E13" s="584"/>
      <c r="F13" s="583" t="s">
        <v>203</v>
      </c>
      <c r="G13" s="596">
        <f t="shared" si="0"/>
        <v>816</v>
      </c>
      <c r="H13" s="597">
        <v>680</v>
      </c>
      <c r="I13" s="598">
        <v>816</v>
      </c>
      <c r="J13" s="599">
        <f t="shared" si="1"/>
        <v>0.2</v>
      </c>
    </row>
    <row r="14" spans="1:10" ht="35.1" customHeight="1">
      <c r="A14" s="582">
        <v>8</v>
      </c>
      <c r="B14" s="624" t="s">
        <v>221</v>
      </c>
      <c r="C14" s="624" t="s">
        <v>222</v>
      </c>
      <c r="D14" s="583" t="s">
        <v>223</v>
      </c>
      <c r="E14" s="584">
        <v>200</v>
      </c>
      <c r="F14" s="624" t="s">
        <v>203</v>
      </c>
      <c r="G14" s="596">
        <f t="shared" si="0"/>
        <v>3770</v>
      </c>
      <c r="H14" s="597">
        <v>3142</v>
      </c>
      <c r="I14" s="598">
        <v>3770</v>
      </c>
      <c r="J14" s="599">
        <f t="shared" si="1"/>
        <v>0.19989999999999999</v>
      </c>
    </row>
    <row r="15" spans="1:10" ht="35.1" customHeight="1">
      <c r="A15" s="585">
        <v>0</v>
      </c>
      <c r="B15" s="624"/>
      <c r="C15" s="624"/>
      <c r="D15" s="583" t="s">
        <v>218</v>
      </c>
      <c r="E15" s="584">
        <v>100</v>
      </c>
      <c r="F15" s="624"/>
      <c r="G15" s="596">
        <f t="shared" si="0"/>
        <v>2088</v>
      </c>
      <c r="H15" s="597">
        <v>1740</v>
      </c>
      <c r="I15" s="598">
        <v>2088</v>
      </c>
      <c r="J15" s="599">
        <f t="shared" si="1"/>
        <v>0.2</v>
      </c>
    </row>
    <row r="16" spans="1:10" ht="35.1" customHeight="1">
      <c r="A16" s="582">
        <v>9</v>
      </c>
      <c r="B16" s="583" t="s">
        <v>224</v>
      </c>
      <c r="C16" s="583" t="s">
        <v>225</v>
      </c>
      <c r="D16" s="583" t="s">
        <v>226</v>
      </c>
      <c r="E16" s="584">
        <v>100</v>
      </c>
      <c r="F16" s="583" t="s">
        <v>203</v>
      </c>
      <c r="G16" s="596">
        <f t="shared" si="0"/>
        <v>1392</v>
      </c>
      <c r="H16" s="597">
        <v>1160</v>
      </c>
      <c r="I16" s="598">
        <v>1392</v>
      </c>
      <c r="J16" s="599">
        <f t="shared" si="1"/>
        <v>0.2</v>
      </c>
    </row>
    <row r="17" spans="1:10" ht="35.1" customHeight="1">
      <c r="A17" s="582">
        <v>10</v>
      </c>
      <c r="B17" s="583" t="s">
        <v>227</v>
      </c>
      <c r="C17" s="583" t="s">
        <v>228</v>
      </c>
      <c r="D17" s="583" t="s">
        <v>215</v>
      </c>
      <c r="E17" s="584">
        <v>1750</v>
      </c>
      <c r="F17" s="583" t="s">
        <v>203</v>
      </c>
      <c r="G17" s="596">
        <f t="shared" si="0"/>
        <v>1555</v>
      </c>
      <c r="H17" s="595">
        <v>1296</v>
      </c>
      <c r="I17" s="598">
        <v>1555</v>
      </c>
      <c r="J17" s="599">
        <f t="shared" si="1"/>
        <v>0.19980000000000001</v>
      </c>
    </row>
    <row r="18" spans="1:10" ht="35.1" customHeight="1">
      <c r="A18" s="582">
        <v>11</v>
      </c>
      <c r="B18" s="624" t="s">
        <v>229</v>
      </c>
      <c r="C18" s="583" t="s">
        <v>230</v>
      </c>
      <c r="D18" s="583" t="s">
        <v>218</v>
      </c>
      <c r="E18" s="584">
        <v>45</v>
      </c>
      <c r="F18" s="624" t="s">
        <v>203</v>
      </c>
      <c r="G18" s="596">
        <f t="shared" si="0"/>
        <v>1537</v>
      </c>
      <c r="H18" s="597">
        <v>1281</v>
      </c>
      <c r="I18" s="598">
        <v>1537</v>
      </c>
      <c r="J18" s="599">
        <f t="shared" si="1"/>
        <v>0.19980000000000001</v>
      </c>
    </row>
    <row r="19" spans="1:10" ht="35.1" customHeight="1">
      <c r="A19" s="585">
        <v>0</v>
      </c>
      <c r="B19" s="624"/>
      <c r="C19" s="583" t="s">
        <v>231</v>
      </c>
      <c r="D19" s="583" t="s">
        <v>232</v>
      </c>
      <c r="E19" s="584">
        <v>100</v>
      </c>
      <c r="F19" s="624"/>
      <c r="G19" s="596">
        <f t="shared" si="0"/>
        <v>1585</v>
      </c>
      <c r="H19" s="597">
        <v>1321</v>
      </c>
      <c r="I19" s="598">
        <v>1585</v>
      </c>
      <c r="J19" s="599">
        <f t="shared" si="1"/>
        <v>0.19980000000000001</v>
      </c>
    </row>
    <row r="20" spans="1:10" ht="35.1" customHeight="1">
      <c r="A20" s="582">
        <v>12</v>
      </c>
      <c r="B20" s="583" t="s">
        <v>233</v>
      </c>
      <c r="C20" s="583" t="s">
        <v>234</v>
      </c>
      <c r="D20" s="583" t="s">
        <v>215</v>
      </c>
      <c r="E20" s="584">
        <v>1250</v>
      </c>
      <c r="F20" s="583" t="s">
        <v>203</v>
      </c>
      <c r="G20" s="596">
        <f t="shared" si="0"/>
        <v>634</v>
      </c>
      <c r="H20" s="597">
        <v>528</v>
      </c>
      <c r="I20" s="598">
        <v>634</v>
      </c>
      <c r="J20" s="599">
        <f t="shared" si="1"/>
        <v>0.20080000000000001</v>
      </c>
    </row>
    <row r="21" spans="1:10" ht="35.1" customHeight="1">
      <c r="A21" s="582">
        <v>13</v>
      </c>
      <c r="B21" s="583" t="s">
        <v>235</v>
      </c>
      <c r="C21" s="583" t="s">
        <v>236</v>
      </c>
      <c r="D21" s="583" t="s">
        <v>218</v>
      </c>
      <c r="E21" s="584">
        <v>100</v>
      </c>
      <c r="F21" s="583" t="s">
        <v>203</v>
      </c>
      <c r="G21" s="596">
        <f t="shared" si="0"/>
        <v>2782</v>
      </c>
      <c r="H21" s="597">
        <v>1080</v>
      </c>
      <c r="I21" s="598">
        <v>2782</v>
      </c>
      <c r="J21" s="599">
        <f t="shared" si="1"/>
        <v>1.5759000000000001</v>
      </c>
    </row>
    <row r="22" spans="1:10" ht="35.1" customHeight="1">
      <c r="A22" s="582">
        <v>14</v>
      </c>
      <c r="B22" s="583" t="s">
        <v>237</v>
      </c>
      <c r="C22" s="583" t="s">
        <v>238</v>
      </c>
      <c r="D22" s="583" t="s">
        <v>215</v>
      </c>
      <c r="E22" s="584">
        <v>1500</v>
      </c>
      <c r="F22" s="583" t="s">
        <v>203</v>
      </c>
      <c r="G22" s="596">
        <f t="shared" si="0"/>
        <v>1440</v>
      </c>
      <c r="H22" s="597">
        <v>1200</v>
      </c>
      <c r="I22" s="598">
        <v>1440</v>
      </c>
      <c r="J22" s="599">
        <f t="shared" si="1"/>
        <v>0.2</v>
      </c>
    </row>
    <row r="23" spans="1:10" ht="35.1" customHeight="1">
      <c r="A23" s="582">
        <v>15</v>
      </c>
      <c r="B23" s="583" t="s">
        <v>239</v>
      </c>
      <c r="C23" s="583" t="s">
        <v>240</v>
      </c>
      <c r="D23" s="583" t="s">
        <v>218</v>
      </c>
      <c r="E23" s="584" t="s">
        <v>241</v>
      </c>
      <c r="F23" s="583" t="s">
        <v>203</v>
      </c>
      <c r="G23" s="596">
        <f t="shared" si="0"/>
        <v>840</v>
      </c>
      <c r="H23" s="597">
        <v>700</v>
      </c>
      <c r="I23" s="598">
        <v>840</v>
      </c>
      <c r="J23" s="599">
        <f t="shared" si="1"/>
        <v>0.2</v>
      </c>
    </row>
    <row r="24" spans="1:10" ht="35.1" customHeight="1">
      <c r="A24" s="582">
        <v>16</v>
      </c>
      <c r="B24" s="583" t="s">
        <v>242</v>
      </c>
      <c r="C24" s="583" t="s">
        <v>243</v>
      </c>
      <c r="D24" s="583" t="s">
        <v>244</v>
      </c>
      <c r="E24" s="584"/>
      <c r="F24" s="583" t="s">
        <v>203</v>
      </c>
      <c r="G24" s="596">
        <f t="shared" si="0"/>
        <v>1472</v>
      </c>
      <c r="H24" s="597">
        <v>1227</v>
      </c>
      <c r="I24" s="598">
        <v>1472</v>
      </c>
      <c r="J24" s="599">
        <f t="shared" si="1"/>
        <v>0.19969999999999999</v>
      </c>
    </row>
    <row r="25" spans="1:10" ht="27" customHeight="1">
      <c r="A25" s="582">
        <v>17</v>
      </c>
      <c r="B25" s="583" t="s">
        <v>245</v>
      </c>
      <c r="C25" s="583" t="s">
        <v>246</v>
      </c>
      <c r="D25" s="583" t="s">
        <v>206</v>
      </c>
      <c r="E25" s="584">
        <v>8</v>
      </c>
      <c r="F25" s="583" t="s">
        <v>203</v>
      </c>
      <c r="G25" s="596">
        <f t="shared" si="0"/>
        <v>2131</v>
      </c>
      <c r="H25" s="597">
        <v>1776</v>
      </c>
      <c r="I25" s="598">
        <v>2131</v>
      </c>
      <c r="J25" s="599">
        <f t="shared" si="1"/>
        <v>0.19989999999999999</v>
      </c>
    </row>
    <row r="26" spans="1:10" ht="27" customHeight="1">
      <c r="A26" s="582">
        <v>18</v>
      </c>
      <c r="B26" s="624" t="s">
        <v>4049</v>
      </c>
      <c r="C26" s="623" t="s">
        <v>247</v>
      </c>
      <c r="D26" s="624" t="s">
        <v>218</v>
      </c>
      <c r="E26" s="584">
        <v>200</v>
      </c>
      <c r="F26" s="624" t="s">
        <v>203</v>
      </c>
      <c r="G26" s="596">
        <f t="shared" si="0"/>
        <v>4216</v>
      </c>
      <c r="H26" s="597">
        <v>3513</v>
      </c>
      <c r="I26" s="598">
        <v>4216</v>
      </c>
      <c r="J26" s="599">
        <f t="shared" si="1"/>
        <v>0.2001</v>
      </c>
    </row>
    <row r="27" spans="1:10" ht="27" customHeight="1">
      <c r="A27" s="585">
        <v>0</v>
      </c>
      <c r="B27" s="624"/>
      <c r="C27" s="623"/>
      <c r="D27" s="624"/>
      <c r="E27" s="584">
        <v>50</v>
      </c>
      <c r="F27" s="624"/>
      <c r="G27" s="596">
        <f t="shared" si="0"/>
        <v>2782</v>
      </c>
      <c r="H27" s="597">
        <v>2318</v>
      </c>
      <c r="I27" s="598">
        <v>2782</v>
      </c>
      <c r="J27" s="599">
        <f t="shared" si="1"/>
        <v>0.20019999999999999</v>
      </c>
    </row>
    <row r="28" spans="1:10" ht="34.5" customHeight="1">
      <c r="A28" s="582">
        <v>18</v>
      </c>
      <c r="B28" s="583" t="s">
        <v>4050</v>
      </c>
      <c r="C28" s="586" t="s">
        <v>247</v>
      </c>
      <c r="D28" s="583" t="s">
        <v>218</v>
      </c>
      <c r="E28" s="584">
        <v>25</v>
      </c>
      <c r="F28" s="583" t="s">
        <v>203</v>
      </c>
      <c r="G28" s="596">
        <f t="shared" si="0"/>
        <v>840</v>
      </c>
      <c r="H28" s="597">
        <v>700</v>
      </c>
      <c r="I28" s="598">
        <v>840</v>
      </c>
      <c r="J28" s="599">
        <f t="shared" si="1"/>
        <v>0.2</v>
      </c>
    </row>
    <row r="29" spans="1:10" ht="35.1" customHeight="1">
      <c r="A29" s="582">
        <v>19</v>
      </c>
      <c r="B29" s="583" t="s">
        <v>248</v>
      </c>
      <c r="C29" s="583" t="s">
        <v>249</v>
      </c>
      <c r="D29" s="583" t="s">
        <v>218</v>
      </c>
      <c r="E29" s="584">
        <v>3.5</v>
      </c>
      <c r="F29" s="583" t="s">
        <v>203</v>
      </c>
      <c r="G29" s="596">
        <f t="shared" si="0"/>
        <v>120</v>
      </c>
      <c r="H29" s="597">
        <v>100</v>
      </c>
      <c r="I29" s="598">
        <v>120</v>
      </c>
      <c r="J29" s="599">
        <f t="shared" si="1"/>
        <v>0.2</v>
      </c>
    </row>
    <row r="30" spans="1:10" ht="35.1" customHeight="1">
      <c r="A30" s="582">
        <v>20</v>
      </c>
      <c r="B30" s="583" t="s">
        <v>250</v>
      </c>
      <c r="C30" s="583" t="s">
        <v>251</v>
      </c>
      <c r="D30" s="583" t="s">
        <v>206</v>
      </c>
      <c r="E30" s="584">
        <v>75</v>
      </c>
      <c r="F30" s="583" t="s">
        <v>203</v>
      </c>
      <c r="G30" s="596">
        <f t="shared" si="0"/>
        <v>5160</v>
      </c>
      <c r="H30" s="597">
        <v>4300</v>
      </c>
      <c r="I30" s="598">
        <v>5160</v>
      </c>
      <c r="J30" s="599">
        <f t="shared" si="1"/>
        <v>0.2</v>
      </c>
    </row>
    <row r="31" spans="1:10" ht="27" customHeight="1">
      <c r="A31" s="582">
        <v>21</v>
      </c>
      <c r="B31" s="583" t="s">
        <v>252</v>
      </c>
      <c r="C31" s="583" t="s">
        <v>253</v>
      </c>
      <c r="D31" s="583" t="s">
        <v>218</v>
      </c>
      <c r="E31" s="584"/>
      <c r="F31" s="583" t="s">
        <v>203</v>
      </c>
      <c r="G31" s="596">
        <f t="shared" si="0"/>
        <v>120</v>
      </c>
      <c r="H31" s="597">
        <v>100</v>
      </c>
      <c r="I31" s="598">
        <v>120</v>
      </c>
      <c r="J31" s="599">
        <f t="shared" si="1"/>
        <v>0.2</v>
      </c>
    </row>
    <row r="32" spans="1:10" ht="27" customHeight="1">
      <c r="A32" s="582">
        <v>22</v>
      </c>
      <c r="B32" s="583" t="s">
        <v>254</v>
      </c>
      <c r="C32" s="583" t="s">
        <v>253</v>
      </c>
      <c r="D32" s="583" t="s">
        <v>218</v>
      </c>
      <c r="E32" s="584"/>
      <c r="F32" s="583" t="s">
        <v>203</v>
      </c>
      <c r="G32" s="596">
        <f t="shared" si="0"/>
        <v>120</v>
      </c>
      <c r="H32" s="597">
        <v>100</v>
      </c>
      <c r="I32" s="598">
        <v>120</v>
      </c>
      <c r="J32" s="599">
        <f t="shared" si="1"/>
        <v>0.2</v>
      </c>
    </row>
    <row r="33" spans="1:10" ht="27" customHeight="1">
      <c r="A33" s="582">
        <v>23</v>
      </c>
      <c r="B33" s="583" t="s">
        <v>255</v>
      </c>
      <c r="C33" s="583" t="s">
        <v>253</v>
      </c>
      <c r="D33" s="583" t="s">
        <v>218</v>
      </c>
      <c r="E33" s="584"/>
      <c r="F33" s="583" t="s">
        <v>203</v>
      </c>
      <c r="G33" s="596">
        <f t="shared" si="0"/>
        <v>120</v>
      </c>
      <c r="H33" s="597">
        <v>100</v>
      </c>
      <c r="I33" s="598">
        <v>120</v>
      </c>
      <c r="J33" s="599">
        <f t="shared" si="1"/>
        <v>0.2</v>
      </c>
    </row>
    <row r="34" spans="1:10" ht="35.1" customHeight="1">
      <c r="A34" s="582">
        <v>24</v>
      </c>
      <c r="B34" s="583" t="s">
        <v>256</v>
      </c>
      <c r="C34" s="583" t="s">
        <v>257</v>
      </c>
      <c r="D34" s="583" t="s">
        <v>218</v>
      </c>
      <c r="E34" s="584">
        <v>30</v>
      </c>
      <c r="F34" s="583" t="s">
        <v>203</v>
      </c>
      <c r="G34" s="596">
        <v>2038</v>
      </c>
      <c r="H34" s="597">
        <v>1432</v>
      </c>
      <c r="I34" s="598">
        <v>2038</v>
      </c>
      <c r="J34" s="599">
        <f t="shared" si="1"/>
        <v>0.42320000000000002</v>
      </c>
    </row>
    <row r="35" spans="1:10" s="615" customFormat="1" ht="35.1" customHeight="1">
      <c r="A35" s="608">
        <v>25</v>
      </c>
      <c r="B35" s="609" t="s">
        <v>258</v>
      </c>
      <c r="C35" s="609" t="s">
        <v>259</v>
      </c>
      <c r="D35" s="609" t="s">
        <v>206</v>
      </c>
      <c r="E35" s="610">
        <v>200</v>
      </c>
      <c r="F35" s="609" t="s">
        <v>203</v>
      </c>
      <c r="G35" s="611">
        <f t="shared" si="0"/>
        <v>7170</v>
      </c>
      <c r="H35" s="612">
        <v>4780</v>
      </c>
      <c r="I35" s="613">
        <v>7170</v>
      </c>
      <c r="J35" s="614">
        <f t="shared" si="1"/>
        <v>0.5</v>
      </c>
    </row>
    <row r="36" spans="1:10" ht="35.1" customHeight="1">
      <c r="A36" s="582">
        <v>26</v>
      </c>
      <c r="B36" s="583" t="s">
        <v>260</v>
      </c>
      <c r="C36" s="583" t="s">
        <v>261</v>
      </c>
      <c r="D36" s="583"/>
      <c r="E36" s="584"/>
      <c r="F36" s="624" t="s">
        <v>203</v>
      </c>
      <c r="G36" s="596">
        <f t="shared" si="0"/>
        <v>1320</v>
      </c>
      <c r="H36" s="597">
        <v>1100</v>
      </c>
      <c r="I36" s="598">
        <v>1320</v>
      </c>
      <c r="J36" s="599">
        <f t="shared" si="1"/>
        <v>0.2</v>
      </c>
    </row>
    <row r="37" spans="1:10" ht="35.1" customHeight="1">
      <c r="A37" s="585">
        <v>0</v>
      </c>
      <c r="B37" s="583"/>
      <c r="C37" s="583" t="s">
        <v>262</v>
      </c>
      <c r="D37" s="583" t="s">
        <v>218</v>
      </c>
      <c r="E37" s="584" t="s">
        <v>263</v>
      </c>
      <c r="F37" s="624"/>
      <c r="G37" s="596">
        <f t="shared" si="0"/>
        <v>1320</v>
      </c>
      <c r="H37" s="597">
        <v>1100</v>
      </c>
      <c r="I37" s="598">
        <v>1320</v>
      </c>
      <c r="J37" s="599">
        <f t="shared" si="1"/>
        <v>0.2</v>
      </c>
    </row>
    <row r="38" spans="1:10" ht="21" customHeight="1">
      <c r="A38" s="585">
        <v>0</v>
      </c>
      <c r="B38" s="583"/>
      <c r="C38" s="583" t="s">
        <v>264</v>
      </c>
      <c r="D38" s="583" t="s">
        <v>218</v>
      </c>
      <c r="E38" s="584">
        <v>10</v>
      </c>
      <c r="F38" s="624"/>
      <c r="G38" s="596">
        <f t="shared" si="0"/>
        <v>1320</v>
      </c>
      <c r="H38" s="597">
        <v>1100</v>
      </c>
      <c r="I38" s="598">
        <v>1320</v>
      </c>
      <c r="J38" s="599">
        <f t="shared" si="1"/>
        <v>0.2</v>
      </c>
    </row>
    <row r="39" spans="1:10" ht="19.5" customHeight="1">
      <c r="A39" s="585">
        <v>0</v>
      </c>
      <c r="B39" s="583"/>
      <c r="C39" s="583" t="s">
        <v>265</v>
      </c>
      <c r="D39" s="583" t="s">
        <v>218</v>
      </c>
      <c r="E39" s="584">
        <v>8</v>
      </c>
      <c r="F39" s="624"/>
      <c r="G39" s="596">
        <f t="shared" si="0"/>
        <v>1320</v>
      </c>
      <c r="H39" s="597">
        <v>1100</v>
      </c>
      <c r="I39" s="598">
        <v>1320</v>
      </c>
      <c r="J39" s="599">
        <f t="shared" si="1"/>
        <v>0.2</v>
      </c>
    </row>
    <row r="40" spans="1:10" ht="15.75" customHeight="1">
      <c r="A40" s="585">
        <v>0</v>
      </c>
      <c r="B40" s="583"/>
      <c r="C40" s="583" t="s">
        <v>266</v>
      </c>
      <c r="D40" s="583" t="s">
        <v>218</v>
      </c>
      <c r="E40" s="584">
        <v>16</v>
      </c>
      <c r="F40" s="624"/>
      <c r="G40" s="596">
        <f t="shared" si="0"/>
        <v>1320</v>
      </c>
      <c r="H40" s="597">
        <v>1100</v>
      </c>
      <c r="I40" s="598">
        <v>1320</v>
      </c>
      <c r="J40" s="599">
        <f t="shared" si="1"/>
        <v>0.2</v>
      </c>
    </row>
    <row r="41" spans="1:10" ht="19.5" customHeight="1">
      <c r="A41" s="585">
        <v>0</v>
      </c>
      <c r="B41" s="583"/>
      <c r="C41" s="583" t="s">
        <v>267</v>
      </c>
      <c r="D41" s="583" t="s">
        <v>218</v>
      </c>
      <c r="E41" s="584">
        <v>10</v>
      </c>
      <c r="F41" s="624"/>
      <c r="G41" s="596">
        <f t="shared" si="0"/>
        <v>1320</v>
      </c>
      <c r="H41" s="597">
        <v>1100</v>
      </c>
      <c r="I41" s="598">
        <v>1320</v>
      </c>
      <c r="J41" s="599">
        <f t="shared" si="1"/>
        <v>0.2</v>
      </c>
    </row>
    <row r="42" spans="1:10" ht="24" customHeight="1">
      <c r="A42" s="585">
        <v>0</v>
      </c>
      <c r="B42" s="583"/>
      <c r="C42" s="583" t="s">
        <v>268</v>
      </c>
      <c r="D42" s="583" t="s">
        <v>218</v>
      </c>
      <c r="E42" s="584">
        <v>12</v>
      </c>
      <c r="F42" s="624"/>
      <c r="G42" s="596">
        <f t="shared" si="0"/>
        <v>1320</v>
      </c>
      <c r="H42" s="597">
        <v>1100</v>
      </c>
      <c r="I42" s="598">
        <v>1320</v>
      </c>
      <c r="J42" s="599">
        <f t="shared" si="1"/>
        <v>0.2</v>
      </c>
    </row>
    <row r="43" spans="1:10" ht="24" customHeight="1">
      <c r="A43" s="585">
        <v>0</v>
      </c>
      <c r="B43" s="583"/>
      <c r="C43" s="583" t="s">
        <v>269</v>
      </c>
      <c r="D43" s="583" t="s">
        <v>215</v>
      </c>
      <c r="E43" s="584">
        <v>250</v>
      </c>
      <c r="F43" s="624"/>
      <c r="G43" s="596">
        <f t="shared" si="0"/>
        <v>1320</v>
      </c>
      <c r="H43" s="597">
        <v>1100</v>
      </c>
      <c r="I43" s="598">
        <v>1320</v>
      </c>
      <c r="J43" s="599">
        <f t="shared" si="1"/>
        <v>0.2</v>
      </c>
    </row>
    <row r="44" spans="1:10" ht="24" customHeight="1">
      <c r="A44" s="585">
        <v>0</v>
      </c>
      <c r="B44" s="583"/>
      <c r="C44" s="583" t="s">
        <v>270</v>
      </c>
      <c r="D44" s="583" t="s">
        <v>215</v>
      </c>
      <c r="E44" s="584">
        <v>500</v>
      </c>
      <c r="F44" s="624"/>
      <c r="G44" s="596">
        <f t="shared" si="0"/>
        <v>1320</v>
      </c>
      <c r="H44" s="597">
        <v>1100</v>
      </c>
      <c r="I44" s="598">
        <v>1320</v>
      </c>
      <c r="J44" s="599">
        <f t="shared" si="1"/>
        <v>0.2</v>
      </c>
    </row>
    <row r="45" spans="1:10" ht="29.25" customHeight="1">
      <c r="A45" s="585">
        <v>0</v>
      </c>
      <c r="B45" s="583"/>
      <c r="C45" s="583" t="s">
        <v>271</v>
      </c>
      <c r="D45" s="583" t="s">
        <v>215</v>
      </c>
      <c r="E45" s="584">
        <v>400</v>
      </c>
      <c r="F45" s="624"/>
      <c r="G45" s="596">
        <f t="shared" si="0"/>
        <v>1320</v>
      </c>
      <c r="H45" s="597">
        <v>1100</v>
      </c>
      <c r="I45" s="598">
        <v>1320</v>
      </c>
      <c r="J45" s="599">
        <f t="shared" si="1"/>
        <v>0.2</v>
      </c>
    </row>
    <row r="46" spans="1:10" ht="29.25" customHeight="1">
      <c r="A46" s="585">
        <v>0</v>
      </c>
      <c r="B46" s="583"/>
      <c r="C46" s="583" t="s">
        <v>272</v>
      </c>
      <c r="D46" s="583" t="s">
        <v>273</v>
      </c>
      <c r="E46" s="584">
        <v>500</v>
      </c>
      <c r="F46" s="624"/>
      <c r="G46" s="596">
        <f t="shared" si="0"/>
        <v>1320</v>
      </c>
      <c r="H46" s="597">
        <v>1100</v>
      </c>
      <c r="I46" s="598">
        <v>1320</v>
      </c>
      <c r="J46" s="599">
        <f t="shared" si="1"/>
        <v>0.2</v>
      </c>
    </row>
    <row r="47" spans="1:10" ht="23.25" customHeight="1">
      <c r="A47" s="582">
        <v>27</v>
      </c>
      <c r="B47" s="583" t="s">
        <v>274</v>
      </c>
      <c r="C47" s="583" t="s">
        <v>275</v>
      </c>
      <c r="D47" s="583" t="s">
        <v>276</v>
      </c>
      <c r="E47" s="584">
        <v>5.5</v>
      </c>
      <c r="F47" s="583" t="s">
        <v>203</v>
      </c>
      <c r="G47" s="596">
        <f t="shared" si="0"/>
        <v>684</v>
      </c>
      <c r="H47" s="597">
        <v>570</v>
      </c>
      <c r="I47" s="598">
        <v>684</v>
      </c>
      <c r="J47" s="599">
        <f t="shared" si="1"/>
        <v>0.2</v>
      </c>
    </row>
    <row r="48" spans="1:10" ht="35.1" customHeight="1">
      <c r="A48" s="582">
        <v>28</v>
      </c>
      <c r="B48" s="583" t="s">
        <v>277</v>
      </c>
      <c r="C48" s="583" t="s">
        <v>278</v>
      </c>
      <c r="D48" s="583" t="s">
        <v>218</v>
      </c>
      <c r="E48" s="584">
        <v>80</v>
      </c>
      <c r="F48" s="583" t="s">
        <v>203</v>
      </c>
      <c r="G48" s="596">
        <f t="shared" si="0"/>
        <v>517</v>
      </c>
      <c r="H48" s="597">
        <v>431</v>
      </c>
      <c r="I48" s="598">
        <v>517</v>
      </c>
      <c r="J48" s="599">
        <f t="shared" si="1"/>
        <v>0.19950000000000001</v>
      </c>
    </row>
    <row r="49" spans="1:10" ht="35.1" customHeight="1">
      <c r="A49" s="582">
        <v>29</v>
      </c>
      <c r="B49" s="583" t="s">
        <v>279</v>
      </c>
      <c r="C49" s="583" t="s">
        <v>280</v>
      </c>
      <c r="D49" s="583" t="s">
        <v>218</v>
      </c>
      <c r="E49" s="584">
        <v>60</v>
      </c>
      <c r="F49" s="583" t="s">
        <v>203</v>
      </c>
      <c r="G49" s="596">
        <f t="shared" si="0"/>
        <v>824</v>
      </c>
      <c r="H49" s="597">
        <v>687</v>
      </c>
      <c r="I49" s="598">
        <v>824</v>
      </c>
      <c r="J49" s="599">
        <f t="shared" si="1"/>
        <v>0.19939999999999999</v>
      </c>
    </row>
    <row r="50" spans="1:10" ht="35.1" customHeight="1">
      <c r="A50" s="582">
        <v>30</v>
      </c>
      <c r="B50" s="583" t="s">
        <v>281</v>
      </c>
      <c r="C50" s="583" t="s">
        <v>282</v>
      </c>
      <c r="D50" s="583" t="s">
        <v>283</v>
      </c>
      <c r="E50" s="584" t="s">
        <v>284</v>
      </c>
      <c r="F50" s="583" t="s">
        <v>203</v>
      </c>
      <c r="G50" s="596">
        <f t="shared" si="0"/>
        <v>697</v>
      </c>
      <c r="H50" s="597">
        <v>581</v>
      </c>
      <c r="I50" s="598">
        <v>697</v>
      </c>
      <c r="J50" s="599">
        <f t="shared" si="1"/>
        <v>0.19969999999999999</v>
      </c>
    </row>
    <row r="51" spans="1:10" ht="35.1" customHeight="1">
      <c r="A51" s="582">
        <v>31</v>
      </c>
      <c r="B51" s="583" t="s">
        <v>4033</v>
      </c>
      <c r="C51" s="583" t="s">
        <v>4034</v>
      </c>
      <c r="D51" s="583" t="s">
        <v>218</v>
      </c>
      <c r="E51" s="584">
        <v>25</v>
      </c>
      <c r="F51" s="583" t="s">
        <v>203</v>
      </c>
      <c r="G51" s="596">
        <f t="shared" si="0"/>
        <v>826</v>
      </c>
      <c r="H51" s="597">
        <v>688</v>
      </c>
      <c r="I51" s="598">
        <v>826</v>
      </c>
      <c r="J51" s="599">
        <f t="shared" si="1"/>
        <v>0.2006</v>
      </c>
    </row>
    <row r="52" spans="1:10" ht="27" customHeight="1">
      <c r="A52" s="582">
        <v>32</v>
      </c>
      <c r="B52" s="583" t="s">
        <v>285</v>
      </c>
      <c r="C52" s="583" t="s">
        <v>275</v>
      </c>
      <c r="D52" s="583" t="s">
        <v>276</v>
      </c>
      <c r="E52" s="584">
        <v>5.5</v>
      </c>
      <c r="F52" s="583" t="s">
        <v>203</v>
      </c>
      <c r="G52" s="596">
        <f t="shared" si="0"/>
        <v>707</v>
      </c>
      <c r="H52" s="597">
        <v>589</v>
      </c>
      <c r="I52" s="598">
        <v>707</v>
      </c>
      <c r="J52" s="599">
        <f t="shared" si="1"/>
        <v>0.20030000000000001</v>
      </c>
    </row>
    <row r="53" spans="1:10" ht="35.1" customHeight="1">
      <c r="A53" s="582">
        <v>33</v>
      </c>
      <c r="B53" s="624" t="s">
        <v>286</v>
      </c>
      <c r="C53" s="583" t="s">
        <v>287</v>
      </c>
      <c r="D53" s="583" t="s">
        <v>218</v>
      </c>
      <c r="E53" s="584">
        <v>100</v>
      </c>
      <c r="F53" s="624" t="s">
        <v>203</v>
      </c>
      <c r="G53" s="596">
        <f t="shared" si="0"/>
        <v>2160</v>
      </c>
      <c r="H53" s="597">
        <v>1800</v>
      </c>
      <c r="I53" s="598">
        <v>2160</v>
      </c>
      <c r="J53" s="599">
        <f t="shared" si="1"/>
        <v>0.2</v>
      </c>
    </row>
    <row r="54" spans="1:10" ht="27" customHeight="1">
      <c r="A54" s="585">
        <v>0</v>
      </c>
      <c r="B54" s="624"/>
      <c r="C54" s="583" t="s">
        <v>288</v>
      </c>
      <c r="D54" s="583" t="s">
        <v>218</v>
      </c>
      <c r="E54" s="584">
        <v>60</v>
      </c>
      <c r="F54" s="624"/>
      <c r="G54" s="596">
        <f t="shared" si="0"/>
        <v>2160</v>
      </c>
      <c r="H54" s="597">
        <v>1800</v>
      </c>
      <c r="I54" s="598">
        <v>2160</v>
      </c>
      <c r="J54" s="599">
        <f t="shared" si="1"/>
        <v>0.2</v>
      </c>
    </row>
    <row r="55" spans="1:10" ht="35.1" customHeight="1">
      <c r="A55" s="582">
        <v>34</v>
      </c>
      <c r="B55" s="583" t="s">
        <v>289</v>
      </c>
      <c r="C55" s="583" t="s">
        <v>290</v>
      </c>
      <c r="D55" s="583" t="s">
        <v>211</v>
      </c>
      <c r="E55" s="584">
        <v>12000</v>
      </c>
      <c r="F55" s="583" t="s">
        <v>203</v>
      </c>
      <c r="G55" s="596">
        <f t="shared" si="0"/>
        <v>600</v>
      </c>
      <c r="H55" s="597">
        <v>500</v>
      </c>
      <c r="I55" s="598">
        <v>600</v>
      </c>
      <c r="J55" s="599">
        <f t="shared" si="1"/>
        <v>0.2</v>
      </c>
    </row>
    <row r="56" spans="1:10" ht="35.1" customHeight="1">
      <c r="A56" s="582">
        <v>35</v>
      </c>
      <c r="B56" s="583" t="s">
        <v>291</v>
      </c>
      <c r="C56" s="583" t="s">
        <v>292</v>
      </c>
      <c r="D56" s="583" t="s">
        <v>218</v>
      </c>
      <c r="E56" s="584">
        <v>25</v>
      </c>
      <c r="F56" s="583" t="s">
        <v>203</v>
      </c>
      <c r="G56" s="596">
        <f t="shared" si="0"/>
        <v>1800</v>
      </c>
      <c r="H56" s="597">
        <v>1500</v>
      </c>
      <c r="I56" s="598">
        <v>1800</v>
      </c>
      <c r="J56" s="599">
        <f t="shared" si="1"/>
        <v>0.2</v>
      </c>
    </row>
    <row r="57" spans="1:10" ht="35.1" customHeight="1">
      <c r="A57" s="582">
        <v>36</v>
      </c>
      <c r="B57" s="583" t="s">
        <v>293</v>
      </c>
      <c r="C57" s="583" t="s">
        <v>294</v>
      </c>
      <c r="D57" s="583" t="s">
        <v>273</v>
      </c>
      <c r="E57" s="584">
        <v>1750</v>
      </c>
      <c r="F57" s="583" t="s">
        <v>203</v>
      </c>
      <c r="G57" s="596">
        <f t="shared" si="0"/>
        <v>1816</v>
      </c>
      <c r="H57" s="597">
        <v>1569</v>
      </c>
      <c r="I57" s="598">
        <v>1816</v>
      </c>
      <c r="J57" s="599">
        <f t="shared" si="1"/>
        <v>0.15740000000000001</v>
      </c>
    </row>
    <row r="58" spans="1:10" ht="18" customHeight="1">
      <c r="A58" s="587"/>
      <c r="B58" s="588"/>
      <c r="C58" s="588"/>
      <c r="D58" s="588"/>
      <c r="E58" s="589"/>
      <c r="F58" s="590"/>
      <c r="G58" s="597"/>
      <c r="H58" s="597"/>
      <c r="I58" s="598"/>
      <c r="J58" s="601"/>
    </row>
    <row r="59" spans="1:10" ht="42.75" customHeight="1">
      <c r="A59" s="587"/>
      <c r="B59" s="625" t="s">
        <v>4128</v>
      </c>
      <c r="C59" s="625"/>
      <c r="D59" s="588"/>
      <c r="E59" s="591"/>
      <c r="F59" s="592"/>
      <c r="G59" s="602"/>
      <c r="I59" s="603"/>
    </row>
    <row r="60" spans="1:10" ht="25.5">
      <c r="A60" s="595">
        <v>37</v>
      </c>
      <c r="B60" s="597" t="s">
        <v>4129</v>
      </c>
      <c r="C60" s="595"/>
      <c r="D60" s="595"/>
      <c r="E60" s="595"/>
      <c r="F60" s="597" t="s">
        <v>203</v>
      </c>
      <c r="G60" s="596">
        <f>I60</f>
        <v>818</v>
      </c>
      <c r="H60" s="597">
        <v>682</v>
      </c>
      <c r="I60" s="598">
        <v>818</v>
      </c>
      <c r="J60" s="599">
        <f>ROUND((I60-H60)/H60,4)</f>
        <v>0.19939999999999999</v>
      </c>
    </row>
    <row r="61" spans="1:10" ht="18.75" customHeight="1">
      <c r="A61" s="595">
        <v>38</v>
      </c>
      <c r="B61" s="597" t="s">
        <v>4130</v>
      </c>
      <c r="C61" s="595"/>
      <c r="D61" s="595"/>
      <c r="E61" s="595"/>
      <c r="F61" s="597" t="s">
        <v>203</v>
      </c>
      <c r="G61" s="596">
        <f t="shared" ref="G61:G79" si="2">I61</f>
        <v>288</v>
      </c>
      <c r="H61" s="597">
        <v>240</v>
      </c>
      <c r="I61" s="605">
        <v>288</v>
      </c>
      <c r="J61" s="599">
        <f t="shared" ref="J61:J79" si="3">ROUND((I61-H61)/H61,4)</f>
        <v>0.2</v>
      </c>
    </row>
    <row r="62" spans="1:10">
      <c r="A62" s="595">
        <v>39</v>
      </c>
      <c r="B62" s="597" t="s">
        <v>4131</v>
      </c>
      <c r="C62" s="595"/>
      <c r="D62" s="595"/>
      <c r="E62" s="595"/>
      <c r="F62" s="597" t="s">
        <v>203</v>
      </c>
      <c r="G62" s="596">
        <f t="shared" si="2"/>
        <v>971</v>
      </c>
      <c r="H62" s="597">
        <v>809</v>
      </c>
      <c r="I62" s="598">
        <v>971</v>
      </c>
      <c r="J62" s="599">
        <f t="shared" si="3"/>
        <v>0.20019999999999999</v>
      </c>
    </row>
    <row r="63" spans="1:10">
      <c r="A63" s="595">
        <v>40</v>
      </c>
      <c r="B63" s="597" t="s">
        <v>4132</v>
      </c>
      <c r="C63" s="595"/>
      <c r="D63" s="595"/>
      <c r="E63" s="595"/>
      <c r="F63" s="597" t="s">
        <v>203</v>
      </c>
      <c r="G63" s="596">
        <f t="shared" si="2"/>
        <v>394</v>
      </c>
      <c r="H63" s="597">
        <v>328</v>
      </c>
      <c r="I63" s="598">
        <v>394</v>
      </c>
      <c r="J63" s="599">
        <f t="shared" si="3"/>
        <v>0.20119999999999999</v>
      </c>
    </row>
    <row r="64" spans="1:10">
      <c r="A64" s="595">
        <v>41</v>
      </c>
      <c r="B64" s="597" t="s">
        <v>4133</v>
      </c>
      <c r="C64" s="595"/>
      <c r="D64" s="595"/>
      <c r="E64" s="595"/>
      <c r="F64" s="597" t="s">
        <v>203</v>
      </c>
      <c r="G64" s="596">
        <f t="shared" si="2"/>
        <v>816</v>
      </c>
      <c r="H64" s="597">
        <v>680</v>
      </c>
      <c r="I64" s="598">
        <v>816</v>
      </c>
      <c r="J64" s="599">
        <f t="shared" si="3"/>
        <v>0.2</v>
      </c>
    </row>
    <row r="65" spans="1:10" ht="25.5">
      <c r="A65" s="595">
        <v>42</v>
      </c>
      <c r="B65" s="597" t="s">
        <v>4134</v>
      </c>
      <c r="C65" s="595"/>
      <c r="D65" s="595"/>
      <c r="E65" s="595"/>
      <c r="F65" s="597" t="s">
        <v>4135</v>
      </c>
      <c r="G65" s="596">
        <f t="shared" si="2"/>
        <v>655</v>
      </c>
      <c r="H65" s="597">
        <v>546</v>
      </c>
      <c r="I65" s="598">
        <v>655</v>
      </c>
      <c r="J65" s="599">
        <f t="shared" si="3"/>
        <v>0.1996</v>
      </c>
    </row>
    <row r="66" spans="1:10" ht="25.5">
      <c r="A66" s="595">
        <v>43</v>
      </c>
      <c r="B66" s="597" t="s">
        <v>4136</v>
      </c>
      <c r="C66" s="595"/>
      <c r="D66" s="595"/>
      <c r="E66" s="595"/>
      <c r="F66" s="597" t="s">
        <v>203</v>
      </c>
      <c r="G66" s="596">
        <f t="shared" si="2"/>
        <v>131</v>
      </c>
      <c r="H66" s="597">
        <v>109</v>
      </c>
      <c r="I66" s="598">
        <v>131</v>
      </c>
      <c r="J66" s="599">
        <f t="shared" si="3"/>
        <v>0.20180000000000001</v>
      </c>
    </row>
    <row r="67" spans="1:10" ht="25.5">
      <c r="A67" s="595">
        <v>44</v>
      </c>
      <c r="B67" s="597" t="s">
        <v>4137</v>
      </c>
      <c r="C67" s="595"/>
      <c r="D67" s="595"/>
      <c r="E67" s="595"/>
      <c r="F67" s="597" t="s">
        <v>4138</v>
      </c>
      <c r="G67" s="596">
        <f t="shared" si="2"/>
        <v>2642</v>
      </c>
      <c r="H67" s="597">
        <v>2202</v>
      </c>
      <c r="I67" s="598">
        <v>2642</v>
      </c>
      <c r="J67" s="599">
        <f t="shared" si="3"/>
        <v>0.19980000000000001</v>
      </c>
    </row>
    <row r="68" spans="1:10" ht="25.5">
      <c r="A68" s="595">
        <v>45</v>
      </c>
      <c r="B68" s="597" t="s">
        <v>4139</v>
      </c>
      <c r="C68" s="595"/>
      <c r="D68" s="595"/>
      <c r="E68" s="595"/>
      <c r="F68" s="597" t="s">
        <v>203</v>
      </c>
      <c r="G68" s="596">
        <f t="shared" si="2"/>
        <v>2669</v>
      </c>
      <c r="H68" s="597">
        <v>2224</v>
      </c>
      <c r="I68" s="598">
        <v>2669</v>
      </c>
      <c r="J68" s="599">
        <f t="shared" si="3"/>
        <v>0.2001</v>
      </c>
    </row>
    <row r="69" spans="1:10">
      <c r="A69" s="595">
        <v>46</v>
      </c>
      <c r="B69" s="597" t="s">
        <v>4140</v>
      </c>
      <c r="C69" s="595"/>
      <c r="D69" s="595"/>
      <c r="E69" s="595"/>
      <c r="F69" s="597" t="s">
        <v>203</v>
      </c>
      <c r="G69" s="596">
        <f t="shared" si="2"/>
        <v>1921</v>
      </c>
      <c r="H69" s="597">
        <v>1601</v>
      </c>
      <c r="I69" s="598">
        <v>1921</v>
      </c>
      <c r="J69" s="599">
        <f t="shared" si="3"/>
        <v>0.19989999999999999</v>
      </c>
    </row>
    <row r="70" spans="1:10">
      <c r="A70" s="595">
        <v>47</v>
      </c>
      <c r="B70" s="597" t="s">
        <v>4141</v>
      </c>
      <c r="C70" s="595"/>
      <c r="D70" s="595"/>
      <c r="E70" s="595"/>
      <c r="F70" s="597" t="s">
        <v>203</v>
      </c>
      <c r="G70" s="596">
        <f t="shared" si="2"/>
        <v>1757</v>
      </c>
      <c r="H70" s="597">
        <v>1464</v>
      </c>
      <c r="I70" s="598">
        <v>1757</v>
      </c>
      <c r="J70" s="599">
        <f t="shared" si="3"/>
        <v>0.2001</v>
      </c>
    </row>
    <row r="71" spans="1:10">
      <c r="A71" s="595">
        <v>48</v>
      </c>
      <c r="B71" s="597" t="s">
        <v>4142</v>
      </c>
      <c r="C71" s="597" t="s">
        <v>4143</v>
      </c>
      <c r="D71" s="597"/>
      <c r="E71" s="597"/>
      <c r="F71" s="597" t="s">
        <v>4144</v>
      </c>
      <c r="G71" s="596">
        <f t="shared" si="2"/>
        <v>18053</v>
      </c>
      <c r="H71" s="597">
        <v>15044</v>
      </c>
      <c r="I71" s="598">
        <v>18053</v>
      </c>
      <c r="J71" s="599">
        <f t="shared" si="3"/>
        <v>0.2</v>
      </c>
    </row>
    <row r="72" spans="1:10">
      <c r="A72" s="595">
        <v>49</v>
      </c>
      <c r="B72" s="597" t="s">
        <v>4145</v>
      </c>
      <c r="C72" s="597" t="s">
        <v>4146</v>
      </c>
      <c r="D72" s="597"/>
      <c r="E72" s="597"/>
      <c r="F72" s="597" t="s">
        <v>4144</v>
      </c>
      <c r="G72" s="596">
        <f t="shared" si="2"/>
        <v>25046</v>
      </c>
      <c r="H72" s="597">
        <v>20872</v>
      </c>
      <c r="I72" s="598">
        <v>25046</v>
      </c>
      <c r="J72" s="599">
        <f t="shared" si="3"/>
        <v>0.2</v>
      </c>
    </row>
    <row r="73" spans="1:10" s="615" customFormat="1" ht="63.75">
      <c r="A73" s="616">
        <v>50</v>
      </c>
      <c r="B73" s="612" t="s">
        <v>4147</v>
      </c>
      <c r="C73" s="616"/>
      <c r="D73" s="616"/>
      <c r="E73" s="616"/>
      <c r="F73" s="612" t="s">
        <v>4144</v>
      </c>
      <c r="G73" s="611">
        <f t="shared" si="2"/>
        <v>39969</v>
      </c>
      <c r="H73" s="616">
        <v>8327</v>
      </c>
      <c r="I73" s="613">
        <v>39969</v>
      </c>
      <c r="J73" s="614">
        <f t="shared" si="3"/>
        <v>3.7999000000000001</v>
      </c>
    </row>
    <row r="74" spans="1:10" ht="25.5">
      <c r="A74" s="595">
        <v>51</v>
      </c>
      <c r="B74" s="597" t="s">
        <v>4148</v>
      </c>
      <c r="C74" s="595"/>
      <c r="D74" s="595"/>
      <c r="E74" s="595"/>
      <c r="F74" s="597" t="s">
        <v>4144</v>
      </c>
      <c r="G74" s="596">
        <f t="shared" si="2"/>
        <v>20160</v>
      </c>
      <c r="H74" s="595">
        <v>16800</v>
      </c>
      <c r="I74" s="598">
        <v>20160</v>
      </c>
      <c r="J74" s="599">
        <f t="shared" si="3"/>
        <v>0.2</v>
      </c>
    </row>
    <row r="75" spans="1:10">
      <c r="A75" s="595">
        <v>52</v>
      </c>
      <c r="B75" s="597" t="s">
        <v>4149</v>
      </c>
      <c r="C75" s="595"/>
      <c r="D75" s="595"/>
      <c r="E75" s="595"/>
      <c r="F75" s="597" t="s">
        <v>4144</v>
      </c>
      <c r="G75" s="596">
        <f t="shared" si="2"/>
        <v>2220</v>
      </c>
      <c r="H75" s="595">
        <v>1850</v>
      </c>
      <c r="I75" s="598">
        <v>2220</v>
      </c>
      <c r="J75" s="599">
        <f t="shared" si="3"/>
        <v>0.2</v>
      </c>
    </row>
    <row r="76" spans="1:10">
      <c r="A76" s="595">
        <v>53</v>
      </c>
      <c r="B76" s="597" t="s">
        <v>4150</v>
      </c>
      <c r="C76" s="595"/>
      <c r="D76" s="595"/>
      <c r="E76" s="595"/>
      <c r="F76" s="597" t="s">
        <v>4144</v>
      </c>
      <c r="G76" s="596">
        <f t="shared" si="2"/>
        <v>600</v>
      </c>
      <c r="H76" s="595">
        <v>500</v>
      </c>
      <c r="I76" s="598">
        <v>600</v>
      </c>
      <c r="J76" s="599">
        <f t="shared" si="3"/>
        <v>0.2</v>
      </c>
    </row>
    <row r="77" spans="1:10" ht="38.25">
      <c r="A77" s="595">
        <v>54</v>
      </c>
      <c r="B77" s="597" t="s">
        <v>4151</v>
      </c>
      <c r="C77" s="595"/>
      <c r="D77" s="595"/>
      <c r="E77" s="595"/>
      <c r="F77" s="597" t="s">
        <v>4144</v>
      </c>
      <c r="G77" s="596">
        <f t="shared" si="2"/>
        <v>2266</v>
      </c>
      <c r="H77" s="595">
        <v>1888</v>
      </c>
      <c r="I77" s="598">
        <v>2266</v>
      </c>
      <c r="J77" s="599">
        <f t="shared" si="3"/>
        <v>0.20019999999999999</v>
      </c>
    </row>
    <row r="78" spans="1:10" ht="25.5">
      <c r="A78" s="595">
        <v>55</v>
      </c>
      <c r="B78" s="597" t="s">
        <v>4152</v>
      </c>
      <c r="C78" s="595"/>
      <c r="D78" s="595"/>
      <c r="E78" s="595"/>
      <c r="F78" s="597" t="s">
        <v>4144</v>
      </c>
      <c r="G78" s="596">
        <f t="shared" si="2"/>
        <v>1152</v>
      </c>
      <c r="H78" s="595">
        <v>960</v>
      </c>
      <c r="I78" s="598">
        <v>1152</v>
      </c>
      <c r="J78" s="599">
        <f t="shared" si="3"/>
        <v>0.2</v>
      </c>
    </row>
    <row r="79" spans="1:10" ht="25.5">
      <c r="A79" s="600">
        <v>56</v>
      </c>
      <c r="B79" s="606" t="s">
        <v>4153</v>
      </c>
      <c r="C79" s="600"/>
      <c r="D79" s="600"/>
      <c r="E79" s="600"/>
      <c r="F79" s="606" t="s">
        <v>4144</v>
      </c>
      <c r="G79" s="596">
        <f t="shared" si="2"/>
        <v>127</v>
      </c>
      <c r="H79" s="595">
        <v>105</v>
      </c>
      <c r="I79" s="605">
        <v>127</v>
      </c>
      <c r="J79" s="599">
        <f t="shared" si="3"/>
        <v>0.20949999999999999</v>
      </c>
    </row>
  </sheetData>
  <protectedRanges>
    <protectedRange sqref="G5:I59" name="Range1"/>
  </protectedRanges>
  <mergeCells count="17">
    <mergeCell ref="A1:J1"/>
    <mergeCell ref="B2:C2"/>
    <mergeCell ref="D2:E2"/>
    <mergeCell ref="C8:C10"/>
    <mergeCell ref="B14:B15"/>
    <mergeCell ref="C14:C15"/>
    <mergeCell ref="C26:C27"/>
    <mergeCell ref="D26:D27"/>
    <mergeCell ref="F26:F27"/>
    <mergeCell ref="B59:C59"/>
    <mergeCell ref="F14:F15"/>
    <mergeCell ref="F36:F46"/>
    <mergeCell ref="B53:B54"/>
    <mergeCell ref="F53:F54"/>
    <mergeCell ref="B18:B19"/>
    <mergeCell ref="F18:F19"/>
    <mergeCell ref="B26:B27"/>
  </mergeCells>
  <printOptions horizontalCentered="1"/>
  <pageMargins left="0.17" right="0.12" top="0.390277777777778" bottom="0.2" header="0.51180555555555596" footer="0.28000000000000003"/>
  <pageSetup scale="75" firstPageNumber="0" orientation="portrait" horizontalDpi="300" verticalDpi="300" r:id="rId1"/>
  <headerFooter alignWithMargins="0"/>
  <rowBreaks count="1" manualBreakCount="1">
    <brk id="2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79"/>
  <sheetViews>
    <sheetView tabSelected="1" view="pageBreakPreview" zoomScale="115" zoomScaleNormal="115" zoomScaleSheetLayoutView="115" workbookViewId="0">
      <selection activeCell="D7" sqref="D7"/>
    </sheetView>
  </sheetViews>
  <sheetFormatPr defaultColWidth="9.140625" defaultRowHeight="15"/>
  <cols>
    <col min="1" max="1" width="8.7109375" style="513" customWidth="1"/>
    <col min="2" max="2" width="49.85546875" style="568" customWidth="1"/>
    <col min="3" max="3" width="8.5703125" style="513" customWidth="1"/>
    <col min="4" max="4" width="20.7109375" style="537" customWidth="1"/>
    <col min="5" max="5" width="14.85546875" style="513" customWidth="1"/>
    <col min="6" max="6" width="15" style="513" customWidth="1"/>
    <col min="7" max="7" width="13" style="513" customWidth="1"/>
    <col min="8" max="16384" width="9.140625" style="513"/>
  </cols>
  <sheetData>
    <row r="1" spans="1:7" ht="41.25" customHeight="1">
      <c r="A1" s="628" t="s">
        <v>4171</v>
      </c>
      <c r="B1" s="628"/>
      <c r="C1" s="628"/>
      <c r="D1" s="628"/>
      <c r="E1" s="628"/>
      <c r="F1" s="628"/>
      <c r="G1" s="628"/>
    </row>
    <row r="2" spans="1:7" ht="63">
      <c r="A2" s="532" t="s">
        <v>0</v>
      </c>
      <c r="B2" s="550" t="s">
        <v>25</v>
      </c>
      <c r="C2" s="532" t="s">
        <v>2</v>
      </c>
      <c r="D2" s="536" t="s">
        <v>4164</v>
      </c>
      <c r="E2" s="548" t="s">
        <v>4165</v>
      </c>
      <c r="F2" s="548" t="s">
        <v>4162</v>
      </c>
      <c r="G2" s="533" t="s">
        <v>4056</v>
      </c>
    </row>
    <row r="3" spans="1:7" ht="30" customHeight="1">
      <c r="A3" s="511">
        <v>1</v>
      </c>
      <c r="B3" s="541" t="s">
        <v>26</v>
      </c>
      <c r="C3" s="484" t="s">
        <v>27</v>
      </c>
      <c r="D3" s="553">
        <v>200</v>
      </c>
      <c r="E3" s="512">
        <v>0</v>
      </c>
      <c r="F3" s="553">
        <f>D3</f>
        <v>200</v>
      </c>
      <c r="G3" s="543" t="s">
        <v>4154</v>
      </c>
    </row>
    <row r="4" spans="1:7" ht="30" customHeight="1">
      <c r="A4" s="511">
        <v>2</v>
      </c>
      <c r="B4" s="541" t="s">
        <v>28</v>
      </c>
      <c r="C4" s="484" t="s">
        <v>29</v>
      </c>
      <c r="D4" s="553">
        <v>1398</v>
      </c>
      <c r="E4" s="512">
        <v>0</v>
      </c>
      <c r="F4" s="553">
        <f t="shared" ref="F4:F67" si="0">D4</f>
        <v>1398</v>
      </c>
      <c r="G4" s="543" t="s">
        <v>4154</v>
      </c>
    </row>
    <row r="5" spans="1:7" ht="30" customHeight="1">
      <c r="A5" s="511">
        <v>3</v>
      </c>
      <c r="B5" s="541" t="s">
        <v>30</v>
      </c>
      <c r="C5" s="484" t="s">
        <v>29</v>
      </c>
      <c r="D5" s="553">
        <v>1380</v>
      </c>
      <c r="E5" s="512">
        <v>0</v>
      </c>
      <c r="F5" s="553">
        <f t="shared" si="0"/>
        <v>1380</v>
      </c>
      <c r="G5" s="543" t="s">
        <v>4154</v>
      </c>
    </row>
    <row r="6" spans="1:7" ht="30" customHeight="1">
      <c r="A6" s="511">
        <v>4</v>
      </c>
      <c r="B6" s="541" t="s">
        <v>31</v>
      </c>
      <c r="C6" s="484" t="s">
        <v>29</v>
      </c>
      <c r="D6" s="553">
        <v>1310</v>
      </c>
      <c r="E6" s="512">
        <v>0</v>
      </c>
      <c r="F6" s="553">
        <f t="shared" si="0"/>
        <v>1310</v>
      </c>
      <c r="G6" s="543" t="s">
        <v>4154</v>
      </c>
    </row>
    <row r="7" spans="1:7" ht="30" customHeight="1">
      <c r="A7" s="511">
        <v>5</v>
      </c>
      <c r="B7" s="541" t="s">
        <v>32</v>
      </c>
      <c r="C7" s="484" t="s">
        <v>29</v>
      </c>
      <c r="D7" s="553">
        <v>1360</v>
      </c>
      <c r="E7" s="512">
        <v>0</v>
      </c>
      <c r="F7" s="553">
        <f t="shared" si="0"/>
        <v>1360</v>
      </c>
      <c r="G7" s="543" t="s">
        <v>4154</v>
      </c>
    </row>
    <row r="8" spans="1:7" ht="30" customHeight="1">
      <c r="A8" s="511">
        <v>6</v>
      </c>
      <c r="B8" s="541" t="s">
        <v>33</v>
      </c>
      <c r="C8" s="484" t="s">
        <v>29</v>
      </c>
      <c r="D8" s="553">
        <v>1210</v>
      </c>
      <c r="E8" s="512">
        <v>0</v>
      </c>
      <c r="F8" s="553">
        <f t="shared" si="0"/>
        <v>1210</v>
      </c>
      <c r="G8" s="543" t="s">
        <v>4154</v>
      </c>
    </row>
    <row r="9" spans="1:7" ht="30" customHeight="1">
      <c r="A9" s="511">
        <v>7</v>
      </c>
      <c r="B9" s="541" t="s">
        <v>34</v>
      </c>
      <c r="C9" s="484" t="s">
        <v>29</v>
      </c>
      <c r="D9" s="553">
        <v>1310</v>
      </c>
      <c r="E9" s="512">
        <v>0</v>
      </c>
      <c r="F9" s="553">
        <f t="shared" si="0"/>
        <v>1310</v>
      </c>
      <c r="G9" s="543" t="s">
        <v>4154</v>
      </c>
    </row>
    <row r="10" spans="1:7" ht="30" customHeight="1">
      <c r="A10" s="511">
        <v>8</v>
      </c>
      <c r="B10" s="541" t="s">
        <v>35</v>
      </c>
      <c r="C10" s="484" t="s">
        <v>29</v>
      </c>
      <c r="D10" s="553">
        <v>1350</v>
      </c>
      <c r="E10" s="512">
        <v>0</v>
      </c>
      <c r="F10" s="553">
        <f t="shared" si="0"/>
        <v>1350</v>
      </c>
      <c r="G10" s="543" t="s">
        <v>4154</v>
      </c>
    </row>
    <row r="11" spans="1:7" ht="30" customHeight="1">
      <c r="A11" s="511">
        <v>9</v>
      </c>
      <c r="B11" s="541" t="s">
        <v>36</v>
      </c>
      <c r="C11" s="484" t="s">
        <v>29</v>
      </c>
      <c r="D11" s="553">
        <v>1398</v>
      </c>
      <c r="E11" s="512">
        <v>0</v>
      </c>
      <c r="F11" s="553">
        <f t="shared" si="0"/>
        <v>1398</v>
      </c>
      <c r="G11" s="543" t="s">
        <v>4154</v>
      </c>
    </row>
    <row r="12" spans="1:7" ht="30" customHeight="1">
      <c r="A12" s="511">
        <v>10</v>
      </c>
      <c r="B12" s="541" t="s">
        <v>37</v>
      </c>
      <c r="C12" s="484" t="s">
        <v>29</v>
      </c>
      <c r="D12" s="566">
        <v>1398</v>
      </c>
      <c r="E12" s="512">
        <v>1298</v>
      </c>
      <c r="F12" s="553">
        <f t="shared" si="0"/>
        <v>1398</v>
      </c>
      <c r="G12" s="542">
        <f>(F12-E12)/E12</f>
        <v>7.7041602465331274E-2</v>
      </c>
    </row>
    <row r="13" spans="1:7" ht="30" customHeight="1">
      <c r="A13" s="511">
        <v>11</v>
      </c>
      <c r="B13" s="541" t="s">
        <v>38</v>
      </c>
      <c r="C13" s="484" t="s">
        <v>29</v>
      </c>
      <c r="D13" s="566">
        <v>1320</v>
      </c>
      <c r="E13" s="512">
        <v>1227</v>
      </c>
      <c r="F13" s="553">
        <f t="shared" si="0"/>
        <v>1320</v>
      </c>
      <c r="G13" s="542">
        <f t="shared" ref="G13:G76" si="1">(F13-E13)/E13</f>
        <v>7.5794621026894868E-2</v>
      </c>
    </row>
    <row r="14" spans="1:7" ht="30" customHeight="1">
      <c r="A14" s="511">
        <v>12</v>
      </c>
      <c r="B14" s="541" t="s">
        <v>39</v>
      </c>
      <c r="C14" s="484" t="s">
        <v>29</v>
      </c>
      <c r="D14" s="566">
        <v>1340</v>
      </c>
      <c r="E14" s="512">
        <v>1298</v>
      </c>
      <c r="F14" s="553">
        <f t="shared" si="0"/>
        <v>1340</v>
      </c>
      <c r="G14" s="542">
        <f t="shared" si="1"/>
        <v>3.2357473035439135E-2</v>
      </c>
    </row>
    <row r="15" spans="1:7" ht="30" customHeight="1">
      <c r="A15" s="511">
        <v>13</v>
      </c>
      <c r="B15" s="541" t="s">
        <v>40</v>
      </c>
      <c r="C15" s="484" t="s">
        <v>29</v>
      </c>
      <c r="D15" s="566">
        <v>1398</v>
      </c>
      <c r="E15" s="512">
        <v>1298</v>
      </c>
      <c r="F15" s="553">
        <f t="shared" si="0"/>
        <v>1398</v>
      </c>
      <c r="G15" s="542">
        <f t="shared" si="1"/>
        <v>7.7041602465331274E-2</v>
      </c>
    </row>
    <row r="16" spans="1:7" ht="30" customHeight="1">
      <c r="A16" s="511">
        <v>14</v>
      </c>
      <c r="B16" s="541" t="s">
        <v>41</v>
      </c>
      <c r="C16" s="484" t="s">
        <v>29</v>
      </c>
      <c r="D16" s="566">
        <v>1300</v>
      </c>
      <c r="E16" s="512">
        <v>1298</v>
      </c>
      <c r="F16" s="553">
        <f t="shared" si="0"/>
        <v>1300</v>
      </c>
      <c r="G16" s="542">
        <f t="shared" si="1"/>
        <v>1.5408320493066256E-3</v>
      </c>
    </row>
    <row r="17" spans="1:7" ht="30" customHeight="1">
      <c r="A17" s="511">
        <v>15</v>
      </c>
      <c r="B17" s="541" t="s">
        <v>42</v>
      </c>
      <c r="C17" s="484" t="s">
        <v>29</v>
      </c>
      <c r="D17" s="566">
        <v>1320</v>
      </c>
      <c r="E17" s="512">
        <v>1298</v>
      </c>
      <c r="F17" s="553">
        <f t="shared" si="0"/>
        <v>1320</v>
      </c>
      <c r="G17" s="542">
        <f t="shared" si="1"/>
        <v>1.6949152542372881E-2</v>
      </c>
    </row>
    <row r="18" spans="1:7" ht="30" customHeight="1">
      <c r="A18" s="511">
        <v>16</v>
      </c>
      <c r="B18" s="541" t="s">
        <v>43</v>
      </c>
      <c r="C18" s="484" t="s">
        <v>29</v>
      </c>
      <c r="D18" s="566">
        <v>1398</v>
      </c>
      <c r="E18" s="512">
        <v>1298</v>
      </c>
      <c r="F18" s="553">
        <f t="shared" si="0"/>
        <v>1398</v>
      </c>
      <c r="G18" s="542">
        <f t="shared" si="1"/>
        <v>7.7041602465331274E-2</v>
      </c>
    </row>
    <row r="19" spans="1:7" ht="30" customHeight="1">
      <c r="A19" s="511">
        <v>17</v>
      </c>
      <c r="B19" s="541" t="s">
        <v>44</v>
      </c>
      <c r="C19" s="484" t="s">
        <v>29</v>
      </c>
      <c r="D19" s="566">
        <v>1150</v>
      </c>
      <c r="E19" s="512">
        <v>954</v>
      </c>
      <c r="F19" s="553">
        <f t="shared" si="0"/>
        <v>1150</v>
      </c>
      <c r="G19" s="542">
        <f t="shared" si="1"/>
        <v>0.20545073375262055</v>
      </c>
    </row>
    <row r="20" spans="1:7" ht="30" customHeight="1">
      <c r="A20" s="511">
        <v>18</v>
      </c>
      <c r="B20" s="541" t="s">
        <v>45</v>
      </c>
      <c r="C20" s="484" t="s">
        <v>29</v>
      </c>
      <c r="D20" s="566">
        <v>1150</v>
      </c>
      <c r="E20" s="512">
        <v>952</v>
      </c>
      <c r="F20" s="553">
        <f t="shared" si="0"/>
        <v>1150</v>
      </c>
      <c r="G20" s="542">
        <f t="shared" si="1"/>
        <v>0.20798319327731093</v>
      </c>
    </row>
    <row r="21" spans="1:7" ht="30" customHeight="1">
      <c r="A21" s="511">
        <v>19</v>
      </c>
      <c r="B21" s="541" t="s">
        <v>46</v>
      </c>
      <c r="C21" s="484" t="s">
        <v>29</v>
      </c>
      <c r="D21" s="566">
        <v>1150</v>
      </c>
      <c r="E21" s="512">
        <v>952</v>
      </c>
      <c r="F21" s="553">
        <f t="shared" si="0"/>
        <v>1150</v>
      </c>
      <c r="G21" s="542">
        <f t="shared" si="1"/>
        <v>0.20798319327731093</v>
      </c>
    </row>
    <row r="22" spans="1:7" ht="30" customHeight="1">
      <c r="A22" s="511">
        <v>20</v>
      </c>
      <c r="B22" s="541" t="s">
        <v>47</v>
      </c>
      <c r="C22" s="484" t="s">
        <v>29</v>
      </c>
      <c r="D22" s="566">
        <v>1150</v>
      </c>
      <c r="E22" s="512">
        <v>952</v>
      </c>
      <c r="F22" s="553">
        <f t="shared" si="0"/>
        <v>1150</v>
      </c>
      <c r="G22" s="542">
        <f t="shared" si="1"/>
        <v>0.20798319327731093</v>
      </c>
    </row>
    <row r="23" spans="1:7" ht="30" customHeight="1">
      <c r="A23" s="511">
        <v>21</v>
      </c>
      <c r="B23" s="541" t="s">
        <v>48</v>
      </c>
      <c r="C23" s="484" t="s">
        <v>29</v>
      </c>
      <c r="D23" s="566">
        <v>1070</v>
      </c>
      <c r="E23" s="512">
        <v>900</v>
      </c>
      <c r="F23" s="553">
        <f t="shared" si="0"/>
        <v>1070</v>
      </c>
      <c r="G23" s="542">
        <f t="shared" si="1"/>
        <v>0.18888888888888888</v>
      </c>
    </row>
    <row r="24" spans="1:7" ht="30" customHeight="1">
      <c r="A24" s="511">
        <v>22</v>
      </c>
      <c r="B24" s="541" t="s">
        <v>49</v>
      </c>
      <c r="C24" s="484" t="s">
        <v>29</v>
      </c>
      <c r="D24" s="566">
        <v>1190</v>
      </c>
      <c r="E24" s="512">
        <v>1000</v>
      </c>
      <c r="F24" s="553">
        <f t="shared" si="0"/>
        <v>1190</v>
      </c>
      <c r="G24" s="542">
        <f t="shared" si="1"/>
        <v>0.19</v>
      </c>
    </row>
    <row r="25" spans="1:7" ht="30" customHeight="1">
      <c r="A25" s="511">
        <v>23</v>
      </c>
      <c r="B25" s="541" t="s">
        <v>50</v>
      </c>
      <c r="C25" s="484" t="s">
        <v>29</v>
      </c>
      <c r="D25" s="566">
        <v>1275</v>
      </c>
      <c r="E25" s="512">
        <v>1000</v>
      </c>
      <c r="F25" s="553">
        <f t="shared" si="0"/>
        <v>1275</v>
      </c>
      <c r="G25" s="542">
        <f t="shared" si="1"/>
        <v>0.27500000000000002</v>
      </c>
    </row>
    <row r="26" spans="1:7" ht="30" customHeight="1">
      <c r="A26" s="511">
        <v>24</v>
      </c>
      <c r="B26" s="541" t="s">
        <v>51</v>
      </c>
      <c r="C26" s="484" t="s">
        <v>29</v>
      </c>
      <c r="D26" s="566">
        <v>1150</v>
      </c>
      <c r="E26" s="512">
        <v>1000</v>
      </c>
      <c r="F26" s="553">
        <f t="shared" si="0"/>
        <v>1150</v>
      </c>
      <c r="G26" s="542">
        <f t="shared" si="1"/>
        <v>0.15</v>
      </c>
    </row>
    <row r="27" spans="1:7" ht="30" customHeight="1">
      <c r="A27" s="511">
        <v>25</v>
      </c>
      <c r="B27" s="541" t="s">
        <v>52</v>
      </c>
      <c r="C27" s="484" t="s">
        <v>29</v>
      </c>
      <c r="D27" s="566">
        <v>1150</v>
      </c>
      <c r="E27" s="512">
        <v>1000</v>
      </c>
      <c r="F27" s="553">
        <f t="shared" si="0"/>
        <v>1150</v>
      </c>
      <c r="G27" s="542">
        <f t="shared" si="1"/>
        <v>0.15</v>
      </c>
    </row>
    <row r="28" spans="1:7" ht="30" customHeight="1">
      <c r="A28" s="511">
        <v>25</v>
      </c>
      <c r="B28" s="541" t="s">
        <v>53</v>
      </c>
      <c r="C28" s="484" t="s">
        <v>54</v>
      </c>
      <c r="D28" s="566">
        <v>425</v>
      </c>
      <c r="E28" s="512">
        <v>400</v>
      </c>
      <c r="F28" s="553">
        <f t="shared" si="0"/>
        <v>425</v>
      </c>
      <c r="G28" s="542">
        <f t="shared" si="1"/>
        <v>6.25E-2</v>
      </c>
    </row>
    <row r="29" spans="1:7" ht="30" customHeight="1">
      <c r="A29" s="511">
        <v>26</v>
      </c>
      <c r="B29" s="541" t="s">
        <v>55</v>
      </c>
      <c r="C29" s="484" t="s">
        <v>56</v>
      </c>
      <c r="D29" s="566">
        <v>225</v>
      </c>
      <c r="E29" s="512">
        <v>0</v>
      </c>
      <c r="F29" s="553">
        <f t="shared" si="0"/>
        <v>225</v>
      </c>
      <c r="G29" s="543" t="s">
        <v>4154</v>
      </c>
    </row>
    <row r="30" spans="1:7" ht="30" customHeight="1">
      <c r="A30" s="511">
        <v>27</v>
      </c>
      <c r="B30" s="541" t="s">
        <v>57</v>
      </c>
      <c r="C30" s="484" t="s">
        <v>58</v>
      </c>
      <c r="D30" s="566">
        <v>75</v>
      </c>
      <c r="E30" s="512">
        <v>0</v>
      </c>
      <c r="F30" s="553">
        <f t="shared" si="0"/>
        <v>75</v>
      </c>
      <c r="G30" s="543" t="s">
        <v>4154</v>
      </c>
    </row>
    <row r="31" spans="1:7" ht="30" customHeight="1">
      <c r="A31" s="511">
        <v>27</v>
      </c>
      <c r="B31" s="541" t="s">
        <v>59</v>
      </c>
      <c r="C31" s="484" t="s">
        <v>58</v>
      </c>
      <c r="D31" s="566">
        <v>90</v>
      </c>
      <c r="E31" s="512">
        <v>0</v>
      </c>
      <c r="F31" s="553">
        <f t="shared" si="0"/>
        <v>90</v>
      </c>
      <c r="G31" s="543" t="s">
        <v>4154</v>
      </c>
    </row>
    <row r="32" spans="1:7" ht="30" customHeight="1">
      <c r="A32" s="511">
        <v>28</v>
      </c>
      <c r="B32" s="541" t="s">
        <v>60</v>
      </c>
      <c r="C32" s="484" t="s">
        <v>58</v>
      </c>
      <c r="D32" s="566">
        <v>105</v>
      </c>
      <c r="E32" s="512">
        <v>0</v>
      </c>
      <c r="F32" s="553">
        <f t="shared" si="0"/>
        <v>105</v>
      </c>
      <c r="G32" s="543" t="s">
        <v>4154</v>
      </c>
    </row>
    <row r="33" spans="1:7" ht="30" customHeight="1">
      <c r="A33" s="511">
        <v>28</v>
      </c>
      <c r="B33" s="541" t="s">
        <v>61</v>
      </c>
      <c r="C33" s="484" t="s">
        <v>58</v>
      </c>
      <c r="D33" s="566">
        <v>145</v>
      </c>
      <c r="E33" s="512">
        <v>0</v>
      </c>
      <c r="F33" s="553">
        <f t="shared" si="0"/>
        <v>145</v>
      </c>
      <c r="G33" s="543" t="s">
        <v>4154</v>
      </c>
    </row>
    <row r="34" spans="1:7" ht="30" customHeight="1">
      <c r="A34" s="511">
        <v>29</v>
      </c>
      <c r="B34" s="541" t="s">
        <v>62</v>
      </c>
      <c r="C34" s="484" t="s">
        <v>58</v>
      </c>
      <c r="D34" s="566">
        <v>75</v>
      </c>
      <c r="E34" s="512">
        <v>0</v>
      </c>
      <c r="F34" s="553">
        <f t="shared" si="0"/>
        <v>75</v>
      </c>
      <c r="G34" s="543" t="s">
        <v>4154</v>
      </c>
    </row>
    <row r="35" spans="1:7" ht="30" customHeight="1">
      <c r="A35" s="511">
        <v>29</v>
      </c>
      <c r="B35" s="541" t="s">
        <v>63</v>
      </c>
      <c r="C35" s="484" t="s">
        <v>58</v>
      </c>
      <c r="D35" s="566">
        <v>85</v>
      </c>
      <c r="E35" s="512">
        <v>0</v>
      </c>
      <c r="F35" s="553">
        <f t="shared" si="0"/>
        <v>85</v>
      </c>
      <c r="G35" s="543" t="s">
        <v>4154</v>
      </c>
    </row>
    <row r="36" spans="1:7" ht="30" customHeight="1">
      <c r="A36" s="511">
        <v>30</v>
      </c>
      <c r="B36" s="541" t="s">
        <v>64</v>
      </c>
      <c r="C36" s="484" t="s">
        <v>65</v>
      </c>
      <c r="D36" s="566">
        <v>90</v>
      </c>
      <c r="E36" s="512">
        <v>0</v>
      </c>
      <c r="F36" s="553">
        <f t="shared" si="0"/>
        <v>90</v>
      </c>
      <c r="G36" s="543" t="s">
        <v>4154</v>
      </c>
    </row>
    <row r="37" spans="1:7" ht="30" customHeight="1">
      <c r="A37" s="511">
        <v>31</v>
      </c>
      <c r="B37" s="541" t="s">
        <v>66</v>
      </c>
      <c r="C37" s="484" t="s">
        <v>29</v>
      </c>
      <c r="D37" s="566">
        <v>520</v>
      </c>
      <c r="E37" s="512">
        <v>500</v>
      </c>
      <c r="F37" s="553">
        <f t="shared" si="0"/>
        <v>520</v>
      </c>
      <c r="G37" s="542">
        <f t="shared" si="1"/>
        <v>0.04</v>
      </c>
    </row>
    <row r="38" spans="1:7" ht="30" customHeight="1">
      <c r="A38" s="511">
        <v>32</v>
      </c>
      <c r="B38" s="541" t="s">
        <v>67</v>
      </c>
      <c r="C38" s="484" t="s">
        <v>65</v>
      </c>
      <c r="D38" s="566">
        <v>90</v>
      </c>
      <c r="E38" s="512">
        <v>80</v>
      </c>
      <c r="F38" s="553">
        <f t="shared" si="0"/>
        <v>90</v>
      </c>
      <c r="G38" s="542">
        <f t="shared" si="1"/>
        <v>0.125</v>
      </c>
    </row>
    <row r="39" spans="1:7" ht="30" customHeight="1">
      <c r="A39" s="511">
        <v>33</v>
      </c>
      <c r="B39" s="541" t="s">
        <v>4155</v>
      </c>
      <c r="C39" s="484" t="s">
        <v>68</v>
      </c>
      <c r="D39" s="537">
        <v>48832</v>
      </c>
      <c r="E39" s="512">
        <v>0</v>
      </c>
      <c r="F39" s="553">
        <f t="shared" si="0"/>
        <v>48832</v>
      </c>
      <c r="G39" s="543" t="s">
        <v>4154</v>
      </c>
    </row>
    <row r="40" spans="1:7" ht="30" customHeight="1">
      <c r="A40" s="511">
        <v>34</v>
      </c>
      <c r="B40" s="541" t="s">
        <v>69</v>
      </c>
      <c r="C40" s="484" t="s">
        <v>68</v>
      </c>
      <c r="D40" s="566">
        <v>53000</v>
      </c>
      <c r="E40" s="512">
        <v>0</v>
      </c>
      <c r="F40" s="553">
        <f t="shared" si="0"/>
        <v>53000</v>
      </c>
      <c r="G40" s="543" t="s">
        <v>4154</v>
      </c>
    </row>
    <row r="41" spans="1:7" ht="30" customHeight="1">
      <c r="A41" s="511">
        <v>35</v>
      </c>
      <c r="B41" s="541" t="s">
        <v>4156</v>
      </c>
      <c r="C41" s="484" t="s">
        <v>68</v>
      </c>
      <c r="D41" s="566">
        <v>75400</v>
      </c>
      <c r="E41" s="512">
        <v>61.26</v>
      </c>
      <c r="F41" s="553">
        <f t="shared" si="0"/>
        <v>75400</v>
      </c>
      <c r="G41" s="542">
        <f t="shared" si="1"/>
        <v>1229.8194580476659</v>
      </c>
    </row>
    <row r="42" spans="1:7" ht="30" customHeight="1">
      <c r="A42" s="511">
        <v>36</v>
      </c>
      <c r="B42" s="541" t="s">
        <v>4157</v>
      </c>
      <c r="C42" s="484" t="s">
        <v>71</v>
      </c>
      <c r="D42" s="566">
        <v>47590</v>
      </c>
      <c r="E42" s="512">
        <v>40960</v>
      </c>
      <c r="F42" s="553">
        <f t="shared" si="0"/>
        <v>47590</v>
      </c>
      <c r="G42" s="542">
        <f t="shared" si="1"/>
        <v>0.161865234375</v>
      </c>
    </row>
    <row r="43" spans="1:7" ht="30" customHeight="1">
      <c r="A43" s="511">
        <v>37</v>
      </c>
      <c r="B43" s="541" t="s">
        <v>4158</v>
      </c>
      <c r="C43" s="484" t="s">
        <v>71</v>
      </c>
      <c r="D43" s="566">
        <v>45290</v>
      </c>
      <c r="E43" s="512">
        <v>40159</v>
      </c>
      <c r="F43" s="553">
        <f t="shared" si="0"/>
        <v>45290</v>
      </c>
      <c r="G43" s="542">
        <f t="shared" si="1"/>
        <v>0.12776712567544013</v>
      </c>
    </row>
    <row r="44" spans="1:7" ht="30" customHeight="1">
      <c r="A44" s="511">
        <v>38</v>
      </c>
      <c r="B44" s="541" t="s">
        <v>3967</v>
      </c>
      <c r="C44" s="484" t="s">
        <v>71</v>
      </c>
      <c r="D44" s="566">
        <v>53961</v>
      </c>
      <c r="E44" s="512">
        <v>46453</v>
      </c>
      <c r="F44" s="553">
        <f t="shared" si="0"/>
        <v>53961</v>
      </c>
      <c r="G44" s="542">
        <f t="shared" si="1"/>
        <v>0.16162572923169655</v>
      </c>
    </row>
    <row r="45" spans="1:7" ht="30" customHeight="1">
      <c r="A45" s="511">
        <v>39</v>
      </c>
      <c r="B45" s="541" t="s">
        <v>3968</v>
      </c>
      <c r="C45" s="484" t="s">
        <v>71</v>
      </c>
      <c r="D45" s="566">
        <v>55022</v>
      </c>
      <c r="E45" s="512">
        <v>48356</v>
      </c>
      <c r="F45" s="553">
        <f t="shared" si="0"/>
        <v>55022</v>
      </c>
      <c r="G45" s="542">
        <f t="shared" si="1"/>
        <v>0.13785259326660601</v>
      </c>
    </row>
    <row r="46" spans="1:7" ht="30" customHeight="1">
      <c r="A46" s="511">
        <v>40</v>
      </c>
      <c r="B46" s="541" t="s">
        <v>73</v>
      </c>
      <c r="C46" s="484" t="s">
        <v>74</v>
      </c>
      <c r="D46" s="566">
        <v>250</v>
      </c>
      <c r="E46" s="512">
        <v>225</v>
      </c>
      <c r="F46" s="553">
        <f t="shared" si="0"/>
        <v>250</v>
      </c>
      <c r="G46" s="542">
        <f t="shared" si="1"/>
        <v>0.1111111111111111</v>
      </c>
    </row>
    <row r="47" spans="1:7" ht="30" customHeight="1">
      <c r="A47" s="511">
        <v>41</v>
      </c>
      <c r="B47" s="541" t="s">
        <v>75</v>
      </c>
      <c r="C47" s="484" t="s">
        <v>29</v>
      </c>
      <c r="D47" s="566">
        <v>500</v>
      </c>
      <c r="E47" s="512">
        <v>0</v>
      </c>
      <c r="F47" s="553">
        <f t="shared" si="0"/>
        <v>500</v>
      </c>
      <c r="G47" s="543" t="s">
        <v>4154</v>
      </c>
    </row>
    <row r="48" spans="1:7" ht="30" customHeight="1">
      <c r="A48" s="511">
        <v>42</v>
      </c>
      <c r="B48" s="541" t="s">
        <v>76</v>
      </c>
      <c r="C48" s="484" t="s">
        <v>65</v>
      </c>
      <c r="D48" s="566">
        <v>114</v>
      </c>
      <c r="E48" s="512">
        <v>0</v>
      </c>
      <c r="F48" s="553">
        <f t="shared" si="0"/>
        <v>114</v>
      </c>
      <c r="G48" s="543" t="s">
        <v>4154</v>
      </c>
    </row>
    <row r="49" spans="1:7" ht="30" customHeight="1">
      <c r="A49" s="511">
        <v>43</v>
      </c>
      <c r="B49" s="541" t="s">
        <v>77</v>
      </c>
      <c r="C49" s="484" t="s">
        <v>58</v>
      </c>
      <c r="D49" s="566">
        <v>65</v>
      </c>
      <c r="E49" s="512">
        <v>25</v>
      </c>
      <c r="F49" s="553">
        <f t="shared" si="0"/>
        <v>65</v>
      </c>
      <c r="G49" s="542">
        <f t="shared" si="1"/>
        <v>1.6</v>
      </c>
    </row>
    <row r="50" spans="1:7" ht="30" customHeight="1">
      <c r="A50" s="511">
        <v>44</v>
      </c>
      <c r="B50" s="541" t="s">
        <v>78</v>
      </c>
      <c r="C50" s="484" t="s">
        <v>58</v>
      </c>
      <c r="D50" s="566">
        <v>8</v>
      </c>
      <c r="E50" s="512">
        <v>7</v>
      </c>
      <c r="F50" s="553">
        <f t="shared" si="0"/>
        <v>8</v>
      </c>
      <c r="G50" s="542">
        <f t="shared" si="1"/>
        <v>0.14285714285714285</v>
      </c>
    </row>
    <row r="51" spans="1:7" ht="30" customHeight="1">
      <c r="A51" s="511">
        <v>45</v>
      </c>
      <c r="B51" s="541" t="s">
        <v>79</v>
      </c>
      <c r="C51" s="484" t="s">
        <v>71</v>
      </c>
      <c r="D51" s="566">
        <v>6953.12</v>
      </c>
      <c r="E51" s="512">
        <v>6875</v>
      </c>
      <c r="F51" s="553">
        <f t="shared" si="0"/>
        <v>6953.12</v>
      </c>
      <c r="G51" s="542">
        <f t="shared" si="1"/>
        <v>1.1362909090909075E-2</v>
      </c>
    </row>
    <row r="52" spans="1:7" ht="30" customHeight="1">
      <c r="A52" s="511">
        <v>46</v>
      </c>
      <c r="B52" s="541" t="s">
        <v>80</v>
      </c>
      <c r="C52" s="484" t="s">
        <v>74</v>
      </c>
      <c r="D52" s="566">
        <v>190</v>
      </c>
      <c r="E52" s="512">
        <v>149</v>
      </c>
      <c r="F52" s="553">
        <f t="shared" si="0"/>
        <v>190</v>
      </c>
      <c r="G52" s="542">
        <f t="shared" si="1"/>
        <v>0.27516778523489932</v>
      </c>
    </row>
    <row r="53" spans="1:7" ht="30" customHeight="1">
      <c r="A53" s="511">
        <v>47</v>
      </c>
      <c r="B53" s="541" t="s">
        <v>81</v>
      </c>
      <c r="C53" s="484" t="s">
        <v>27</v>
      </c>
      <c r="D53" s="566">
        <v>190</v>
      </c>
      <c r="E53" s="512">
        <v>0</v>
      </c>
      <c r="F53" s="553">
        <f t="shared" si="0"/>
        <v>190</v>
      </c>
      <c r="G53" s="543" t="s">
        <v>4154</v>
      </c>
    </row>
    <row r="54" spans="1:7" ht="30" customHeight="1">
      <c r="A54" s="511">
        <v>48</v>
      </c>
      <c r="B54" s="541" t="s">
        <v>4061</v>
      </c>
      <c r="C54" s="484" t="s">
        <v>29</v>
      </c>
      <c r="D54" s="566">
        <v>75</v>
      </c>
      <c r="E54" s="512">
        <v>63</v>
      </c>
      <c r="F54" s="553">
        <f t="shared" si="0"/>
        <v>75</v>
      </c>
      <c r="G54" s="542">
        <f t="shared" si="1"/>
        <v>0.19047619047619047</v>
      </c>
    </row>
    <row r="55" spans="1:7" ht="30" customHeight="1">
      <c r="A55" s="511">
        <v>49</v>
      </c>
      <c r="B55" s="541" t="s">
        <v>83</v>
      </c>
      <c r="C55" s="484" t="s">
        <v>54</v>
      </c>
      <c r="D55" s="566">
        <v>450</v>
      </c>
      <c r="E55" s="512">
        <v>0</v>
      </c>
      <c r="F55" s="553">
        <f t="shared" si="0"/>
        <v>450</v>
      </c>
      <c r="G55" s="543" t="s">
        <v>4154</v>
      </c>
    </row>
    <row r="56" spans="1:7" ht="30" customHeight="1">
      <c r="A56" s="511">
        <v>50</v>
      </c>
      <c r="B56" s="541" t="s">
        <v>84</v>
      </c>
      <c r="C56" s="484" t="s">
        <v>65</v>
      </c>
      <c r="D56" s="566">
        <v>1280</v>
      </c>
      <c r="E56" s="512">
        <v>900</v>
      </c>
      <c r="F56" s="553">
        <f t="shared" si="0"/>
        <v>1280</v>
      </c>
      <c r="G56" s="542">
        <f t="shared" si="1"/>
        <v>0.42222222222222222</v>
      </c>
    </row>
    <row r="57" spans="1:7" ht="30" customHeight="1">
      <c r="A57" s="511">
        <v>51</v>
      </c>
      <c r="B57" s="541" t="s">
        <v>85</v>
      </c>
      <c r="C57" s="484" t="s">
        <v>58</v>
      </c>
      <c r="D57" s="566">
        <v>120</v>
      </c>
      <c r="E57" s="512">
        <v>0</v>
      </c>
      <c r="F57" s="553">
        <f t="shared" si="0"/>
        <v>120</v>
      </c>
      <c r="G57" s="543" t="s">
        <v>4154</v>
      </c>
    </row>
    <row r="58" spans="1:7" ht="30" customHeight="1">
      <c r="A58" s="511">
        <v>52</v>
      </c>
      <c r="B58" s="541" t="s">
        <v>86</v>
      </c>
      <c r="C58" s="484" t="s">
        <v>65</v>
      </c>
      <c r="D58" s="566">
        <v>170</v>
      </c>
      <c r="E58" s="512">
        <v>151</v>
      </c>
      <c r="F58" s="553">
        <f t="shared" si="0"/>
        <v>170</v>
      </c>
      <c r="G58" s="542">
        <f t="shared" si="1"/>
        <v>0.12582781456953643</v>
      </c>
    </row>
    <row r="59" spans="1:7" ht="30" customHeight="1">
      <c r="A59" s="511">
        <v>53</v>
      </c>
      <c r="B59" s="541" t="s">
        <v>87</v>
      </c>
      <c r="C59" s="484" t="s">
        <v>29</v>
      </c>
      <c r="D59" s="566">
        <v>300</v>
      </c>
      <c r="E59" s="512">
        <v>0</v>
      </c>
      <c r="F59" s="553">
        <f t="shared" si="0"/>
        <v>300</v>
      </c>
      <c r="G59" s="543" t="s">
        <v>4154</v>
      </c>
    </row>
    <row r="60" spans="1:7" ht="30" customHeight="1">
      <c r="A60" s="511">
        <v>54</v>
      </c>
      <c r="B60" s="541" t="s">
        <v>88</v>
      </c>
      <c r="C60" s="484" t="s">
        <v>89</v>
      </c>
      <c r="D60" s="566">
        <v>1.5</v>
      </c>
      <c r="E60" s="512">
        <v>0</v>
      </c>
      <c r="F60" s="553">
        <f t="shared" si="0"/>
        <v>1.5</v>
      </c>
      <c r="G60" s="543" t="s">
        <v>4154</v>
      </c>
    </row>
    <row r="61" spans="1:7" ht="30" customHeight="1">
      <c r="A61" s="511">
        <v>55</v>
      </c>
      <c r="B61" s="541" t="s">
        <v>90</v>
      </c>
      <c r="C61" s="484" t="s">
        <v>29</v>
      </c>
      <c r="D61" s="566">
        <v>1193</v>
      </c>
      <c r="E61" s="512">
        <v>1093</v>
      </c>
      <c r="F61" s="553">
        <f t="shared" si="0"/>
        <v>1193</v>
      </c>
      <c r="G61" s="542">
        <f t="shared" si="1"/>
        <v>9.1491308325709064E-2</v>
      </c>
    </row>
    <row r="62" spans="1:7" ht="30" customHeight="1">
      <c r="A62" s="511">
        <v>56</v>
      </c>
      <c r="B62" s="541" t="s">
        <v>91</v>
      </c>
      <c r="C62" s="484" t="s">
        <v>29</v>
      </c>
      <c r="D62" s="566">
        <v>350</v>
      </c>
      <c r="E62" s="512">
        <v>0</v>
      </c>
      <c r="F62" s="553">
        <f t="shared" si="0"/>
        <v>350</v>
      </c>
      <c r="G62" s="543" t="s">
        <v>4154</v>
      </c>
    </row>
    <row r="63" spans="1:7" ht="30" customHeight="1">
      <c r="A63" s="511">
        <v>57</v>
      </c>
      <c r="B63" s="541" t="s">
        <v>92</v>
      </c>
      <c r="C63" s="484" t="s">
        <v>29</v>
      </c>
      <c r="D63" s="566">
        <v>1398</v>
      </c>
      <c r="E63" s="512">
        <v>0</v>
      </c>
      <c r="F63" s="553">
        <f t="shared" si="0"/>
        <v>1398</v>
      </c>
      <c r="G63" s="543" t="s">
        <v>4154</v>
      </c>
    </row>
    <row r="64" spans="1:7" ht="30" customHeight="1">
      <c r="A64" s="511">
        <v>58</v>
      </c>
      <c r="B64" s="541" t="s">
        <v>93</v>
      </c>
      <c r="C64" s="484" t="s">
        <v>29</v>
      </c>
      <c r="D64" s="566">
        <v>1320</v>
      </c>
      <c r="E64" s="512">
        <v>1220</v>
      </c>
      <c r="F64" s="553">
        <f t="shared" si="0"/>
        <v>1320</v>
      </c>
      <c r="G64" s="542">
        <f t="shared" si="1"/>
        <v>8.1967213114754092E-2</v>
      </c>
    </row>
    <row r="65" spans="1:7" ht="30" customHeight="1">
      <c r="A65" s="511">
        <v>59</v>
      </c>
      <c r="B65" s="541" t="s">
        <v>94</v>
      </c>
      <c r="C65" s="484" t="s">
        <v>29</v>
      </c>
      <c r="D65" s="566">
        <v>1050</v>
      </c>
      <c r="E65" s="512">
        <v>1231</v>
      </c>
      <c r="F65" s="553">
        <f t="shared" si="0"/>
        <v>1050</v>
      </c>
      <c r="G65" s="542">
        <f t="shared" si="1"/>
        <v>-0.14703493095044678</v>
      </c>
    </row>
    <row r="66" spans="1:7" ht="30" customHeight="1">
      <c r="A66" s="511">
        <v>60</v>
      </c>
      <c r="B66" s="541" t="s">
        <v>95</v>
      </c>
      <c r="C66" s="484" t="s">
        <v>29</v>
      </c>
      <c r="D66" s="566">
        <v>1050</v>
      </c>
      <c r="E66" s="512">
        <v>1231</v>
      </c>
      <c r="F66" s="553">
        <f t="shared" si="0"/>
        <v>1050</v>
      </c>
      <c r="G66" s="542">
        <f t="shared" si="1"/>
        <v>-0.14703493095044678</v>
      </c>
    </row>
    <row r="67" spans="1:7" ht="30" customHeight="1">
      <c r="A67" s="511">
        <v>61</v>
      </c>
      <c r="B67" s="541" t="s">
        <v>96</v>
      </c>
      <c r="C67" s="484" t="s">
        <v>29</v>
      </c>
      <c r="D67" s="566">
        <v>1235</v>
      </c>
      <c r="E67" s="512">
        <v>1227</v>
      </c>
      <c r="F67" s="553">
        <f t="shared" si="0"/>
        <v>1235</v>
      </c>
      <c r="G67" s="542">
        <f t="shared" si="1"/>
        <v>6.5199674001629989E-3</v>
      </c>
    </row>
    <row r="68" spans="1:7" ht="30" customHeight="1">
      <c r="A68" s="511">
        <v>62</v>
      </c>
      <c r="B68" s="541" t="s">
        <v>97</v>
      </c>
      <c r="C68" s="484" t="s">
        <v>29</v>
      </c>
      <c r="D68" s="566">
        <v>1230</v>
      </c>
      <c r="E68" s="512">
        <v>1130</v>
      </c>
      <c r="F68" s="553">
        <f t="shared" ref="F68:F131" si="2">D68</f>
        <v>1230</v>
      </c>
      <c r="G68" s="542">
        <f t="shared" si="1"/>
        <v>8.8495575221238937E-2</v>
      </c>
    </row>
    <row r="69" spans="1:7" ht="30" customHeight="1">
      <c r="A69" s="511">
        <v>63</v>
      </c>
      <c r="B69" s="541" t="s">
        <v>98</v>
      </c>
      <c r="C69" s="484" t="s">
        <v>74</v>
      </c>
      <c r="D69" s="566">
        <v>55</v>
      </c>
      <c r="E69" s="512">
        <v>0</v>
      </c>
      <c r="F69" s="553">
        <f t="shared" si="2"/>
        <v>55</v>
      </c>
      <c r="G69" s="543" t="s">
        <v>4154</v>
      </c>
    </row>
    <row r="70" spans="1:7" ht="30" customHeight="1">
      <c r="A70" s="511">
        <v>64</v>
      </c>
      <c r="B70" s="541" t="s">
        <v>99</v>
      </c>
      <c r="C70" s="484" t="s">
        <v>27</v>
      </c>
      <c r="D70" s="566">
        <v>13</v>
      </c>
      <c r="E70" s="512">
        <v>12</v>
      </c>
      <c r="F70" s="553">
        <f t="shared" si="2"/>
        <v>13</v>
      </c>
      <c r="G70" s="542">
        <f t="shared" si="1"/>
        <v>8.3333333333333329E-2</v>
      </c>
    </row>
    <row r="71" spans="1:7" ht="30" customHeight="1">
      <c r="A71" s="511">
        <v>65</v>
      </c>
      <c r="B71" s="541" t="s">
        <v>100</v>
      </c>
      <c r="C71" s="484" t="s">
        <v>58</v>
      </c>
      <c r="D71" s="566">
        <v>130</v>
      </c>
      <c r="E71" s="512">
        <v>0</v>
      </c>
      <c r="F71" s="553">
        <f t="shared" si="2"/>
        <v>130</v>
      </c>
      <c r="G71" s="543" t="s">
        <v>4154</v>
      </c>
    </row>
    <row r="72" spans="1:7" ht="30" customHeight="1">
      <c r="A72" s="511">
        <v>66</v>
      </c>
      <c r="B72" s="541" t="s">
        <v>101</v>
      </c>
      <c r="C72" s="484" t="s">
        <v>58</v>
      </c>
      <c r="D72" s="566">
        <v>200</v>
      </c>
      <c r="E72" s="512">
        <v>0</v>
      </c>
      <c r="F72" s="553">
        <f t="shared" si="2"/>
        <v>200</v>
      </c>
      <c r="G72" s="543" t="s">
        <v>4154</v>
      </c>
    </row>
    <row r="73" spans="1:7" ht="30" customHeight="1">
      <c r="A73" s="511">
        <v>67</v>
      </c>
      <c r="B73" s="541" t="s">
        <v>102</v>
      </c>
      <c r="C73" s="484" t="s">
        <v>56</v>
      </c>
      <c r="D73" s="566">
        <v>70000</v>
      </c>
      <c r="E73" s="512">
        <v>0</v>
      </c>
      <c r="F73" s="553">
        <f t="shared" si="2"/>
        <v>70000</v>
      </c>
      <c r="G73" s="543" t="s">
        <v>4154</v>
      </c>
    </row>
    <row r="74" spans="1:7" ht="30" customHeight="1">
      <c r="A74" s="511">
        <v>68</v>
      </c>
      <c r="B74" s="541" t="s">
        <v>103</v>
      </c>
      <c r="C74" s="484" t="s">
        <v>104</v>
      </c>
      <c r="D74" s="566">
        <v>20.9</v>
      </c>
      <c r="E74" s="512">
        <v>16</v>
      </c>
      <c r="F74" s="553">
        <f t="shared" si="2"/>
        <v>20.9</v>
      </c>
      <c r="G74" s="542">
        <f t="shared" si="1"/>
        <v>0.30624999999999991</v>
      </c>
    </row>
    <row r="75" spans="1:7" ht="30" customHeight="1">
      <c r="A75" s="511">
        <v>69</v>
      </c>
      <c r="B75" s="541" t="s">
        <v>105</v>
      </c>
      <c r="C75" s="484" t="s">
        <v>74</v>
      </c>
      <c r="D75" s="566">
        <v>400</v>
      </c>
      <c r="E75" s="512">
        <v>374</v>
      </c>
      <c r="F75" s="553">
        <f t="shared" si="2"/>
        <v>400</v>
      </c>
      <c r="G75" s="542">
        <f t="shared" si="1"/>
        <v>6.9518716577540107E-2</v>
      </c>
    </row>
    <row r="76" spans="1:7" ht="30" customHeight="1">
      <c r="A76" s="511">
        <v>70</v>
      </c>
      <c r="B76" s="541" t="s">
        <v>106</v>
      </c>
      <c r="C76" s="484" t="s">
        <v>74</v>
      </c>
      <c r="D76" s="566">
        <v>250</v>
      </c>
      <c r="E76" s="512">
        <v>206</v>
      </c>
      <c r="F76" s="553">
        <f t="shared" si="2"/>
        <v>250</v>
      </c>
      <c r="G76" s="542">
        <f t="shared" si="1"/>
        <v>0.21359223300970873</v>
      </c>
    </row>
    <row r="77" spans="1:7" ht="30" customHeight="1">
      <c r="A77" s="511">
        <v>71</v>
      </c>
      <c r="B77" s="541" t="s">
        <v>107</v>
      </c>
      <c r="C77" s="484" t="s">
        <v>29</v>
      </c>
      <c r="D77" s="566">
        <v>700</v>
      </c>
      <c r="E77" s="512">
        <v>0</v>
      </c>
      <c r="F77" s="553">
        <f t="shared" si="2"/>
        <v>700</v>
      </c>
      <c r="G77" s="543" t="s">
        <v>4154</v>
      </c>
    </row>
    <row r="78" spans="1:7" ht="30" customHeight="1">
      <c r="A78" s="511">
        <v>72</v>
      </c>
      <c r="B78" s="541" t="s">
        <v>108</v>
      </c>
      <c r="C78" s="484" t="s">
        <v>65</v>
      </c>
      <c r="D78" s="566">
        <v>300</v>
      </c>
      <c r="E78" s="512">
        <v>0</v>
      </c>
      <c r="F78" s="553">
        <f t="shared" si="2"/>
        <v>300</v>
      </c>
      <c r="G78" s="543" t="s">
        <v>4154</v>
      </c>
    </row>
    <row r="79" spans="1:7" ht="30" customHeight="1">
      <c r="A79" s="511">
        <v>73</v>
      </c>
      <c r="B79" s="541" t="s">
        <v>109</v>
      </c>
      <c r="C79" s="484" t="s">
        <v>29</v>
      </c>
      <c r="D79" s="566">
        <v>855</v>
      </c>
      <c r="E79" s="512">
        <v>600</v>
      </c>
      <c r="F79" s="553">
        <f t="shared" si="2"/>
        <v>855</v>
      </c>
      <c r="G79" s="542">
        <f t="shared" ref="G79:G140" si="3">(F79-E79)/E79</f>
        <v>0.42499999999999999</v>
      </c>
    </row>
    <row r="80" spans="1:7" ht="30" customHeight="1">
      <c r="A80" s="511">
        <v>74</v>
      </c>
      <c r="B80" s="541" t="s">
        <v>110</v>
      </c>
      <c r="C80" s="484" t="s">
        <v>29</v>
      </c>
      <c r="D80" s="566">
        <v>1413.6</v>
      </c>
      <c r="E80" s="512">
        <v>900</v>
      </c>
      <c r="F80" s="553">
        <f t="shared" si="2"/>
        <v>1413.6</v>
      </c>
      <c r="G80" s="542">
        <f t="shared" si="3"/>
        <v>0.57066666666666654</v>
      </c>
    </row>
    <row r="81" spans="1:7" ht="30" customHeight="1">
      <c r="A81" s="511">
        <v>75</v>
      </c>
      <c r="B81" s="541" t="s">
        <v>111</v>
      </c>
      <c r="C81" s="484" t="s">
        <v>65</v>
      </c>
      <c r="D81" s="566">
        <v>70</v>
      </c>
      <c r="E81" s="512">
        <v>0</v>
      </c>
      <c r="F81" s="553">
        <f t="shared" si="2"/>
        <v>70</v>
      </c>
      <c r="G81" s="543" t="s">
        <v>4154</v>
      </c>
    </row>
    <row r="82" spans="1:7" ht="30" customHeight="1">
      <c r="A82" s="511">
        <v>76</v>
      </c>
      <c r="B82" s="541" t="s">
        <v>112</v>
      </c>
      <c r="C82" s="484" t="s">
        <v>65</v>
      </c>
      <c r="D82" s="566">
        <v>68</v>
      </c>
      <c r="E82" s="512">
        <v>0</v>
      </c>
      <c r="F82" s="553">
        <f t="shared" si="2"/>
        <v>68</v>
      </c>
      <c r="G82" s="543" t="s">
        <v>4154</v>
      </c>
    </row>
    <row r="83" spans="1:7" ht="30" customHeight="1">
      <c r="A83" s="511">
        <v>77</v>
      </c>
      <c r="B83" s="541" t="s">
        <v>113</v>
      </c>
      <c r="C83" s="484" t="s">
        <v>65</v>
      </c>
      <c r="D83" s="566">
        <v>114</v>
      </c>
      <c r="E83" s="512">
        <v>98</v>
      </c>
      <c r="F83" s="553">
        <f t="shared" si="2"/>
        <v>114</v>
      </c>
      <c r="G83" s="542">
        <f t="shared" si="3"/>
        <v>0.16326530612244897</v>
      </c>
    </row>
    <row r="84" spans="1:7" ht="30" customHeight="1">
      <c r="A84" s="511">
        <v>78</v>
      </c>
      <c r="B84" s="541" t="s">
        <v>114</v>
      </c>
      <c r="C84" s="484" t="s">
        <v>27</v>
      </c>
      <c r="D84" s="566">
        <v>850</v>
      </c>
      <c r="E84" s="512">
        <v>837</v>
      </c>
      <c r="F84" s="553">
        <f t="shared" si="2"/>
        <v>850</v>
      </c>
      <c r="G84" s="542">
        <f t="shared" si="3"/>
        <v>1.5531660692951015E-2</v>
      </c>
    </row>
    <row r="85" spans="1:7" ht="30" customHeight="1">
      <c r="A85" s="511">
        <v>79</v>
      </c>
      <c r="B85" s="541" t="s">
        <v>115</v>
      </c>
      <c r="C85" s="484" t="s">
        <v>27</v>
      </c>
      <c r="D85" s="569">
        <v>850</v>
      </c>
      <c r="E85" s="512">
        <v>800</v>
      </c>
      <c r="F85" s="553">
        <f t="shared" si="2"/>
        <v>850</v>
      </c>
      <c r="G85" s="542">
        <f t="shared" si="3"/>
        <v>6.25E-2</v>
      </c>
    </row>
    <row r="86" spans="1:7" ht="30" customHeight="1">
      <c r="A86" s="511">
        <v>80</v>
      </c>
      <c r="B86" s="541" t="s">
        <v>116</v>
      </c>
      <c r="C86" s="484" t="s">
        <v>65</v>
      </c>
      <c r="D86" s="566">
        <v>96</v>
      </c>
      <c r="E86" s="512">
        <v>82</v>
      </c>
      <c r="F86" s="553">
        <f t="shared" si="2"/>
        <v>96</v>
      </c>
      <c r="G86" s="542">
        <f t="shared" si="3"/>
        <v>0.17073170731707318</v>
      </c>
    </row>
    <row r="87" spans="1:7" ht="30" customHeight="1">
      <c r="A87" s="511">
        <v>81</v>
      </c>
      <c r="B87" s="541" t="s">
        <v>117</v>
      </c>
      <c r="C87" s="484" t="s">
        <v>29</v>
      </c>
      <c r="D87" s="566">
        <v>1129</v>
      </c>
      <c r="E87" s="512">
        <v>1029</v>
      </c>
      <c r="F87" s="553">
        <f t="shared" si="2"/>
        <v>1129</v>
      </c>
      <c r="G87" s="542">
        <f t="shared" si="3"/>
        <v>9.7181729834791064E-2</v>
      </c>
    </row>
    <row r="88" spans="1:7" ht="30" customHeight="1">
      <c r="A88" s="511">
        <v>82</v>
      </c>
      <c r="B88" s="541" t="s">
        <v>118</v>
      </c>
      <c r="C88" s="484" t="s">
        <v>29</v>
      </c>
      <c r="D88" s="566">
        <v>476</v>
      </c>
      <c r="E88" s="512">
        <v>376</v>
      </c>
      <c r="F88" s="553">
        <f t="shared" si="2"/>
        <v>476</v>
      </c>
      <c r="G88" s="542">
        <f t="shared" si="3"/>
        <v>0.26595744680851063</v>
      </c>
    </row>
    <row r="89" spans="1:7" ht="30" customHeight="1">
      <c r="A89" s="511">
        <v>83</v>
      </c>
      <c r="B89" s="541" t="s">
        <v>119</v>
      </c>
      <c r="C89" s="484" t="s">
        <v>29</v>
      </c>
      <c r="D89" s="566">
        <v>1122</v>
      </c>
      <c r="E89" s="512">
        <v>1022</v>
      </c>
      <c r="F89" s="553">
        <f t="shared" si="2"/>
        <v>1122</v>
      </c>
      <c r="G89" s="542">
        <f t="shared" si="3"/>
        <v>9.7847358121330719E-2</v>
      </c>
    </row>
    <row r="90" spans="1:7" ht="30" customHeight="1">
      <c r="A90" s="511">
        <v>84</v>
      </c>
      <c r="B90" s="541" t="s">
        <v>120</v>
      </c>
      <c r="C90" s="484" t="s">
        <v>65</v>
      </c>
      <c r="D90" s="566">
        <v>290</v>
      </c>
      <c r="E90" s="512">
        <v>0</v>
      </c>
      <c r="F90" s="553">
        <f t="shared" si="2"/>
        <v>290</v>
      </c>
      <c r="G90" s="543" t="s">
        <v>4154</v>
      </c>
    </row>
    <row r="91" spans="1:7" ht="30" customHeight="1">
      <c r="A91" s="511">
        <v>85</v>
      </c>
      <c r="B91" s="541" t="s">
        <v>121</v>
      </c>
      <c r="C91" s="484" t="s">
        <v>54</v>
      </c>
      <c r="D91" s="566">
        <v>730</v>
      </c>
      <c r="E91" s="512">
        <v>0</v>
      </c>
      <c r="F91" s="553">
        <f t="shared" si="2"/>
        <v>730</v>
      </c>
      <c r="G91" s="543" t="s">
        <v>4154</v>
      </c>
    </row>
    <row r="92" spans="1:7" ht="30" customHeight="1">
      <c r="A92" s="511">
        <v>86</v>
      </c>
      <c r="B92" s="541" t="s">
        <v>122</v>
      </c>
      <c r="C92" s="484" t="s">
        <v>54</v>
      </c>
      <c r="D92" s="566">
        <v>810</v>
      </c>
      <c r="E92" s="512">
        <v>0</v>
      </c>
      <c r="F92" s="553">
        <f t="shared" si="2"/>
        <v>810</v>
      </c>
      <c r="G92" s="543" t="s">
        <v>4154</v>
      </c>
    </row>
    <row r="93" spans="1:7" ht="30" customHeight="1">
      <c r="A93" s="511">
        <v>87</v>
      </c>
      <c r="B93" s="541" t="s">
        <v>123</v>
      </c>
      <c r="C93" s="484" t="s">
        <v>54</v>
      </c>
      <c r="D93" s="566">
        <v>480</v>
      </c>
      <c r="E93" s="512">
        <v>0</v>
      </c>
      <c r="F93" s="553">
        <f t="shared" si="2"/>
        <v>480</v>
      </c>
      <c r="G93" s="543" t="s">
        <v>4154</v>
      </c>
    </row>
    <row r="94" spans="1:7" ht="30" customHeight="1">
      <c r="A94" s="511">
        <v>88</v>
      </c>
      <c r="B94" s="541" t="s">
        <v>124</v>
      </c>
      <c r="C94" s="484" t="s">
        <v>54</v>
      </c>
      <c r="D94" s="566">
        <v>80</v>
      </c>
      <c r="E94" s="512">
        <v>0</v>
      </c>
      <c r="F94" s="553">
        <f t="shared" si="2"/>
        <v>80</v>
      </c>
      <c r="G94" s="543" t="s">
        <v>4154</v>
      </c>
    </row>
    <row r="95" spans="1:7" ht="30" customHeight="1">
      <c r="A95" s="511">
        <v>89</v>
      </c>
      <c r="B95" s="541" t="s">
        <v>125</v>
      </c>
      <c r="C95" s="484" t="s">
        <v>27</v>
      </c>
      <c r="D95" s="566">
        <v>13</v>
      </c>
      <c r="E95" s="512">
        <v>12</v>
      </c>
      <c r="F95" s="553">
        <f t="shared" si="2"/>
        <v>13</v>
      </c>
      <c r="G95" s="542">
        <f t="shared" si="3"/>
        <v>8.3333333333333329E-2</v>
      </c>
    </row>
    <row r="96" spans="1:7" ht="30" customHeight="1">
      <c r="A96" s="511">
        <v>90</v>
      </c>
      <c r="B96" s="541" t="s">
        <v>126</v>
      </c>
      <c r="C96" s="484" t="s">
        <v>29</v>
      </c>
      <c r="D96" s="566">
        <v>1217</v>
      </c>
      <c r="E96" s="512">
        <v>1117</v>
      </c>
      <c r="F96" s="553">
        <f t="shared" si="2"/>
        <v>1217</v>
      </c>
      <c r="G96" s="542">
        <f t="shared" si="3"/>
        <v>8.9525514771709933E-2</v>
      </c>
    </row>
    <row r="97" spans="1:7" ht="30" customHeight="1">
      <c r="A97" s="511">
        <v>91</v>
      </c>
      <c r="B97" s="541" t="s">
        <v>127</v>
      </c>
      <c r="C97" s="484" t="s">
        <v>71</v>
      </c>
      <c r="D97" s="566">
        <v>12800</v>
      </c>
      <c r="E97" s="512">
        <v>11793</v>
      </c>
      <c r="F97" s="553">
        <f t="shared" si="2"/>
        <v>12800</v>
      </c>
      <c r="G97" s="542">
        <f t="shared" si="3"/>
        <v>8.5389637920800468E-2</v>
      </c>
    </row>
    <row r="98" spans="1:7" ht="30" customHeight="1">
      <c r="A98" s="511">
        <v>92</v>
      </c>
      <c r="B98" s="541" t="s">
        <v>128</v>
      </c>
      <c r="C98" s="484" t="s">
        <v>71</v>
      </c>
      <c r="D98" s="566">
        <v>25000</v>
      </c>
      <c r="E98" s="512">
        <v>0</v>
      </c>
      <c r="F98" s="553">
        <f t="shared" si="2"/>
        <v>25000</v>
      </c>
      <c r="G98" s="543" t="s">
        <v>4154</v>
      </c>
    </row>
    <row r="99" spans="1:7" ht="30" customHeight="1">
      <c r="A99" s="511">
        <v>93</v>
      </c>
      <c r="B99" s="541" t="s">
        <v>129</v>
      </c>
      <c r="C99" s="484" t="s">
        <v>58</v>
      </c>
      <c r="D99" s="566">
        <v>3500</v>
      </c>
      <c r="E99" s="512">
        <v>0</v>
      </c>
      <c r="F99" s="553">
        <f t="shared" si="2"/>
        <v>3500</v>
      </c>
      <c r="G99" s="543" t="s">
        <v>4154</v>
      </c>
    </row>
    <row r="100" spans="1:7" ht="30" customHeight="1">
      <c r="A100" s="511">
        <v>94</v>
      </c>
      <c r="B100" s="541" t="s">
        <v>130</v>
      </c>
      <c r="C100" s="484" t="s">
        <v>29</v>
      </c>
      <c r="D100" s="566">
        <v>35000</v>
      </c>
      <c r="E100" s="512">
        <v>0</v>
      </c>
      <c r="F100" s="553">
        <f t="shared" si="2"/>
        <v>35000</v>
      </c>
      <c r="G100" s="543" t="s">
        <v>4154</v>
      </c>
    </row>
    <row r="101" spans="1:7" ht="30" customHeight="1">
      <c r="A101" s="511">
        <v>95</v>
      </c>
      <c r="B101" s="541" t="s">
        <v>131</v>
      </c>
      <c r="C101" s="484" t="s">
        <v>29</v>
      </c>
      <c r="D101" s="566">
        <v>650</v>
      </c>
      <c r="E101" s="512">
        <v>600</v>
      </c>
      <c r="F101" s="553">
        <f t="shared" si="2"/>
        <v>650</v>
      </c>
      <c r="G101" s="542">
        <f t="shared" si="3"/>
        <v>8.3333333333333329E-2</v>
      </c>
    </row>
    <row r="102" spans="1:7" ht="30" customHeight="1">
      <c r="A102" s="511">
        <v>96</v>
      </c>
      <c r="B102" s="541" t="s">
        <v>132</v>
      </c>
      <c r="C102" s="484" t="s">
        <v>56</v>
      </c>
      <c r="D102" s="566">
        <v>40</v>
      </c>
      <c r="E102" s="512">
        <v>0</v>
      </c>
      <c r="F102" s="553">
        <f t="shared" si="2"/>
        <v>40</v>
      </c>
      <c r="G102" s="543" t="s">
        <v>4154</v>
      </c>
    </row>
    <row r="103" spans="1:7" ht="30" customHeight="1">
      <c r="A103" s="511">
        <v>97</v>
      </c>
      <c r="B103" s="541" t="s">
        <v>133</v>
      </c>
      <c r="C103" s="484" t="s">
        <v>71</v>
      </c>
      <c r="D103" s="566">
        <v>85000</v>
      </c>
      <c r="E103" s="512">
        <v>0</v>
      </c>
      <c r="F103" s="553">
        <f t="shared" si="2"/>
        <v>85000</v>
      </c>
      <c r="G103" s="543" t="s">
        <v>4154</v>
      </c>
    </row>
    <row r="104" spans="1:7" ht="30" customHeight="1">
      <c r="A104" s="511">
        <v>98</v>
      </c>
      <c r="B104" s="541" t="s">
        <v>134</v>
      </c>
      <c r="C104" s="484" t="s">
        <v>65</v>
      </c>
      <c r="D104" s="566">
        <v>95</v>
      </c>
      <c r="E104" s="512">
        <v>0</v>
      </c>
      <c r="F104" s="553">
        <f t="shared" si="2"/>
        <v>95</v>
      </c>
      <c r="G104" s="543" t="s">
        <v>4154</v>
      </c>
    </row>
    <row r="105" spans="1:7" ht="30" customHeight="1">
      <c r="A105" s="511">
        <v>99</v>
      </c>
      <c r="B105" s="541" t="s">
        <v>135</v>
      </c>
      <c r="C105" s="484" t="s">
        <v>54</v>
      </c>
      <c r="D105" s="566">
        <v>1654</v>
      </c>
      <c r="E105" s="512">
        <v>1554</v>
      </c>
      <c r="F105" s="553">
        <f t="shared" si="2"/>
        <v>1654</v>
      </c>
      <c r="G105" s="542">
        <f t="shared" si="3"/>
        <v>6.4350064350064351E-2</v>
      </c>
    </row>
    <row r="106" spans="1:7" ht="30" customHeight="1">
      <c r="A106" s="511">
        <v>100</v>
      </c>
      <c r="B106" s="541" t="s">
        <v>136</v>
      </c>
      <c r="C106" s="484" t="s">
        <v>54</v>
      </c>
      <c r="D106" s="566">
        <v>1326</v>
      </c>
      <c r="E106" s="512">
        <v>0</v>
      </c>
      <c r="F106" s="553">
        <f t="shared" si="2"/>
        <v>1326</v>
      </c>
      <c r="G106" s="543" t="s">
        <v>4154</v>
      </c>
    </row>
    <row r="107" spans="1:7" ht="30" customHeight="1">
      <c r="A107" s="511">
        <v>101</v>
      </c>
      <c r="B107" s="541" t="s">
        <v>137</v>
      </c>
      <c r="C107" s="484" t="s">
        <v>71</v>
      </c>
      <c r="D107" s="566">
        <v>97</v>
      </c>
      <c r="E107" s="512">
        <v>85</v>
      </c>
      <c r="F107" s="553">
        <f t="shared" si="2"/>
        <v>97</v>
      </c>
      <c r="G107" s="542">
        <f t="shared" si="3"/>
        <v>0.14117647058823529</v>
      </c>
    </row>
    <row r="108" spans="1:7" ht="30" customHeight="1">
      <c r="A108" s="511">
        <v>102</v>
      </c>
      <c r="B108" s="541" t="s">
        <v>138</v>
      </c>
      <c r="C108" s="484" t="s">
        <v>74</v>
      </c>
      <c r="D108" s="566">
        <v>175</v>
      </c>
      <c r="E108" s="512">
        <v>0</v>
      </c>
      <c r="F108" s="553">
        <f t="shared" si="2"/>
        <v>175</v>
      </c>
      <c r="G108" s="543" t="s">
        <v>4154</v>
      </c>
    </row>
    <row r="109" spans="1:7" ht="30" customHeight="1">
      <c r="A109" s="511">
        <v>103</v>
      </c>
      <c r="B109" s="541" t="s">
        <v>139</v>
      </c>
      <c r="C109" s="484" t="s">
        <v>74</v>
      </c>
      <c r="D109" s="566">
        <v>175</v>
      </c>
      <c r="E109" s="512">
        <v>170</v>
      </c>
      <c r="F109" s="553">
        <f t="shared" si="2"/>
        <v>175</v>
      </c>
      <c r="G109" s="542">
        <f t="shared" si="3"/>
        <v>2.9411764705882353E-2</v>
      </c>
    </row>
    <row r="110" spans="1:7" ht="30" customHeight="1">
      <c r="A110" s="544">
        <v>104</v>
      </c>
      <c r="B110" s="567" t="s">
        <v>140</v>
      </c>
      <c r="C110" s="545" t="s">
        <v>54</v>
      </c>
      <c r="D110" s="570">
        <v>10</v>
      </c>
      <c r="E110" s="546">
        <v>25</v>
      </c>
      <c r="F110" s="553">
        <f t="shared" si="2"/>
        <v>10</v>
      </c>
      <c r="G110" s="547">
        <f t="shared" si="3"/>
        <v>-0.6</v>
      </c>
    </row>
    <row r="111" spans="1:7" ht="30" customHeight="1">
      <c r="A111" s="511">
        <v>105</v>
      </c>
      <c r="B111" s="541" t="s">
        <v>141</v>
      </c>
      <c r="C111" s="484" t="s">
        <v>56</v>
      </c>
      <c r="D111" s="566">
        <v>13</v>
      </c>
      <c r="E111" s="512">
        <v>12</v>
      </c>
      <c r="F111" s="553">
        <f t="shared" si="2"/>
        <v>13</v>
      </c>
      <c r="G111" s="542">
        <f t="shared" si="3"/>
        <v>8.3333333333333329E-2</v>
      </c>
    </row>
    <row r="112" spans="1:7" ht="30" customHeight="1">
      <c r="A112" s="511">
        <v>106</v>
      </c>
      <c r="B112" s="541" t="s">
        <v>142</v>
      </c>
      <c r="C112" s="484" t="s">
        <v>29</v>
      </c>
      <c r="D112" s="566">
        <v>810</v>
      </c>
      <c r="E112" s="512">
        <v>0</v>
      </c>
      <c r="F112" s="553">
        <f t="shared" si="2"/>
        <v>810</v>
      </c>
      <c r="G112" s="543" t="s">
        <v>4154</v>
      </c>
    </row>
    <row r="113" spans="1:7" ht="30" customHeight="1">
      <c r="A113" s="511">
        <v>107</v>
      </c>
      <c r="B113" s="541" t="s">
        <v>143</v>
      </c>
      <c r="C113" s="484" t="s">
        <v>27</v>
      </c>
      <c r="D113" s="566">
        <v>9116</v>
      </c>
      <c r="E113" s="512">
        <v>0</v>
      </c>
      <c r="F113" s="553">
        <f t="shared" si="2"/>
        <v>9116</v>
      </c>
      <c r="G113" s="543" t="s">
        <v>4154</v>
      </c>
    </row>
    <row r="114" spans="1:7" ht="30" customHeight="1">
      <c r="A114" s="511">
        <v>108</v>
      </c>
      <c r="B114" s="541" t="s">
        <v>144</v>
      </c>
      <c r="C114" s="484" t="s">
        <v>27</v>
      </c>
      <c r="D114" s="566">
        <v>6880</v>
      </c>
      <c r="E114" s="512">
        <v>0</v>
      </c>
      <c r="F114" s="553">
        <f t="shared" si="2"/>
        <v>6880</v>
      </c>
      <c r="G114" s="543" t="s">
        <v>4154</v>
      </c>
    </row>
    <row r="115" spans="1:7" ht="30" customHeight="1">
      <c r="A115" s="511">
        <v>109</v>
      </c>
      <c r="B115" s="541" t="s">
        <v>4159</v>
      </c>
      <c r="C115" s="484" t="s">
        <v>27</v>
      </c>
      <c r="D115" s="566">
        <v>4086</v>
      </c>
      <c r="E115" s="512">
        <v>0</v>
      </c>
      <c r="F115" s="553">
        <f t="shared" si="2"/>
        <v>4086</v>
      </c>
      <c r="G115" s="543" t="s">
        <v>4154</v>
      </c>
    </row>
    <row r="116" spans="1:7" ht="30" customHeight="1">
      <c r="A116" s="511">
        <v>110</v>
      </c>
      <c r="B116" s="541" t="s">
        <v>145</v>
      </c>
      <c r="C116" s="484" t="s">
        <v>27</v>
      </c>
      <c r="D116" s="566">
        <v>3171</v>
      </c>
      <c r="E116" s="512">
        <v>0</v>
      </c>
      <c r="F116" s="553">
        <f t="shared" si="2"/>
        <v>3171</v>
      </c>
      <c r="G116" s="543" t="s">
        <v>4154</v>
      </c>
    </row>
    <row r="117" spans="1:7" ht="30" customHeight="1">
      <c r="A117" s="511">
        <v>111</v>
      </c>
      <c r="B117" s="541" t="s">
        <v>146</v>
      </c>
      <c r="C117" s="484" t="s">
        <v>27</v>
      </c>
      <c r="D117" s="566">
        <v>2300</v>
      </c>
      <c r="E117" s="512">
        <v>0</v>
      </c>
      <c r="F117" s="553">
        <f t="shared" si="2"/>
        <v>2300</v>
      </c>
      <c r="G117" s="543" t="s">
        <v>4154</v>
      </c>
    </row>
    <row r="118" spans="1:7" ht="30" customHeight="1">
      <c r="A118" s="511">
        <v>112</v>
      </c>
      <c r="B118" s="541" t="s">
        <v>147</v>
      </c>
      <c r="C118" s="484" t="s">
        <v>27</v>
      </c>
      <c r="D118" s="566">
        <v>10028</v>
      </c>
      <c r="E118" s="512">
        <v>0</v>
      </c>
      <c r="F118" s="553">
        <f t="shared" si="2"/>
        <v>10028</v>
      </c>
      <c r="G118" s="543" t="s">
        <v>4154</v>
      </c>
    </row>
    <row r="119" spans="1:7" ht="30" customHeight="1">
      <c r="A119" s="511">
        <v>113</v>
      </c>
      <c r="B119" s="541" t="s">
        <v>148</v>
      </c>
      <c r="C119" s="484" t="s">
        <v>27</v>
      </c>
      <c r="D119" s="566">
        <v>7568</v>
      </c>
      <c r="E119" s="512">
        <v>0</v>
      </c>
      <c r="F119" s="553">
        <f t="shared" si="2"/>
        <v>7568</v>
      </c>
      <c r="G119" s="543" t="s">
        <v>4154</v>
      </c>
    </row>
    <row r="120" spans="1:7" ht="30" customHeight="1">
      <c r="A120" s="511">
        <v>114</v>
      </c>
      <c r="B120" s="541" t="s">
        <v>4160</v>
      </c>
      <c r="C120" s="484" t="s">
        <v>27</v>
      </c>
      <c r="D120" s="566">
        <v>4495</v>
      </c>
      <c r="E120" s="512">
        <v>0</v>
      </c>
      <c r="F120" s="553">
        <f t="shared" si="2"/>
        <v>4495</v>
      </c>
      <c r="G120" s="543" t="s">
        <v>4154</v>
      </c>
    </row>
    <row r="121" spans="1:7" ht="30" customHeight="1">
      <c r="A121" s="511">
        <v>115</v>
      </c>
      <c r="B121" s="541" t="s">
        <v>149</v>
      </c>
      <c r="C121" s="484" t="s">
        <v>27</v>
      </c>
      <c r="D121" s="566">
        <v>3488</v>
      </c>
      <c r="E121" s="512">
        <v>0</v>
      </c>
      <c r="F121" s="553">
        <f t="shared" si="2"/>
        <v>3488</v>
      </c>
      <c r="G121" s="543" t="s">
        <v>4154</v>
      </c>
    </row>
    <row r="122" spans="1:7" ht="30" customHeight="1">
      <c r="A122" s="511">
        <v>116</v>
      </c>
      <c r="B122" s="541" t="s">
        <v>150</v>
      </c>
      <c r="C122" s="484" t="s">
        <v>27</v>
      </c>
      <c r="D122" s="566">
        <v>2530</v>
      </c>
      <c r="E122" s="512">
        <v>0</v>
      </c>
      <c r="F122" s="553">
        <f t="shared" si="2"/>
        <v>2530</v>
      </c>
      <c r="G122" s="543" t="s">
        <v>4154</v>
      </c>
    </row>
    <row r="123" spans="1:7" ht="30" customHeight="1">
      <c r="A123" s="511">
        <v>117</v>
      </c>
      <c r="B123" s="541" t="s">
        <v>151</v>
      </c>
      <c r="C123" s="484" t="s">
        <v>74</v>
      </c>
      <c r="D123" s="566">
        <v>120</v>
      </c>
      <c r="E123" s="512">
        <v>0</v>
      </c>
      <c r="F123" s="553">
        <f t="shared" si="2"/>
        <v>120</v>
      </c>
      <c r="G123" s="543" t="s">
        <v>4154</v>
      </c>
    </row>
    <row r="124" spans="1:7" ht="30" customHeight="1">
      <c r="A124" s="511">
        <v>118</v>
      </c>
      <c r="B124" s="541" t="s">
        <v>152</v>
      </c>
      <c r="C124" s="484" t="s">
        <v>74</v>
      </c>
      <c r="D124" s="566">
        <v>342</v>
      </c>
      <c r="E124" s="512">
        <v>300</v>
      </c>
      <c r="F124" s="553">
        <f t="shared" si="2"/>
        <v>342</v>
      </c>
      <c r="G124" s="542">
        <f t="shared" si="3"/>
        <v>0.14000000000000001</v>
      </c>
    </row>
    <row r="125" spans="1:7" ht="30" customHeight="1">
      <c r="A125" s="511">
        <v>119</v>
      </c>
      <c r="B125" s="541" t="s">
        <v>153</v>
      </c>
      <c r="C125" s="484" t="s">
        <v>29</v>
      </c>
      <c r="D125" s="566">
        <v>1256</v>
      </c>
      <c r="E125" s="512">
        <v>1156</v>
      </c>
      <c r="F125" s="553">
        <f t="shared" si="2"/>
        <v>1256</v>
      </c>
      <c r="G125" s="542">
        <f t="shared" si="3"/>
        <v>8.6505190311418678E-2</v>
      </c>
    </row>
    <row r="126" spans="1:7" ht="30" customHeight="1">
      <c r="A126" s="511">
        <v>120</v>
      </c>
      <c r="B126" s="541" t="s">
        <v>154</v>
      </c>
      <c r="C126" s="484" t="s">
        <v>29</v>
      </c>
      <c r="D126" s="566">
        <v>1267</v>
      </c>
      <c r="E126" s="512">
        <v>1167</v>
      </c>
      <c r="F126" s="553">
        <f t="shared" si="2"/>
        <v>1267</v>
      </c>
      <c r="G126" s="542">
        <f t="shared" si="3"/>
        <v>8.5689802913453295E-2</v>
      </c>
    </row>
    <row r="127" spans="1:7" ht="30" customHeight="1">
      <c r="A127" s="511">
        <v>121</v>
      </c>
      <c r="B127" s="541" t="s">
        <v>155</v>
      </c>
      <c r="C127" s="484" t="s">
        <v>65</v>
      </c>
      <c r="D127" s="566">
        <v>500</v>
      </c>
      <c r="E127" s="512">
        <v>0</v>
      </c>
      <c r="F127" s="553">
        <f t="shared" si="2"/>
        <v>500</v>
      </c>
      <c r="G127" s="543" t="s">
        <v>4154</v>
      </c>
    </row>
    <row r="128" spans="1:7" ht="30" customHeight="1">
      <c r="A128" s="511">
        <v>122</v>
      </c>
      <c r="B128" s="541" t="s">
        <v>156</v>
      </c>
      <c r="C128" s="484" t="s">
        <v>27</v>
      </c>
      <c r="D128" s="566">
        <v>490</v>
      </c>
      <c r="E128" s="512">
        <v>0</v>
      </c>
      <c r="F128" s="553">
        <f t="shared" si="2"/>
        <v>490</v>
      </c>
      <c r="G128" s="543" t="s">
        <v>4154</v>
      </c>
    </row>
    <row r="129" spans="1:7" ht="30" customHeight="1">
      <c r="A129" s="511">
        <v>123</v>
      </c>
      <c r="B129" s="541" t="s">
        <v>157</v>
      </c>
      <c r="C129" s="484" t="s">
        <v>71</v>
      </c>
      <c r="D129" s="566">
        <v>63700</v>
      </c>
      <c r="E129" s="512">
        <v>59875</v>
      </c>
      <c r="F129" s="553">
        <f t="shared" si="2"/>
        <v>63700</v>
      </c>
      <c r="G129" s="542">
        <f t="shared" si="3"/>
        <v>6.3883089770354909E-2</v>
      </c>
    </row>
    <row r="130" spans="1:7" ht="30" customHeight="1">
      <c r="A130" s="511">
        <v>124</v>
      </c>
      <c r="B130" s="541" t="s">
        <v>158</v>
      </c>
      <c r="C130" s="484" t="s">
        <v>71</v>
      </c>
      <c r="D130" s="566">
        <v>63700</v>
      </c>
      <c r="E130" s="512">
        <v>58000</v>
      </c>
      <c r="F130" s="553">
        <f t="shared" si="2"/>
        <v>63700</v>
      </c>
      <c r="G130" s="542">
        <f t="shared" si="3"/>
        <v>9.8275862068965519E-2</v>
      </c>
    </row>
    <row r="131" spans="1:7" ht="30" customHeight="1">
      <c r="A131" s="511">
        <v>125</v>
      </c>
      <c r="B131" s="541" t="s">
        <v>159</v>
      </c>
      <c r="C131" s="484" t="s">
        <v>71</v>
      </c>
      <c r="D131" s="566">
        <v>63700</v>
      </c>
      <c r="E131" s="512">
        <v>59875</v>
      </c>
      <c r="F131" s="553">
        <f t="shared" si="2"/>
        <v>63700</v>
      </c>
      <c r="G131" s="542">
        <f t="shared" si="3"/>
        <v>6.3883089770354909E-2</v>
      </c>
    </row>
    <row r="132" spans="1:7" ht="30" customHeight="1">
      <c r="A132" s="511">
        <v>126</v>
      </c>
      <c r="B132" s="541" t="s">
        <v>160</v>
      </c>
      <c r="C132" s="484" t="s">
        <v>29</v>
      </c>
      <c r="D132" s="566">
        <v>800</v>
      </c>
      <c r="E132" s="512">
        <v>700</v>
      </c>
      <c r="F132" s="553">
        <f t="shared" ref="F132:F175" si="4">D132</f>
        <v>800</v>
      </c>
      <c r="G132" s="542">
        <f t="shared" si="3"/>
        <v>0.14285714285714285</v>
      </c>
    </row>
    <row r="133" spans="1:7" ht="30" customHeight="1">
      <c r="A133" s="511">
        <v>127</v>
      </c>
      <c r="B133" s="541" t="s">
        <v>161</v>
      </c>
      <c r="C133" s="484" t="s">
        <v>29</v>
      </c>
      <c r="D133" s="566">
        <v>1368</v>
      </c>
      <c r="E133" s="512">
        <v>1268</v>
      </c>
      <c r="F133" s="553">
        <f t="shared" si="4"/>
        <v>1368</v>
      </c>
      <c r="G133" s="542">
        <f t="shared" si="3"/>
        <v>7.8864353312302835E-2</v>
      </c>
    </row>
    <row r="134" spans="1:7" ht="30" customHeight="1">
      <c r="A134" s="511">
        <v>128</v>
      </c>
      <c r="B134" s="541" t="s">
        <v>162</v>
      </c>
      <c r="C134" s="484" t="s">
        <v>29</v>
      </c>
      <c r="D134" s="566">
        <v>1377</v>
      </c>
      <c r="E134" s="512">
        <v>1277</v>
      </c>
      <c r="F134" s="553">
        <f t="shared" si="4"/>
        <v>1377</v>
      </c>
      <c r="G134" s="542">
        <f t="shared" si="3"/>
        <v>7.8308535630383716E-2</v>
      </c>
    </row>
    <row r="135" spans="1:7" ht="30" customHeight="1">
      <c r="A135" s="511">
        <v>129</v>
      </c>
      <c r="B135" s="541" t="s">
        <v>163</v>
      </c>
      <c r="C135" s="484" t="s">
        <v>29</v>
      </c>
      <c r="D135" s="566">
        <v>1445</v>
      </c>
      <c r="E135" s="512">
        <v>1345</v>
      </c>
      <c r="F135" s="553">
        <f t="shared" si="4"/>
        <v>1445</v>
      </c>
      <c r="G135" s="542">
        <f t="shared" si="3"/>
        <v>7.434944237918216E-2</v>
      </c>
    </row>
    <row r="136" spans="1:7" ht="30" customHeight="1">
      <c r="A136" s="511">
        <v>130</v>
      </c>
      <c r="B136" s="541" t="s">
        <v>164</v>
      </c>
      <c r="C136" s="484" t="s">
        <v>29</v>
      </c>
      <c r="D136" s="566">
        <v>900</v>
      </c>
      <c r="E136" s="512">
        <v>800</v>
      </c>
      <c r="F136" s="553">
        <f t="shared" si="4"/>
        <v>900</v>
      </c>
      <c r="G136" s="542">
        <f t="shared" si="3"/>
        <v>0.125</v>
      </c>
    </row>
    <row r="137" spans="1:7" ht="30" customHeight="1">
      <c r="A137" s="511">
        <v>131</v>
      </c>
      <c r="B137" s="541" t="s">
        <v>165</v>
      </c>
      <c r="C137" s="484" t="s">
        <v>29</v>
      </c>
      <c r="D137" s="566">
        <v>900</v>
      </c>
      <c r="E137" s="512">
        <v>800</v>
      </c>
      <c r="F137" s="553">
        <f t="shared" si="4"/>
        <v>900</v>
      </c>
      <c r="G137" s="542">
        <f t="shared" si="3"/>
        <v>0.125</v>
      </c>
    </row>
    <row r="138" spans="1:7" ht="30" customHeight="1">
      <c r="A138" s="511">
        <v>132</v>
      </c>
      <c r="B138" s="541" t="s">
        <v>166</v>
      </c>
      <c r="C138" s="484" t="s">
        <v>29</v>
      </c>
      <c r="D138" s="566">
        <v>800</v>
      </c>
      <c r="E138" s="512">
        <v>700</v>
      </c>
      <c r="F138" s="553">
        <f t="shared" si="4"/>
        <v>800</v>
      </c>
      <c r="G138" s="542">
        <f t="shared" si="3"/>
        <v>0.14285714285714285</v>
      </c>
    </row>
    <row r="139" spans="1:7" ht="30" customHeight="1">
      <c r="A139" s="511">
        <v>133</v>
      </c>
      <c r="B139" s="541" t="s">
        <v>167</v>
      </c>
      <c r="C139" s="484" t="s">
        <v>58</v>
      </c>
      <c r="D139" s="566">
        <v>25</v>
      </c>
      <c r="E139" s="512">
        <v>21</v>
      </c>
      <c r="F139" s="553">
        <f t="shared" si="4"/>
        <v>25</v>
      </c>
      <c r="G139" s="542">
        <f t="shared" si="3"/>
        <v>0.19047619047619047</v>
      </c>
    </row>
    <row r="140" spans="1:7" ht="30" customHeight="1">
      <c r="A140" s="511">
        <v>134</v>
      </c>
      <c r="B140" s="541" t="s">
        <v>168</v>
      </c>
      <c r="C140" s="484" t="s">
        <v>29</v>
      </c>
      <c r="D140" s="566">
        <v>1374</v>
      </c>
      <c r="E140" s="512">
        <v>1274</v>
      </c>
      <c r="F140" s="553">
        <f t="shared" si="4"/>
        <v>1374</v>
      </c>
      <c r="G140" s="542">
        <f t="shared" si="3"/>
        <v>7.8492935635792779E-2</v>
      </c>
    </row>
    <row r="141" spans="1:7" ht="30" customHeight="1">
      <c r="A141" s="511">
        <v>135</v>
      </c>
      <c r="B141" s="541" t="s">
        <v>169</v>
      </c>
      <c r="C141" s="484" t="s">
        <v>29</v>
      </c>
      <c r="D141" s="566">
        <v>1374</v>
      </c>
      <c r="E141" s="512">
        <v>1274</v>
      </c>
      <c r="F141" s="553">
        <f t="shared" si="4"/>
        <v>1374</v>
      </c>
      <c r="G141" s="542">
        <f t="shared" ref="G141:G175" si="5">(F141-E141)/E141</f>
        <v>7.8492935635792779E-2</v>
      </c>
    </row>
    <row r="142" spans="1:7" ht="30" customHeight="1">
      <c r="A142" s="511">
        <v>136</v>
      </c>
      <c r="B142" s="541" t="s">
        <v>170</v>
      </c>
      <c r="C142" s="484" t="s">
        <v>29</v>
      </c>
      <c r="D142" s="566">
        <v>1300</v>
      </c>
      <c r="E142" s="512">
        <v>1274</v>
      </c>
      <c r="F142" s="553">
        <f t="shared" si="4"/>
        <v>1300</v>
      </c>
      <c r="G142" s="542">
        <f t="shared" si="5"/>
        <v>2.0408163265306121E-2</v>
      </c>
    </row>
    <row r="143" spans="1:7" ht="30" customHeight="1">
      <c r="A143" s="511">
        <v>137</v>
      </c>
      <c r="B143" s="541" t="s">
        <v>171</v>
      </c>
      <c r="C143" s="484" t="s">
        <v>29</v>
      </c>
      <c r="D143" s="566">
        <v>1374</v>
      </c>
      <c r="E143" s="512">
        <v>1274</v>
      </c>
      <c r="F143" s="553">
        <f t="shared" si="4"/>
        <v>1374</v>
      </c>
      <c r="G143" s="542">
        <f t="shared" si="5"/>
        <v>7.8492935635792779E-2</v>
      </c>
    </row>
    <row r="144" spans="1:7" ht="30" customHeight="1">
      <c r="A144" s="511">
        <v>138</v>
      </c>
      <c r="B144" s="541" t="s">
        <v>172</v>
      </c>
      <c r="C144" s="484" t="s">
        <v>29</v>
      </c>
      <c r="D144" s="566">
        <v>450</v>
      </c>
      <c r="E144" s="512">
        <v>0</v>
      </c>
      <c r="F144" s="553">
        <f t="shared" si="4"/>
        <v>450</v>
      </c>
      <c r="G144" s="543" t="s">
        <v>4154</v>
      </c>
    </row>
    <row r="145" spans="1:7" ht="30" customHeight="1">
      <c r="A145" s="511">
        <v>139</v>
      </c>
      <c r="B145" s="541" t="s">
        <v>173</v>
      </c>
      <c r="C145" s="484" t="s">
        <v>58</v>
      </c>
      <c r="D145" s="566">
        <v>385</v>
      </c>
      <c r="E145" s="512">
        <v>0</v>
      </c>
      <c r="F145" s="553">
        <f t="shared" si="4"/>
        <v>385</v>
      </c>
      <c r="G145" s="543" t="s">
        <v>4154</v>
      </c>
    </row>
    <row r="146" spans="1:7" ht="30" customHeight="1">
      <c r="A146" s="511">
        <v>140</v>
      </c>
      <c r="B146" s="541" t="s">
        <v>174</v>
      </c>
      <c r="C146" s="484" t="s">
        <v>175</v>
      </c>
      <c r="D146" s="566">
        <v>125</v>
      </c>
      <c r="E146" s="512">
        <v>102</v>
      </c>
      <c r="F146" s="553">
        <f t="shared" si="4"/>
        <v>125</v>
      </c>
      <c r="G146" s="542">
        <f t="shared" si="5"/>
        <v>0.22549019607843138</v>
      </c>
    </row>
    <row r="147" spans="1:7" s="571" customFormat="1" ht="30" customHeight="1">
      <c r="A147" s="541">
        <v>141</v>
      </c>
      <c r="B147" s="541" t="s">
        <v>176</v>
      </c>
      <c r="C147" s="541" t="s">
        <v>29</v>
      </c>
      <c r="D147" s="566">
        <v>1300</v>
      </c>
      <c r="E147" s="541">
        <v>1004</v>
      </c>
      <c r="F147" s="553">
        <f t="shared" si="4"/>
        <v>1300</v>
      </c>
      <c r="G147" s="542">
        <f t="shared" si="5"/>
        <v>0.29482071713147412</v>
      </c>
    </row>
    <row r="148" spans="1:7" s="571" customFormat="1" ht="30" customHeight="1">
      <c r="A148" s="541">
        <v>142</v>
      </c>
      <c r="B148" s="541" t="s">
        <v>177</v>
      </c>
      <c r="C148" s="541" t="s">
        <v>29</v>
      </c>
      <c r="D148" s="566">
        <v>1640</v>
      </c>
      <c r="E148" s="541">
        <v>959</v>
      </c>
      <c r="F148" s="553">
        <f t="shared" si="4"/>
        <v>1640</v>
      </c>
      <c r="G148" s="542">
        <f t="shared" si="5"/>
        <v>0.71011470281543276</v>
      </c>
    </row>
    <row r="149" spans="1:7" s="571" customFormat="1" ht="30" customHeight="1">
      <c r="A149" s="541">
        <v>143</v>
      </c>
      <c r="B149" s="541" t="s">
        <v>178</v>
      </c>
      <c r="C149" s="541" t="s">
        <v>29</v>
      </c>
      <c r="D149" s="566">
        <v>1530</v>
      </c>
      <c r="E149" s="541">
        <v>916</v>
      </c>
      <c r="F149" s="553">
        <f t="shared" si="4"/>
        <v>1530</v>
      </c>
      <c r="G149" s="542">
        <f t="shared" si="5"/>
        <v>0.67030567685589515</v>
      </c>
    </row>
    <row r="150" spans="1:7" s="571" customFormat="1" ht="30" customHeight="1">
      <c r="A150" s="541">
        <v>144</v>
      </c>
      <c r="B150" s="541" t="s">
        <v>179</v>
      </c>
      <c r="C150" s="541" t="s">
        <v>29</v>
      </c>
      <c r="D150" s="566">
        <v>1280</v>
      </c>
      <c r="E150" s="541">
        <v>932</v>
      </c>
      <c r="F150" s="553">
        <f t="shared" si="4"/>
        <v>1280</v>
      </c>
      <c r="G150" s="542">
        <f t="shared" si="5"/>
        <v>0.37339055793991416</v>
      </c>
    </row>
    <row r="151" spans="1:7" s="571" customFormat="1" ht="30" customHeight="1">
      <c r="A151" s="541">
        <v>145</v>
      </c>
      <c r="B151" s="541" t="s">
        <v>180</v>
      </c>
      <c r="C151" s="541" t="s">
        <v>29</v>
      </c>
      <c r="D151" s="566">
        <v>1620</v>
      </c>
      <c r="E151" s="541">
        <v>924</v>
      </c>
      <c r="F151" s="553">
        <f t="shared" si="4"/>
        <v>1620</v>
      </c>
      <c r="G151" s="542">
        <f t="shared" si="5"/>
        <v>0.75324675324675328</v>
      </c>
    </row>
    <row r="152" spans="1:7" s="571" customFormat="1" ht="30" customHeight="1">
      <c r="A152" s="541">
        <v>146</v>
      </c>
      <c r="B152" s="541" t="s">
        <v>181</v>
      </c>
      <c r="C152" s="541" t="s">
        <v>29</v>
      </c>
      <c r="D152" s="566">
        <v>1260</v>
      </c>
      <c r="E152" s="541">
        <v>906</v>
      </c>
      <c r="F152" s="553">
        <f t="shared" si="4"/>
        <v>1260</v>
      </c>
      <c r="G152" s="542">
        <f t="shared" si="5"/>
        <v>0.39072847682119205</v>
      </c>
    </row>
    <row r="153" spans="1:7" s="571" customFormat="1" ht="30" customHeight="1">
      <c r="A153" s="541">
        <v>147</v>
      </c>
      <c r="B153" s="541" t="s">
        <v>182</v>
      </c>
      <c r="C153" s="541" t="s">
        <v>29</v>
      </c>
      <c r="D153" s="566">
        <v>1500</v>
      </c>
      <c r="E153" s="541">
        <v>0</v>
      </c>
      <c r="F153" s="553">
        <f t="shared" si="4"/>
        <v>1500</v>
      </c>
      <c r="G153" s="543" t="s">
        <v>4154</v>
      </c>
    </row>
    <row r="154" spans="1:7" s="571" customFormat="1" ht="30" customHeight="1">
      <c r="A154" s="541">
        <v>148</v>
      </c>
      <c r="B154" s="541" t="s">
        <v>183</v>
      </c>
      <c r="C154" s="541" t="s">
        <v>29</v>
      </c>
      <c r="D154" s="566">
        <v>1300</v>
      </c>
      <c r="E154" s="541">
        <v>899</v>
      </c>
      <c r="F154" s="553">
        <f t="shared" si="4"/>
        <v>1300</v>
      </c>
      <c r="G154" s="542">
        <f t="shared" si="5"/>
        <v>0.44605116796440492</v>
      </c>
    </row>
    <row r="155" spans="1:7" s="571" customFormat="1" ht="30" customHeight="1">
      <c r="A155" s="541">
        <v>149</v>
      </c>
      <c r="B155" s="541" t="s">
        <v>184</v>
      </c>
      <c r="C155" s="541" t="s">
        <v>29</v>
      </c>
      <c r="D155" s="566">
        <v>1540</v>
      </c>
      <c r="E155" s="541">
        <v>0</v>
      </c>
      <c r="F155" s="553">
        <f t="shared" si="4"/>
        <v>1540</v>
      </c>
      <c r="G155" s="543" t="s">
        <v>4154</v>
      </c>
    </row>
    <row r="156" spans="1:7" s="571" customFormat="1" ht="30" customHeight="1">
      <c r="A156" s="541">
        <v>150</v>
      </c>
      <c r="B156" s="541" t="s">
        <v>185</v>
      </c>
      <c r="C156" s="541" t="s">
        <v>29</v>
      </c>
      <c r="D156" s="566">
        <v>1340</v>
      </c>
      <c r="E156" s="541">
        <v>0</v>
      </c>
      <c r="F156" s="553">
        <f t="shared" si="4"/>
        <v>1340</v>
      </c>
      <c r="G156" s="543" t="s">
        <v>4154</v>
      </c>
    </row>
    <row r="157" spans="1:7" s="571" customFormat="1" ht="30" customHeight="1">
      <c r="A157" s="541">
        <v>151</v>
      </c>
      <c r="B157" s="541" t="s">
        <v>186</v>
      </c>
      <c r="C157" s="541" t="s">
        <v>29</v>
      </c>
      <c r="D157" s="566">
        <v>1250</v>
      </c>
      <c r="E157" s="541">
        <v>0</v>
      </c>
      <c r="F157" s="553">
        <f t="shared" si="4"/>
        <v>1250</v>
      </c>
      <c r="G157" s="543" t="s">
        <v>4154</v>
      </c>
    </row>
    <row r="158" spans="1:7" s="571" customFormat="1" ht="30" customHeight="1">
      <c r="A158" s="541">
        <v>152</v>
      </c>
      <c r="B158" s="541" t="s">
        <v>187</v>
      </c>
      <c r="C158" s="541" t="s">
        <v>29</v>
      </c>
      <c r="D158" s="566">
        <v>1390</v>
      </c>
      <c r="E158" s="541">
        <v>0</v>
      </c>
      <c r="F158" s="553">
        <f t="shared" si="4"/>
        <v>1390</v>
      </c>
      <c r="G158" s="543" t="s">
        <v>4154</v>
      </c>
    </row>
    <row r="159" spans="1:7" s="571" customFormat="1" ht="30" customHeight="1">
      <c r="A159" s="541">
        <v>153</v>
      </c>
      <c r="B159" s="541" t="s">
        <v>188</v>
      </c>
      <c r="C159" s="541" t="s">
        <v>29</v>
      </c>
      <c r="D159" s="566">
        <v>1300</v>
      </c>
      <c r="E159" s="541">
        <v>0</v>
      </c>
      <c r="F159" s="553">
        <f t="shared" si="4"/>
        <v>1300</v>
      </c>
      <c r="G159" s="543" t="s">
        <v>4154</v>
      </c>
    </row>
    <row r="160" spans="1:7" s="571" customFormat="1" ht="30" customHeight="1">
      <c r="A160" s="541">
        <v>154</v>
      </c>
      <c r="B160" s="541" t="s">
        <v>189</v>
      </c>
      <c r="C160" s="541" t="s">
        <v>29</v>
      </c>
      <c r="D160" s="566">
        <v>1250</v>
      </c>
      <c r="E160" s="541">
        <v>0</v>
      </c>
      <c r="F160" s="553">
        <f t="shared" si="4"/>
        <v>1250</v>
      </c>
      <c r="G160" s="543" t="s">
        <v>4154</v>
      </c>
    </row>
    <row r="161" spans="1:7" s="571" customFormat="1" ht="30" customHeight="1">
      <c r="A161" s="541">
        <v>155</v>
      </c>
      <c r="B161" s="541" t="s">
        <v>190</v>
      </c>
      <c r="C161" s="541" t="s">
        <v>29</v>
      </c>
      <c r="D161" s="566">
        <v>1250</v>
      </c>
      <c r="E161" s="541">
        <v>0</v>
      </c>
      <c r="F161" s="553">
        <f t="shared" si="4"/>
        <v>1250</v>
      </c>
      <c r="G161" s="543" t="s">
        <v>4154</v>
      </c>
    </row>
    <row r="162" spans="1:7" s="571" customFormat="1" ht="30" customHeight="1">
      <c r="A162" s="541">
        <v>156</v>
      </c>
      <c r="B162" s="541" t="s">
        <v>191</v>
      </c>
      <c r="C162" s="541" t="s">
        <v>29</v>
      </c>
      <c r="D162" s="566">
        <v>1290</v>
      </c>
      <c r="E162" s="541">
        <v>0</v>
      </c>
      <c r="F162" s="553">
        <f t="shared" si="4"/>
        <v>1290</v>
      </c>
      <c r="G162" s="543" t="s">
        <v>4154</v>
      </c>
    </row>
    <row r="163" spans="1:7" ht="30" customHeight="1">
      <c r="A163" s="511">
        <v>157</v>
      </c>
      <c r="B163" s="541" t="s">
        <v>192</v>
      </c>
      <c r="C163" s="484" t="s">
        <v>58</v>
      </c>
      <c r="D163" s="566">
        <v>100</v>
      </c>
      <c r="E163" s="512">
        <v>0</v>
      </c>
      <c r="F163" s="553">
        <f t="shared" si="4"/>
        <v>100</v>
      </c>
      <c r="G163" s="543" t="s">
        <v>4154</v>
      </c>
    </row>
    <row r="164" spans="1:7" ht="30" customHeight="1">
      <c r="A164" s="511">
        <v>158</v>
      </c>
      <c r="B164" s="541" t="s">
        <v>4035</v>
      </c>
      <c r="C164" s="484" t="s">
        <v>29</v>
      </c>
      <c r="D164" s="566">
        <v>1310</v>
      </c>
      <c r="E164" s="512">
        <v>985</v>
      </c>
      <c r="F164" s="553">
        <f t="shared" si="4"/>
        <v>1310</v>
      </c>
      <c r="G164" s="542">
        <f t="shared" si="5"/>
        <v>0.32994923857868019</v>
      </c>
    </row>
    <row r="165" spans="1:7" ht="30" customHeight="1">
      <c r="A165" s="511">
        <v>159</v>
      </c>
      <c r="B165" s="541" t="s">
        <v>4036</v>
      </c>
      <c r="C165" s="484" t="s">
        <v>29</v>
      </c>
      <c r="D165" s="566">
        <v>1390</v>
      </c>
      <c r="E165" s="512">
        <v>924</v>
      </c>
      <c r="F165" s="553">
        <f t="shared" si="4"/>
        <v>1390</v>
      </c>
      <c r="G165" s="542">
        <f t="shared" si="5"/>
        <v>0.50432900432900429</v>
      </c>
    </row>
    <row r="166" spans="1:7" ht="30" customHeight="1">
      <c r="A166" s="511">
        <v>160</v>
      </c>
      <c r="B166" s="541" t="s">
        <v>4037</v>
      </c>
      <c r="C166" s="484" t="s">
        <v>29</v>
      </c>
      <c r="D166" s="566">
        <v>1365</v>
      </c>
      <c r="E166" s="512">
        <v>914</v>
      </c>
      <c r="F166" s="553">
        <f t="shared" si="4"/>
        <v>1365</v>
      </c>
      <c r="G166" s="542">
        <f t="shared" si="5"/>
        <v>0.49343544857768051</v>
      </c>
    </row>
    <row r="167" spans="1:7" ht="30" customHeight="1">
      <c r="A167" s="511">
        <v>161</v>
      </c>
      <c r="B167" s="541" t="s">
        <v>4038</v>
      </c>
      <c r="C167" s="484" t="s">
        <v>29</v>
      </c>
      <c r="D167" s="566">
        <v>1342</v>
      </c>
      <c r="E167" s="512">
        <v>920</v>
      </c>
      <c r="F167" s="553">
        <f t="shared" si="4"/>
        <v>1342</v>
      </c>
      <c r="G167" s="542">
        <f t="shared" si="5"/>
        <v>0.45869565217391306</v>
      </c>
    </row>
    <row r="168" spans="1:7" ht="30" customHeight="1">
      <c r="A168" s="511">
        <v>162</v>
      </c>
      <c r="B168" s="541" t="s">
        <v>4039</v>
      </c>
      <c r="C168" s="484" t="s">
        <v>29</v>
      </c>
      <c r="D168" s="566">
        <v>1343</v>
      </c>
      <c r="E168" s="512">
        <v>938</v>
      </c>
      <c r="F168" s="553">
        <f t="shared" si="4"/>
        <v>1343</v>
      </c>
      <c r="G168" s="542">
        <f t="shared" si="5"/>
        <v>0.43176972281449894</v>
      </c>
    </row>
    <row r="169" spans="1:7" ht="30" customHeight="1">
      <c r="A169" s="511">
        <v>163</v>
      </c>
      <c r="B169" s="541" t="s">
        <v>4040</v>
      </c>
      <c r="C169" s="484" t="s">
        <v>29</v>
      </c>
      <c r="D169" s="566">
        <v>1344</v>
      </c>
      <c r="E169" s="512">
        <v>946</v>
      </c>
      <c r="F169" s="553">
        <f t="shared" si="4"/>
        <v>1344</v>
      </c>
      <c r="G169" s="542">
        <f t="shared" si="5"/>
        <v>0.42071881606765327</v>
      </c>
    </row>
    <row r="170" spans="1:7" ht="30" customHeight="1">
      <c r="A170" s="511">
        <v>164</v>
      </c>
      <c r="B170" s="541" t="s">
        <v>4041</v>
      </c>
      <c r="C170" s="484" t="s">
        <v>29</v>
      </c>
      <c r="D170" s="566">
        <v>1335</v>
      </c>
      <c r="E170" s="512">
        <v>922</v>
      </c>
      <c r="F170" s="553">
        <f t="shared" si="4"/>
        <v>1335</v>
      </c>
      <c r="G170" s="542">
        <f t="shared" si="5"/>
        <v>0.44793926247288501</v>
      </c>
    </row>
    <row r="171" spans="1:7" ht="30" customHeight="1">
      <c r="A171" s="511">
        <v>165</v>
      </c>
      <c r="B171" s="572" t="s">
        <v>3991</v>
      </c>
      <c r="C171" s="484" t="s">
        <v>29</v>
      </c>
      <c r="D171" s="566">
        <v>1339</v>
      </c>
      <c r="E171" s="512">
        <v>929</v>
      </c>
      <c r="F171" s="553">
        <f t="shared" si="4"/>
        <v>1339</v>
      </c>
      <c r="G171" s="542">
        <f t="shared" si="5"/>
        <v>0.44133476856835308</v>
      </c>
    </row>
    <row r="172" spans="1:7" ht="30" customHeight="1">
      <c r="A172" s="511">
        <v>166</v>
      </c>
      <c r="B172" s="572" t="s">
        <v>4042</v>
      </c>
      <c r="C172" s="484" t="s">
        <v>29</v>
      </c>
      <c r="D172" s="566">
        <v>1342</v>
      </c>
      <c r="E172" s="512">
        <v>935</v>
      </c>
      <c r="F172" s="553">
        <f t="shared" si="4"/>
        <v>1342</v>
      </c>
      <c r="G172" s="542">
        <f t="shared" si="5"/>
        <v>0.43529411764705883</v>
      </c>
    </row>
    <row r="173" spans="1:7" ht="30" customHeight="1">
      <c r="A173" s="511">
        <v>167</v>
      </c>
      <c r="B173" s="572" t="s">
        <v>4043</v>
      </c>
      <c r="C173" s="484" t="s">
        <v>29</v>
      </c>
      <c r="D173" s="566">
        <v>1342</v>
      </c>
      <c r="E173" s="512">
        <v>936</v>
      </c>
      <c r="F173" s="553">
        <f t="shared" si="4"/>
        <v>1342</v>
      </c>
      <c r="G173" s="542">
        <f t="shared" si="5"/>
        <v>0.43376068376068377</v>
      </c>
    </row>
    <row r="174" spans="1:7" ht="30" customHeight="1">
      <c r="A174" s="511">
        <v>168</v>
      </c>
      <c r="B174" s="572" t="s">
        <v>4044</v>
      </c>
      <c r="C174" s="484" t="s">
        <v>29</v>
      </c>
      <c r="D174" s="566">
        <v>1330</v>
      </c>
      <c r="E174" s="512">
        <v>910</v>
      </c>
      <c r="F174" s="553">
        <f t="shared" si="4"/>
        <v>1330</v>
      </c>
      <c r="G174" s="542">
        <f t="shared" si="5"/>
        <v>0.46153846153846156</v>
      </c>
    </row>
    <row r="175" spans="1:7" ht="30" customHeight="1">
      <c r="A175" s="511">
        <v>169</v>
      </c>
      <c r="B175" s="572" t="s">
        <v>4045</v>
      </c>
      <c r="C175" s="484" t="s">
        <v>29</v>
      </c>
      <c r="D175" s="566">
        <v>1358</v>
      </c>
      <c r="E175" s="512">
        <v>958</v>
      </c>
      <c r="F175" s="553">
        <f t="shared" si="4"/>
        <v>1358</v>
      </c>
      <c r="G175" s="542">
        <f t="shared" si="5"/>
        <v>0.41753653444676408</v>
      </c>
    </row>
    <row r="176" spans="1:7">
      <c r="A176" s="486"/>
    </row>
    <row r="177" spans="1:3" ht="8.25" customHeight="1">
      <c r="A177" s="486"/>
    </row>
    <row r="178" spans="1:3" ht="38.25" customHeight="1">
      <c r="A178" s="486"/>
      <c r="B178" s="622" t="s">
        <v>4128</v>
      </c>
      <c r="C178" s="622"/>
    </row>
    <row r="179" spans="1:3">
      <c r="B179" s="541"/>
    </row>
  </sheetData>
  <protectedRanges>
    <protectedRange sqref="D30:D35 D57 D48 D60 D72 D89 D91:D92 D98:D101 D115 D117 D120:D122 D66 D146 D163:D175 D62:D63 D41 D139:D143" name="Range1"/>
  </protectedRanges>
  <mergeCells count="2">
    <mergeCell ref="A1:G1"/>
    <mergeCell ref="B178:C178"/>
  </mergeCells>
  <phoneticPr fontId="37" type="noConversion"/>
  <printOptions horizontalCentered="1"/>
  <pageMargins left="0.2" right="0.13" top="0.32" bottom="0.16" header="0.69" footer="0.28000000000000003"/>
  <pageSetup paperSize="9" scale="77" firstPageNumber="0" orientation="portrait" horizontalDpi="300" verticalDpi="300" r:id="rId1"/>
  <headerFooter alignWithMargins="0"/>
  <rowBreaks count="3" manualBreakCount="3">
    <brk id="33" max="6" man="1"/>
    <brk id="135" max="6" man="1"/>
    <brk id="16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9"/>
  <sheetViews>
    <sheetView view="pageBreakPreview" zoomScale="130" zoomScaleNormal="130" zoomScaleSheetLayoutView="130" workbookViewId="0">
      <selection activeCell="B405" sqref="B405"/>
    </sheetView>
  </sheetViews>
  <sheetFormatPr defaultRowHeight="15"/>
  <cols>
    <col min="8" max="8" width="14.28515625" customWidth="1"/>
  </cols>
  <sheetData>
    <row r="2" spans="1:8" ht="15.75" customHeight="1">
      <c r="A2" s="630" t="s">
        <v>3264</v>
      </c>
      <c r="B2" s="630"/>
      <c r="C2" s="630"/>
      <c r="D2" s="630"/>
      <c r="E2" s="630"/>
      <c r="F2" s="630"/>
      <c r="G2" s="630"/>
    </row>
    <row r="4" spans="1:8" ht="24.75" customHeight="1">
      <c r="A4" s="449" t="s">
        <v>3265</v>
      </c>
      <c r="B4" s="631" t="s">
        <v>25</v>
      </c>
      <c r="C4" s="631"/>
      <c r="D4" s="631"/>
      <c r="E4" s="631"/>
      <c r="F4" s="631"/>
      <c r="G4" s="631"/>
      <c r="H4" s="449" t="s">
        <v>3266</v>
      </c>
    </row>
    <row r="5" spans="1:8" ht="33" customHeight="1">
      <c r="A5" s="450">
        <v>1</v>
      </c>
      <c r="B5" s="629" t="s">
        <v>3267</v>
      </c>
      <c r="C5" s="629"/>
      <c r="D5" s="629"/>
      <c r="E5" s="629"/>
      <c r="F5" s="629"/>
      <c r="G5" s="629"/>
      <c r="H5" s="2"/>
    </row>
    <row r="6" spans="1:8" ht="33" customHeight="1">
      <c r="A6" s="450">
        <v>2</v>
      </c>
      <c r="B6" s="629" t="s">
        <v>3268</v>
      </c>
      <c r="C6" s="629"/>
      <c r="D6" s="629"/>
      <c r="E6" s="629"/>
      <c r="F6" s="629"/>
      <c r="G6" s="629"/>
      <c r="H6" s="2"/>
    </row>
    <row r="7" spans="1:8" ht="33" customHeight="1">
      <c r="A7" s="450">
        <v>3</v>
      </c>
      <c r="B7" s="629" t="s">
        <v>3269</v>
      </c>
      <c r="C7" s="629"/>
      <c r="D7" s="629"/>
      <c r="E7" s="629"/>
      <c r="F7" s="629"/>
      <c r="G7" s="629"/>
      <c r="H7" s="2"/>
    </row>
    <row r="8" spans="1:8" ht="33" customHeight="1">
      <c r="A8" s="450">
        <v>4</v>
      </c>
      <c r="B8" s="629" t="s">
        <v>3270</v>
      </c>
      <c r="C8" s="629"/>
      <c r="D8" s="629"/>
      <c r="E8" s="629"/>
      <c r="F8" s="629"/>
      <c r="G8" s="629"/>
      <c r="H8" s="2"/>
    </row>
    <row r="9" spans="1:8" ht="33" customHeight="1">
      <c r="A9" s="450">
        <v>5</v>
      </c>
      <c r="B9" s="629" t="s">
        <v>3271</v>
      </c>
      <c r="C9" s="629"/>
      <c r="D9" s="629"/>
      <c r="E9" s="629"/>
      <c r="F9" s="629"/>
      <c r="G9" s="629"/>
      <c r="H9" s="2"/>
    </row>
    <row r="10" spans="1:8" ht="33" customHeight="1">
      <c r="A10" s="450">
        <v>6</v>
      </c>
      <c r="B10" s="629" t="s">
        <v>739</v>
      </c>
      <c r="C10" s="629"/>
      <c r="D10" s="629"/>
      <c r="E10" s="629"/>
      <c r="F10" s="629"/>
      <c r="G10" s="629"/>
      <c r="H10" s="2"/>
    </row>
    <row r="11" spans="1:8" ht="33" customHeight="1">
      <c r="A11" s="450">
        <v>7</v>
      </c>
      <c r="B11" s="629" t="s">
        <v>3272</v>
      </c>
      <c r="C11" s="629"/>
      <c r="D11" s="629"/>
      <c r="E11" s="629"/>
      <c r="F11" s="629"/>
      <c r="G11" s="629"/>
      <c r="H11" s="2"/>
    </row>
    <row r="12" spans="1:8" ht="33" customHeight="1">
      <c r="A12" s="450">
        <v>8</v>
      </c>
      <c r="B12" s="629" t="s">
        <v>3273</v>
      </c>
      <c r="C12" s="629"/>
      <c r="D12" s="629"/>
      <c r="E12" s="629"/>
      <c r="F12" s="629"/>
      <c r="G12" s="629"/>
      <c r="H12" s="2"/>
    </row>
    <row r="13" spans="1:8" ht="33" customHeight="1">
      <c r="A13" s="450">
        <v>9</v>
      </c>
      <c r="B13" s="629" t="s">
        <v>3274</v>
      </c>
      <c r="C13" s="629"/>
      <c r="D13" s="629"/>
      <c r="E13" s="629"/>
      <c r="F13" s="629"/>
      <c r="G13" s="629"/>
      <c r="H13" s="2"/>
    </row>
    <row r="14" spans="1:8" ht="33" customHeight="1">
      <c r="A14" s="450">
        <v>10</v>
      </c>
      <c r="B14" s="629" t="s">
        <v>3275</v>
      </c>
      <c r="C14" s="629"/>
      <c r="D14" s="629"/>
      <c r="E14" s="629"/>
      <c r="F14" s="629"/>
      <c r="G14" s="629"/>
      <c r="H14" s="2"/>
    </row>
    <row r="15" spans="1:8" ht="33" customHeight="1">
      <c r="A15" s="450">
        <v>11</v>
      </c>
      <c r="B15" s="629" t="s">
        <v>3276</v>
      </c>
      <c r="C15" s="629"/>
      <c r="D15" s="629"/>
      <c r="E15" s="629"/>
      <c r="F15" s="629"/>
      <c r="G15" s="629"/>
      <c r="H15" s="2"/>
    </row>
    <row r="16" spans="1:8" ht="33" customHeight="1">
      <c r="A16" s="450">
        <v>12</v>
      </c>
      <c r="B16" s="629" t="s">
        <v>3277</v>
      </c>
      <c r="C16" s="629"/>
      <c r="D16" s="629"/>
      <c r="E16" s="629"/>
      <c r="F16" s="629"/>
      <c r="G16" s="629"/>
      <c r="H16" s="2"/>
    </row>
    <row r="17" spans="1:8" ht="33" customHeight="1">
      <c r="A17" s="450">
        <v>13</v>
      </c>
      <c r="B17" s="629" t="s">
        <v>3278</v>
      </c>
      <c r="C17" s="629"/>
      <c r="D17" s="629"/>
      <c r="E17" s="629"/>
      <c r="F17" s="629"/>
      <c r="G17" s="629"/>
      <c r="H17" s="2"/>
    </row>
    <row r="18" spans="1:8" ht="33" customHeight="1">
      <c r="A18" s="450">
        <v>14</v>
      </c>
      <c r="B18" s="629" t="s">
        <v>3279</v>
      </c>
      <c r="C18" s="629"/>
      <c r="D18" s="629"/>
      <c r="E18" s="629"/>
      <c r="F18" s="629"/>
      <c r="G18" s="629"/>
      <c r="H18" s="2"/>
    </row>
    <row r="19" spans="1:8" ht="33" customHeight="1">
      <c r="A19" s="450">
        <v>15</v>
      </c>
      <c r="B19" s="629" t="s">
        <v>3280</v>
      </c>
      <c r="C19" s="629"/>
      <c r="D19" s="629"/>
      <c r="E19" s="629"/>
      <c r="F19" s="629"/>
      <c r="G19" s="629"/>
      <c r="H19" s="2"/>
    </row>
  </sheetData>
  <mergeCells count="17">
    <mergeCell ref="B14:G14"/>
    <mergeCell ref="A2:G2"/>
    <mergeCell ref="B4:G4"/>
    <mergeCell ref="B5:G5"/>
    <mergeCell ref="B6:G6"/>
    <mergeCell ref="B7:G7"/>
    <mergeCell ref="B8:G8"/>
    <mergeCell ref="B9:G9"/>
    <mergeCell ref="B10:G10"/>
    <mergeCell ref="B11:G11"/>
    <mergeCell ref="B12:G12"/>
    <mergeCell ref="B13:G13"/>
    <mergeCell ref="B15:G15"/>
    <mergeCell ref="B16:G16"/>
    <mergeCell ref="B17:G17"/>
    <mergeCell ref="B18:G18"/>
    <mergeCell ref="B19:G19"/>
  </mergeCells>
  <printOptions horizontalCentered="1"/>
  <pageMargins left="0.95" right="0.7" top="0.75" bottom="0.75"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0"/>
  <sheetViews>
    <sheetView view="pageBreakPreview" topLeftCell="A77" zoomScale="115" zoomScaleNormal="115" zoomScaleSheetLayoutView="115" workbookViewId="0">
      <selection activeCell="B116" sqref="B116"/>
    </sheetView>
  </sheetViews>
  <sheetFormatPr defaultRowHeight="15"/>
  <cols>
    <col min="1" max="1" width="14.28515625" customWidth="1"/>
    <col min="2" max="2" width="110.5703125" customWidth="1"/>
  </cols>
  <sheetData>
    <row r="1" spans="1:2" ht="15.75" customHeight="1">
      <c r="A1" s="632" t="s">
        <v>3794</v>
      </c>
      <c r="B1" s="632"/>
    </row>
    <row r="2" spans="1:2" ht="12.75" customHeight="1">
      <c r="A2" s="633" t="s">
        <v>3795</v>
      </c>
      <c r="B2" s="633"/>
    </row>
    <row r="3" spans="1:2" ht="15.75">
      <c r="A3" s="461" t="s">
        <v>3796</v>
      </c>
      <c r="B3" s="462"/>
    </row>
    <row r="4" spans="1:2" ht="49.5" customHeight="1">
      <c r="A4" s="463">
        <v>1</v>
      </c>
      <c r="B4" s="464" t="s">
        <v>3797</v>
      </c>
    </row>
    <row r="5" spans="1:2" ht="49.5" customHeight="1">
      <c r="A5" s="463">
        <v>2</v>
      </c>
      <c r="B5" s="465" t="s">
        <v>3798</v>
      </c>
    </row>
    <row r="6" spans="1:2" ht="49.5" customHeight="1">
      <c r="A6" s="463">
        <v>3</v>
      </c>
      <c r="B6" s="465" t="s">
        <v>3799</v>
      </c>
    </row>
    <row r="7" spans="1:2" ht="49.5" customHeight="1">
      <c r="A7" s="463">
        <v>4</v>
      </c>
      <c r="B7" s="465" t="s">
        <v>3800</v>
      </c>
    </row>
    <row r="8" spans="1:2" ht="49.5" customHeight="1">
      <c r="A8" s="463">
        <v>5</v>
      </c>
      <c r="B8" s="465" t="s">
        <v>3801</v>
      </c>
    </row>
    <row r="9" spans="1:2" ht="49.5" customHeight="1">
      <c r="A9" s="463">
        <v>6</v>
      </c>
      <c r="B9" s="465" t="s">
        <v>3802</v>
      </c>
    </row>
    <row r="10" spans="1:2" ht="15.75">
      <c r="A10" s="466"/>
      <c r="B10" s="466"/>
    </row>
    <row r="11" spans="1:2" ht="15.75">
      <c r="A11" s="632" t="s">
        <v>3803</v>
      </c>
      <c r="B11" s="632"/>
    </row>
    <row r="12" spans="1:2" ht="15.75">
      <c r="A12" s="632" t="s">
        <v>3804</v>
      </c>
      <c r="B12" s="632"/>
    </row>
    <row r="13" spans="1:2" ht="15.75">
      <c r="A13" s="467" t="s">
        <v>3805</v>
      </c>
      <c r="B13" s="462"/>
    </row>
    <row r="14" spans="1:2" ht="60.75" customHeight="1">
      <c r="A14" s="463">
        <v>1</v>
      </c>
      <c r="B14" s="465" t="s">
        <v>3806</v>
      </c>
    </row>
    <row r="15" spans="1:2" ht="60.75" customHeight="1">
      <c r="A15" s="463">
        <v>2</v>
      </c>
      <c r="B15" s="465" t="s">
        <v>3807</v>
      </c>
    </row>
    <row r="16" spans="1:2" ht="60.75" customHeight="1">
      <c r="A16" s="463">
        <v>3</v>
      </c>
      <c r="B16" s="465" t="s">
        <v>3808</v>
      </c>
    </row>
    <row r="17" spans="1:2" ht="60.75" customHeight="1">
      <c r="A17" s="463">
        <v>4</v>
      </c>
      <c r="B17" s="465" t="s">
        <v>3809</v>
      </c>
    </row>
    <row r="18" spans="1:2" ht="60.75" customHeight="1">
      <c r="A18" s="463">
        <v>5</v>
      </c>
      <c r="B18" s="465" t="s">
        <v>3810</v>
      </c>
    </row>
    <row r="19" spans="1:2" ht="60.75" customHeight="1">
      <c r="A19" s="463">
        <v>6</v>
      </c>
      <c r="B19" s="464" t="s">
        <v>3811</v>
      </c>
    </row>
    <row r="20" spans="1:2" ht="60.75" customHeight="1">
      <c r="A20" s="463">
        <v>7</v>
      </c>
      <c r="B20" s="465" t="s">
        <v>3812</v>
      </c>
    </row>
    <row r="21" spans="1:2" ht="60.75" customHeight="1">
      <c r="A21" s="463">
        <v>8</v>
      </c>
      <c r="B21" s="465" t="s">
        <v>3813</v>
      </c>
    </row>
    <row r="22" spans="1:2" ht="60.75" customHeight="1">
      <c r="A22" s="463">
        <v>9</v>
      </c>
      <c r="B22" s="465" t="s">
        <v>3814</v>
      </c>
    </row>
    <row r="23" spans="1:2" ht="60.75" customHeight="1">
      <c r="A23" s="463">
        <v>10</v>
      </c>
      <c r="B23" s="465" t="s">
        <v>3815</v>
      </c>
    </row>
    <row r="24" spans="1:2" ht="60.75" customHeight="1">
      <c r="A24" s="463">
        <v>11</v>
      </c>
      <c r="B24" s="465" t="s">
        <v>3816</v>
      </c>
    </row>
    <row r="25" spans="1:2" ht="60.75" customHeight="1">
      <c r="A25" s="463">
        <v>12</v>
      </c>
      <c r="B25" s="465" t="s">
        <v>3817</v>
      </c>
    </row>
    <row r="26" spans="1:2" ht="60.75" customHeight="1">
      <c r="A26" s="463">
        <v>13</v>
      </c>
      <c r="B26" s="465" t="s">
        <v>3818</v>
      </c>
    </row>
    <row r="27" spans="1:2" ht="60.75" customHeight="1">
      <c r="A27" s="466"/>
      <c r="B27" s="466"/>
    </row>
    <row r="28" spans="1:2" ht="15.75">
      <c r="A28" s="632" t="s">
        <v>3819</v>
      </c>
      <c r="B28" s="632"/>
    </row>
    <row r="29" spans="1:2" ht="15.75">
      <c r="A29" s="632" t="s">
        <v>1465</v>
      </c>
      <c r="B29" s="632"/>
    </row>
    <row r="30" spans="1:2" ht="15.75">
      <c r="A30" s="468" t="s">
        <v>3805</v>
      </c>
      <c r="B30" s="469"/>
    </row>
    <row r="31" spans="1:2" ht="46.5" customHeight="1">
      <c r="A31" s="463">
        <v>1</v>
      </c>
      <c r="B31" s="465" t="s">
        <v>3820</v>
      </c>
    </row>
    <row r="32" spans="1:2" ht="46.5" customHeight="1">
      <c r="A32" s="463">
        <v>2</v>
      </c>
      <c r="B32" s="464" t="s">
        <v>3821</v>
      </c>
    </row>
    <row r="33" spans="1:2" ht="46.5" customHeight="1">
      <c r="A33" s="463">
        <v>3</v>
      </c>
      <c r="B33" s="465" t="s">
        <v>3822</v>
      </c>
    </row>
    <row r="34" spans="1:2" ht="46.5" customHeight="1">
      <c r="A34" s="463">
        <v>4</v>
      </c>
      <c r="B34" s="464" t="s">
        <v>3823</v>
      </c>
    </row>
    <row r="35" spans="1:2" ht="46.5" customHeight="1">
      <c r="A35" s="463">
        <v>5</v>
      </c>
      <c r="B35" s="465" t="s">
        <v>3824</v>
      </c>
    </row>
    <row r="36" spans="1:2" ht="46.5" customHeight="1">
      <c r="A36" s="463">
        <v>6</v>
      </c>
      <c r="B36" s="465" t="s">
        <v>3825</v>
      </c>
    </row>
    <row r="37" spans="1:2" ht="57" customHeight="1">
      <c r="A37" s="463">
        <v>7</v>
      </c>
      <c r="B37" s="465" t="s">
        <v>3826</v>
      </c>
    </row>
    <row r="38" spans="1:2" ht="46.5" customHeight="1">
      <c r="A38" s="463">
        <v>8</v>
      </c>
      <c r="B38" s="465" t="s">
        <v>3827</v>
      </c>
    </row>
    <row r="39" spans="1:2" ht="46.5" customHeight="1">
      <c r="A39" s="463">
        <v>9</v>
      </c>
      <c r="B39" s="465" t="s">
        <v>3828</v>
      </c>
    </row>
    <row r="40" spans="1:2" ht="46.5" customHeight="1">
      <c r="A40" s="463">
        <v>10</v>
      </c>
      <c r="B40" s="464" t="s">
        <v>3829</v>
      </c>
    </row>
    <row r="41" spans="1:2" ht="54" customHeight="1">
      <c r="A41" s="463">
        <v>11</v>
      </c>
      <c r="B41" s="465" t="s">
        <v>3830</v>
      </c>
    </row>
    <row r="42" spans="1:2" ht="46.5" customHeight="1">
      <c r="A42" s="463">
        <v>12</v>
      </c>
      <c r="B42" s="465" t="s">
        <v>3831</v>
      </c>
    </row>
    <row r="43" spans="1:2" ht="46.5" customHeight="1">
      <c r="A43" s="463">
        <v>13</v>
      </c>
      <c r="B43" s="465" t="s">
        <v>3832</v>
      </c>
    </row>
    <row r="44" spans="1:2" ht="46.5" customHeight="1">
      <c r="A44" s="463">
        <v>14</v>
      </c>
      <c r="B44" s="465" t="s">
        <v>3833</v>
      </c>
    </row>
    <row r="45" spans="1:2" ht="46.5" customHeight="1">
      <c r="A45" s="463">
        <v>15</v>
      </c>
      <c r="B45" s="464" t="s">
        <v>3834</v>
      </c>
    </row>
    <row r="46" spans="1:2" ht="46.5" customHeight="1">
      <c r="A46" s="463">
        <v>16</v>
      </c>
      <c r="B46" s="465" t="s">
        <v>3835</v>
      </c>
    </row>
    <row r="47" spans="1:2" ht="46.5" customHeight="1">
      <c r="A47" s="466"/>
      <c r="B47" s="466"/>
    </row>
    <row r="48" spans="1:2" ht="15.75">
      <c r="A48" s="632" t="s">
        <v>3836</v>
      </c>
      <c r="B48" s="632"/>
    </row>
    <row r="49" spans="1:2" ht="12.75" customHeight="1">
      <c r="A49" s="633" t="s">
        <v>3837</v>
      </c>
      <c r="B49" s="633"/>
    </row>
    <row r="50" spans="1:2" ht="15.75">
      <c r="A50" s="467" t="s">
        <v>3805</v>
      </c>
      <c r="B50" s="462"/>
    </row>
    <row r="51" spans="1:2" ht="50.25" customHeight="1">
      <c r="A51" s="470">
        <v>1</v>
      </c>
      <c r="B51" s="471" t="s">
        <v>3838</v>
      </c>
    </row>
    <row r="52" spans="1:2" ht="30" customHeight="1">
      <c r="A52" s="470">
        <v>2</v>
      </c>
      <c r="B52" s="464" t="s">
        <v>3839</v>
      </c>
    </row>
    <row r="53" spans="1:2" ht="27.75" customHeight="1">
      <c r="A53" s="470"/>
      <c r="B53" s="472" t="s">
        <v>3840</v>
      </c>
    </row>
    <row r="54" spans="1:2" ht="24" customHeight="1">
      <c r="A54" s="470"/>
      <c r="B54" s="472" t="s">
        <v>3841</v>
      </c>
    </row>
    <row r="55" spans="1:2" ht="50.25" customHeight="1">
      <c r="A55" s="470">
        <v>3</v>
      </c>
      <c r="B55" s="471" t="s">
        <v>3842</v>
      </c>
    </row>
    <row r="56" spans="1:2" ht="58.5" customHeight="1">
      <c r="A56" s="470">
        <v>4</v>
      </c>
      <c r="B56" s="471" t="s">
        <v>3843</v>
      </c>
    </row>
    <row r="57" spans="1:2" ht="57.75" customHeight="1">
      <c r="A57" s="470">
        <v>5</v>
      </c>
      <c r="B57" s="471" t="s">
        <v>3844</v>
      </c>
    </row>
    <row r="58" spans="1:2" ht="50.25" customHeight="1">
      <c r="A58" s="470">
        <v>6</v>
      </c>
      <c r="B58" s="471" t="s">
        <v>3845</v>
      </c>
    </row>
    <row r="59" spans="1:2" ht="50.25" customHeight="1">
      <c r="A59" s="473"/>
      <c r="B59" s="473"/>
    </row>
    <row r="60" spans="1:2" ht="15.75">
      <c r="A60" s="632" t="s">
        <v>3846</v>
      </c>
      <c r="B60" s="632"/>
    </row>
    <row r="61" spans="1:2" ht="15.75">
      <c r="A61" s="632" t="s">
        <v>1872</v>
      </c>
      <c r="B61" s="632"/>
    </row>
    <row r="62" spans="1:2" ht="15.75">
      <c r="A62" s="467" t="s">
        <v>3796</v>
      </c>
      <c r="B62" s="462"/>
    </row>
    <row r="63" spans="1:2" ht="44.25" customHeight="1">
      <c r="A63" s="463">
        <v>1</v>
      </c>
      <c r="B63" s="465" t="s">
        <v>3847</v>
      </c>
    </row>
    <row r="64" spans="1:2" ht="49.5" customHeight="1">
      <c r="A64" s="463">
        <v>2</v>
      </c>
      <c r="B64" s="465" t="s">
        <v>3848</v>
      </c>
    </row>
    <row r="65" spans="1:2" ht="39.75" customHeight="1">
      <c r="A65" s="463">
        <v>3</v>
      </c>
      <c r="B65" s="465" t="s">
        <v>3849</v>
      </c>
    </row>
    <row r="66" spans="1:2" ht="39.75" customHeight="1">
      <c r="A66" s="463">
        <v>4</v>
      </c>
      <c r="B66" s="464" t="s">
        <v>3850</v>
      </c>
    </row>
    <row r="67" spans="1:2" ht="57" customHeight="1">
      <c r="A67" s="463">
        <v>5</v>
      </c>
      <c r="B67" s="465" t="s">
        <v>3851</v>
      </c>
    </row>
    <row r="68" spans="1:2" ht="89.25" customHeight="1">
      <c r="A68" s="463">
        <v>6</v>
      </c>
      <c r="B68" s="465" t="s">
        <v>3852</v>
      </c>
    </row>
    <row r="69" spans="1:2" ht="51" customHeight="1">
      <c r="A69" s="463">
        <v>7</v>
      </c>
      <c r="B69" s="465" t="s">
        <v>3853</v>
      </c>
    </row>
    <row r="70" spans="1:2" ht="83.25" customHeight="1">
      <c r="A70" s="463">
        <v>8</v>
      </c>
      <c r="B70" s="465" t="s">
        <v>3854</v>
      </c>
    </row>
    <row r="71" spans="1:2" ht="60.75" customHeight="1">
      <c r="A71" s="463">
        <v>9</v>
      </c>
      <c r="B71" s="465" t="s">
        <v>3855</v>
      </c>
    </row>
    <row r="72" spans="1:2" ht="40.5" customHeight="1">
      <c r="A72" s="463">
        <v>10</v>
      </c>
      <c r="B72" s="465" t="s">
        <v>3856</v>
      </c>
    </row>
    <row r="73" spans="1:2" ht="60.75" customHeight="1">
      <c r="A73" s="463">
        <v>11</v>
      </c>
      <c r="B73" s="465" t="s">
        <v>3857</v>
      </c>
    </row>
    <row r="74" spans="1:2" ht="28.5" customHeight="1">
      <c r="A74" s="466"/>
      <c r="B74" s="466"/>
    </row>
    <row r="75" spans="1:2" ht="15.75">
      <c r="A75" s="632" t="s">
        <v>3858</v>
      </c>
      <c r="B75" s="632"/>
    </row>
    <row r="76" spans="1:2" ht="15.75">
      <c r="A76" s="632" t="s">
        <v>2113</v>
      </c>
      <c r="B76" s="632"/>
    </row>
    <row r="77" spans="1:2" ht="15.75">
      <c r="A77" s="467" t="s">
        <v>3805</v>
      </c>
      <c r="B77" s="462"/>
    </row>
    <row r="78" spans="1:2" ht="77.25" customHeight="1">
      <c r="A78" s="463">
        <v>1</v>
      </c>
      <c r="B78" s="465" t="s">
        <v>3859</v>
      </c>
    </row>
    <row r="79" spans="1:2" ht="27" customHeight="1">
      <c r="A79" s="463">
        <v>2</v>
      </c>
      <c r="B79" s="464" t="s">
        <v>3860</v>
      </c>
    </row>
    <row r="80" spans="1:2" ht="48" customHeight="1">
      <c r="A80" s="463">
        <v>3</v>
      </c>
      <c r="B80" s="465" t="s">
        <v>3861</v>
      </c>
    </row>
    <row r="81" spans="1:2" ht="48" customHeight="1">
      <c r="A81" s="463">
        <v>4</v>
      </c>
      <c r="B81" s="465" t="s">
        <v>3862</v>
      </c>
    </row>
    <row r="82" spans="1:2" ht="39" customHeight="1">
      <c r="A82" s="463">
        <v>5</v>
      </c>
      <c r="B82" s="464" t="s">
        <v>3863</v>
      </c>
    </row>
    <row r="83" spans="1:2" ht="24.75" customHeight="1">
      <c r="A83" s="466"/>
      <c r="B83" s="466"/>
    </row>
    <row r="84" spans="1:2" ht="15.75">
      <c r="A84" s="632" t="s">
        <v>3864</v>
      </c>
      <c r="B84" s="632"/>
    </row>
    <row r="85" spans="1:2" ht="15.75">
      <c r="A85" s="632" t="s">
        <v>2191</v>
      </c>
      <c r="B85" s="632"/>
    </row>
    <row r="86" spans="1:2" ht="15.75">
      <c r="A86" s="467" t="s">
        <v>3796</v>
      </c>
      <c r="B86" s="462"/>
    </row>
    <row r="87" spans="1:2" ht="35.25" customHeight="1">
      <c r="A87" s="463">
        <v>1</v>
      </c>
      <c r="B87" s="464" t="s">
        <v>3865</v>
      </c>
    </row>
    <row r="88" spans="1:2" ht="35.25" customHeight="1">
      <c r="A88" s="463">
        <v>2</v>
      </c>
      <c r="B88" s="465" t="s">
        <v>3866</v>
      </c>
    </row>
    <row r="89" spans="1:2" ht="35.25" customHeight="1">
      <c r="A89" s="463">
        <v>3</v>
      </c>
      <c r="B89" s="464" t="s">
        <v>3867</v>
      </c>
    </row>
    <row r="90" spans="1:2" ht="43.5" customHeight="1">
      <c r="A90" s="463">
        <v>4</v>
      </c>
      <c r="B90" s="465" t="s">
        <v>3868</v>
      </c>
    </row>
    <row r="91" spans="1:2" ht="44.25" customHeight="1">
      <c r="A91" s="463">
        <v>5</v>
      </c>
      <c r="B91" s="465" t="s">
        <v>3869</v>
      </c>
    </row>
    <row r="92" spans="1:2" ht="35.25" customHeight="1">
      <c r="A92" s="466"/>
      <c r="B92" s="466"/>
    </row>
    <row r="93" spans="1:2" ht="15.75">
      <c r="A93" s="632" t="s">
        <v>3870</v>
      </c>
      <c r="B93" s="632"/>
    </row>
    <row r="94" spans="1:2" ht="15.75">
      <c r="A94" s="632" t="s">
        <v>2202</v>
      </c>
      <c r="B94" s="632"/>
    </row>
    <row r="95" spans="1:2" ht="15.75">
      <c r="A95" s="467" t="s">
        <v>3796</v>
      </c>
      <c r="B95" s="462"/>
    </row>
    <row r="96" spans="1:2" ht="41.25" customHeight="1">
      <c r="A96" s="474">
        <v>1</v>
      </c>
      <c r="B96" s="471" t="s">
        <v>3871</v>
      </c>
    </row>
    <row r="97" spans="1:2" ht="33" customHeight="1">
      <c r="A97" s="474">
        <v>2</v>
      </c>
      <c r="B97" s="467" t="s">
        <v>3872</v>
      </c>
    </row>
    <row r="98" spans="1:2" ht="51.75" customHeight="1">
      <c r="A98" s="470"/>
      <c r="B98" s="471" t="s">
        <v>3873</v>
      </c>
    </row>
    <row r="99" spans="1:2" ht="47.25">
      <c r="A99" s="470"/>
      <c r="B99" s="475" t="s">
        <v>3874</v>
      </c>
    </row>
    <row r="100" spans="1:2">
      <c r="A100" s="470"/>
      <c r="B100" s="476" t="s">
        <v>3875</v>
      </c>
    </row>
    <row r="101" spans="1:2">
      <c r="A101" s="470"/>
      <c r="B101" s="476" t="s">
        <v>3876</v>
      </c>
    </row>
    <row r="102" spans="1:2">
      <c r="A102" s="470"/>
      <c r="B102" s="476" t="s">
        <v>3877</v>
      </c>
    </row>
    <row r="103" spans="1:2">
      <c r="A103" s="470"/>
      <c r="B103" s="476" t="s">
        <v>3878</v>
      </c>
    </row>
    <row r="104" spans="1:2">
      <c r="A104" s="470"/>
      <c r="B104" s="476" t="s">
        <v>3879</v>
      </c>
    </row>
    <row r="105" spans="1:2">
      <c r="A105" s="470"/>
      <c r="B105" s="476" t="s">
        <v>3880</v>
      </c>
    </row>
    <row r="106" spans="1:2">
      <c r="A106" s="470"/>
      <c r="B106" s="476" t="s">
        <v>3881</v>
      </c>
    </row>
    <row r="107" spans="1:2">
      <c r="A107" s="470"/>
      <c r="B107" s="476" t="s">
        <v>3882</v>
      </c>
    </row>
    <row r="108" spans="1:2">
      <c r="A108" s="470"/>
      <c r="B108" s="476" t="s">
        <v>3883</v>
      </c>
    </row>
    <row r="109" spans="1:2">
      <c r="A109" s="470"/>
      <c r="B109" s="476" t="s">
        <v>3884</v>
      </c>
    </row>
    <row r="110" spans="1:2" ht="92.25" customHeight="1">
      <c r="A110" s="470"/>
      <c r="B110" s="471" t="s">
        <v>3885</v>
      </c>
    </row>
    <row r="111" spans="1:2" ht="36.75" customHeight="1">
      <c r="A111" s="474">
        <v>3</v>
      </c>
      <c r="B111" s="472" t="s">
        <v>3886</v>
      </c>
    </row>
    <row r="112" spans="1:2" ht="30.75">
      <c r="A112" s="513" t="s">
        <v>4166</v>
      </c>
      <c r="B112" s="618" t="s">
        <v>4167</v>
      </c>
    </row>
    <row r="113" spans="1:9" ht="15.75">
      <c r="A113" s="632" t="s">
        <v>3887</v>
      </c>
      <c r="B113" s="632"/>
      <c r="I113" s="617"/>
    </row>
    <row r="114" spans="1:9" ht="15.75">
      <c r="A114" s="632" t="s">
        <v>2314</v>
      </c>
      <c r="B114" s="632"/>
    </row>
    <row r="115" spans="1:9" ht="15.75">
      <c r="A115" s="467" t="s">
        <v>3805</v>
      </c>
      <c r="B115" s="472"/>
    </row>
    <row r="116" spans="1:9" ht="77.25" customHeight="1">
      <c r="A116" s="470">
        <v>1</v>
      </c>
      <c r="B116" s="471" t="s">
        <v>3888</v>
      </c>
    </row>
    <row r="117" spans="1:9" ht="39" customHeight="1">
      <c r="A117" s="470">
        <v>2</v>
      </c>
      <c r="B117" s="471" t="s">
        <v>3889</v>
      </c>
    </row>
    <row r="118" spans="1:9" ht="39" customHeight="1">
      <c r="A118" s="463">
        <v>3</v>
      </c>
      <c r="B118" s="465" t="s">
        <v>3890</v>
      </c>
    </row>
    <row r="119" spans="1:9" ht="39" customHeight="1">
      <c r="A119" s="463">
        <v>4</v>
      </c>
      <c r="B119" s="464" t="s">
        <v>3891</v>
      </c>
    </row>
    <row r="120" spans="1:9" ht="39" customHeight="1">
      <c r="A120" s="463">
        <v>5</v>
      </c>
      <c r="B120" s="464" t="s">
        <v>3892</v>
      </c>
    </row>
    <row r="121" spans="1:9" ht="56.25" customHeight="1">
      <c r="A121" s="463">
        <v>6</v>
      </c>
      <c r="B121" s="465" t="s">
        <v>3893</v>
      </c>
    </row>
    <row r="122" spans="1:9" ht="39" customHeight="1">
      <c r="A122" s="466"/>
      <c r="B122" s="466"/>
    </row>
    <row r="123" spans="1:9" ht="15.75">
      <c r="A123" s="632" t="s">
        <v>3894</v>
      </c>
      <c r="B123" s="632"/>
    </row>
    <row r="124" spans="1:9" ht="15.75">
      <c r="A124" s="632" t="s">
        <v>3895</v>
      </c>
      <c r="B124" s="632"/>
    </row>
    <row r="125" spans="1:9" ht="15.75">
      <c r="A125" s="467" t="s">
        <v>3805</v>
      </c>
      <c r="B125" s="462"/>
    </row>
    <row r="126" spans="1:9" ht="47.25" customHeight="1">
      <c r="A126" s="463">
        <v>1</v>
      </c>
      <c r="B126" s="464" t="s">
        <v>3896</v>
      </c>
    </row>
    <row r="127" spans="1:9" ht="47.25" customHeight="1">
      <c r="A127" s="463">
        <v>2</v>
      </c>
      <c r="B127" s="464" t="s">
        <v>3897</v>
      </c>
    </row>
    <row r="128" spans="1:9" ht="47.25" customHeight="1">
      <c r="A128" s="463">
        <v>3</v>
      </c>
      <c r="B128" s="465" t="s">
        <v>3898</v>
      </c>
    </row>
    <row r="129" spans="1:2" ht="47.25" customHeight="1">
      <c r="A129" s="463">
        <v>4</v>
      </c>
      <c r="B129" s="465" t="s">
        <v>3899</v>
      </c>
    </row>
    <row r="130" spans="1:2" ht="47.25" customHeight="1">
      <c r="A130" s="463">
        <v>5</v>
      </c>
      <c r="B130" s="465" t="s">
        <v>3900</v>
      </c>
    </row>
    <row r="131" spans="1:2" ht="47.25" customHeight="1">
      <c r="A131" s="463">
        <v>6</v>
      </c>
      <c r="B131" s="464" t="s">
        <v>3901</v>
      </c>
    </row>
    <row r="132" spans="1:2" ht="47.25" customHeight="1">
      <c r="A132" s="463">
        <v>7</v>
      </c>
      <c r="B132" s="464" t="s">
        <v>3902</v>
      </c>
    </row>
    <row r="133" spans="1:2" ht="60.75" customHeight="1">
      <c r="A133" s="463">
        <v>8</v>
      </c>
      <c r="B133" s="465" t="s">
        <v>3903</v>
      </c>
    </row>
    <row r="134" spans="1:2" ht="47.25" customHeight="1">
      <c r="A134" s="466"/>
      <c r="B134" s="466"/>
    </row>
    <row r="135" spans="1:2" ht="15.75">
      <c r="A135" s="632" t="s">
        <v>3904</v>
      </c>
      <c r="B135" s="632"/>
    </row>
    <row r="136" spans="1:2" ht="15.75">
      <c r="A136" s="632" t="s">
        <v>2626</v>
      </c>
      <c r="B136" s="632"/>
    </row>
    <row r="137" spans="1:2" ht="15.75">
      <c r="A137" s="467" t="s">
        <v>3796</v>
      </c>
      <c r="B137" s="462"/>
    </row>
    <row r="138" spans="1:2" ht="44.25" customHeight="1">
      <c r="A138" s="463">
        <v>1</v>
      </c>
      <c r="B138" s="464" t="s">
        <v>3905</v>
      </c>
    </row>
    <row r="139" spans="1:2" ht="44.25" customHeight="1">
      <c r="A139" s="463">
        <v>2</v>
      </c>
      <c r="B139" s="465" t="s">
        <v>3906</v>
      </c>
    </row>
    <row r="140" spans="1:2" ht="44.25" customHeight="1">
      <c r="A140" s="463">
        <v>3</v>
      </c>
      <c r="B140" s="465" t="s">
        <v>3907</v>
      </c>
    </row>
    <row r="141" spans="1:2" ht="44.25" customHeight="1">
      <c r="A141" s="463">
        <v>4</v>
      </c>
      <c r="B141" s="464" t="s">
        <v>3908</v>
      </c>
    </row>
    <row r="142" spans="1:2" ht="44.25" customHeight="1">
      <c r="A142" s="463">
        <v>5</v>
      </c>
      <c r="B142" s="465" t="s">
        <v>3909</v>
      </c>
    </row>
    <row r="143" spans="1:2" ht="44.25" customHeight="1">
      <c r="A143" s="463">
        <v>6</v>
      </c>
      <c r="B143" s="465" t="s">
        <v>3910</v>
      </c>
    </row>
    <row r="144" spans="1:2" ht="44.25" customHeight="1">
      <c r="A144" s="463">
        <v>7</v>
      </c>
      <c r="B144" s="465" t="s">
        <v>3911</v>
      </c>
    </row>
    <row r="145" spans="1:2" ht="58.5" customHeight="1">
      <c r="A145" s="463">
        <v>8</v>
      </c>
      <c r="B145" s="465" t="s">
        <v>3912</v>
      </c>
    </row>
    <row r="146" spans="1:2" ht="44.25" customHeight="1">
      <c r="A146" s="463">
        <v>9</v>
      </c>
      <c r="B146" s="465" t="s">
        <v>3913</v>
      </c>
    </row>
    <row r="147" spans="1:2" ht="57.75" customHeight="1">
      <c r="A147" s="463">
        <v>10</v>
      </c>
      <c r="B147" s="465" t="s">
        <v>3914</v>
      </c>
    </row>
    <row r="148" spans="1:2" ht="44.25" customHeight="1">
      <c r="A148" s="463">
        <v>11</v>
      </c>
      <c r="B148" s="465" t="s">
        <v>3915</v>
      </c>
    </row>
    <row r="149" spans="1:2" ht="44.25" customHeight="1">
      <c r="A149" s="463">
        <v>12</v>
      </c>
      <c r="B149" s="464" t="s">
        <v>3916</v>
      </c>
    </row>
    <row r="150" spans="1:2" ht="44.25" customHeight="1">
      <c r="A150" s="466"/>
      <c r="B150" s="466"/>
    </row>
    <row r="151" spans="1:2" ht="15.75">
      <c r="A151" s="632" t="s">
        <v>3917</v>
      </c>
      <c r="B151" s="632"/>
    </row>
    <row r="152" spans="1:2" ht="15.75">
      <c r="A152" s="632" t="s">
        <v>2710</v>
      </c>
      <c r="B152" s="632"/>
    </row>
    <row r="153" spans="1:2" ht="15.75">
      <c r="A153" s="467" t="s">
        <v>3796</v>
      </c>
      <c r="B153" s="462"/>
    </row>
    <row r="154" spans="1:2" ht="46.5" customHeight="1">
      <c r="A154" s="463">
        <v>1</v>
      </c>
      <c r="B154" s="465" t="s">
        <v>3918</v>
      </c>
    </row>
    <row r="155" spans="1:2" ht="46.5" customHeight="1">
      <c r="A155" s="463">
        <v>2</v>
      </c>
      <c r="B155" s="465" t="s">
        <v>3919</v>
      </c>
    </row>
    <row r="156" spans="1:2" ht="46.5" customHeight="1">
      <c r="A156" s="463">
        <v>3</v>
      </c>
      <c r="B156" s="464" t="s">
        <v>3920</v>
      </c>
    </row>
    <row r="157" spans="1:2" ht="46.5" customHeight="1">
      <c r="A157" s="463">
        <v>4</v>
      </c>
      <c r="B157" s="464" t="s">
        <v>3921</v>
      </c>
    </row>
    <row r="158" spans="1:2" ht="46.5" customHeight="1">
      <c r="A158" s="463">
        <v>5</v>
      </c>
      <c r="B158" s="464" t="s">
        <v>3922</v>
      </c>
    </row>
    <row r="159" spans="1:2" ht="46.5" customHeight="1">
      <c r="A159" s="463">
        <v>6</v>
      </c>
      <c r="B159" s="465" t="s">
        <v>3923</v>
      </c>
    </row>
    <row r="160" spans="1:2" ht="46.5" customHeight="1">
      <c r="A160" s="463">
        <v>7</v>
      </c>
      <c r="B160" s="464" t="s">
        <v>3924</v>
      </c>
    </row>
    <row r="161" spans="1:2" ht="46.5" customHeight="1">
      <c r="A161" s="463">
        <v>8</v>
      </c>
      <c r="B161" s="465" t="s">
        <v>3925</v>
      </c>
    </row>
    <row r="162" spans="1:2" ht="46.5" customHeight="1">
      <c r="A162" s="463">
        <v>9</v>
      </c>
      <c r="B162" s="464" t="s">
        <v>3926</v>
      </c>
    </row>
    <row r="163" spans="1:2" ht="46.5" customHeight="1">
      <c r="A163" s="466"/>
      <c r="B163" s="466"/>
    </row>
    <row r="164" spans="1:2" ht="15.75">
      <c r="A164" s="632" t="s">
        <v>3927</v>
      </c>
      <c r="B164" s="632"/>
    </row>
    <row r="165" spans="1:2" ht="15.75">
      <c r="A165" s="632" t="s">
        <v>2798</v>
      </c>
      <c r="B165" s="632"/>
    </row>
    <row r="166" spans="1:2" ht="15.75">
      <c r="A166" s="467" t="s">
        <v>3805</v>
      </c>
      <c r="B166" s="462"/>
    </row>
    <row r="167" spans="1:2" ht="36" customHeight="1">
      <c r="A167" s="470">
        <v>1</v>
      </c>
      <c r="B167" s="471" t="s">
        <v>3928</v>
      </c>
    </row>
    <row r="168" spans="1:2" ht="28.5" customHeight="1">
      <c r="A168" s="470"/>
      <c r="B168" s="472" t="s">
        <v>3929</v>
      </c>
    </row>
    <row r="169" spans="1:2" ht="28.5" customHeight="1">
      <c r="A169" s="470"/>
      <c r="B169" s="472" t="s">
        <v>3930</v>
      </c>
    </row>
    <row r="170" spans="1:2" ht="28.5" customHeight="1">
      <c r="A170" s="470">
        <v>2</v>
      </c>
      <c r="B170" s="472" t="s">
        <v>3931</v>
      </c>
    </row>
    <row r="171" spans="1:2" ht="28.5" customHeight="1">
      <c r="A171" s="470"/>
      <c r="B171" s="472" t="s">
        <v>3932</v>
      </c>
    </row>
    <row r="172" spans="1:2" ht="28.5" customHeight="1">
      <c r="A172" s="470"/>
      <c r="B172" s="472" t="s">
        <v>3933</v>
      </c>
    </row>
    <row r="173" spans="1:2" ht="28.5" customHeight="1">
      <c r="A173" s="470"/>
      <c r="B173" s="472" t="s">
        <v>3934</v>
      </c>
    </row>
    <row r="174" spans="1:2" ht="28.5" customHeight="1">
      <c r="A174" s="470"/>
      <c r="B174" s="472" t="s">
        <v>3935</v>
      </c>
    </row>
    <row r="175" spans="1:2" ht="28.5" customHeight="1">
      <c r="A175" s="470"/>
      <c r="B175" s="472" t="s">
        <v>3936</v>
      </c>
    </row>
    <row r="176" spans="1:2" ht="28.5" customHeight="1">
      <c r="A176" s="470"/>
      <c r="B176" s="472" t="s">
        <v>3937</v>
      </c>
    </row>
    <row r="177" spans="1:2" ht="84" customHeight="1">
      <c r="A177" s="470">
        <v>3</v>
      </c>
      <c r="B177" s="471" t="s">
        <v>3938</v>
      </c>
    </row>
    <row r="178" spans="1:2" ht="47.25" customHeight="1">
      <c r="A178" s="470">
        <v>4</v>
      </c>
      <c r="B178" s="471" t="s">
        <v>3939</v>
      </c>
    </row>
    <row r="179" spans="1:2" ht="62.25" customHeight="1">
      <c r="A179" s="470">
        <v>5</v>
      </c>
      <c r="B179" s="471" t="s">
        <v>3940</v>
      </c>
    </row>
    <row r="180" spans="1:2" ht="64.5" customHeight="1">
      <c r="A180" s="470">
        <v>6</v>
      </c>
      <c r="B180" s="471" t="s">
        <v>3941</v>
      </c>
    </row>
    <row r="181" spans="1:2" ht="60">
      <c r="A181" s="470">
        <v>7</v>
      </c>
      <c r="B181" s="471" t="s">
        <v>3942</v>
      </c>
    </row>
    <row r="182" spans="1:2" ht="15.75">
      <c r="A182" s="473"/>
      <c r="B182" s="473"/>
    </row>
    <row r="183" spans="1:2" ht="15.75">
      <c r="A183" s="632" t="s">
        <v>3943</v>
      </c>
      <c r="B183" s="632"/>
    </row>
    <row r="184" spans="1:2" ht="15.75">
      <c r="A184" s="632" t="s">
        <v>2969</v>
      </c>
      <c r="B184" s="632"/>
    </row>
    <row r="185" spans="1:2" ht="15.75">
      <c r="A185" s="467" t="s">
        <v>3796</v>
      </c>
      <c r="B185" s="464"/>
    </row>
    <row r="186" spans="1:2" ht="32.25" customHeight="1">
      <c r="A186" s="477">
        <v>1</v>
      </c>
      <c r="B186" s="464" t="s">
        <v>3944</v>
      </c>
    </row>
    <row r="187" spans="1:2" ht="32.25" customHeight="1">
      <c r="A187" s="477"/>
      <c r="B187" s="464" t="s">
        <v>3945</v>
      </c>
    </row>
    <row r="188" spans="1:2" ht="32.25" customHeight="1">
      <c r="A188" s="477"/>
      <c r="B188" s="464" t="s">
        <v>3946</v>
      </c>
    </row>
    <row r="189" spans="1:2" ht="32.25" customHeight="1">
      <c r="A189" s="477"/>
      <c r="B189" s="464" t="s">
        <v>3947</v>
      </c>
    </row>
    <row r="190" spans="1:2" ht="32.25" customHeight="1">
      <c r="A190" s="477">
        <v>2</v>
      </c>
      <c r="B190" s="464" t="s">
        <v>3948</v>
      </c>
    </row>
    <row r="191" spans="1:2" ht="32.25" customHeight="1">
      <c r="A191" s="477"/>
      <c r="B191" s="464" t="s">
        <v>3949</v>
      </c>
    </row>
    <row r="192" spans="1:2" ht="32.25" customHeight="1">
      <c r="A192" s="477"/>
      <c r="B192" s="464" t="s">
        <v>3950</v>
      </c>
    </row>
    <row r="193" spans="1:2" ht="32.25" customHeight="1">
      <c r="A193" s="477"/>
      <c r="B193" s="464" t="s">
        <v>3951</v>
      </c>
    </row>
    <row r="194" spans="1:2" ht="39" customHeight="1">
      <c r="A194" s="477">
        <v>3</v>
      </c>
      <c r="B194" s="465" t="s">
        <v>3952</v>
      </c>
    </row>
    <row r="195" spans="1:2" ht="42.75" customHeight="1">
      <c r="A195" s="477">
        <v>4</v>
      </c>
      <c r="B195" s="465" t="s">
        <v>3953</v>
      </c>
    </row>
    <row r="196" spans="1:2" ht="32.25" customHeight="1">
      <c r="A196" s="477">
        <v>5</v>
      </c>
      <c r="B196" s="464" t="s">
        <v>3954</v>
      </c>
    </row>
    <row r="197" spans="1:2" ht="32.25" customHeight="1">
      <c r="A197" s="477"/>
      <c r="B197" s="464" t="s">
        <v>3955</v>
      </c>
    </row>
    <row r="198" spans="1:2" ht="32.25" customHeight="1">
      <c r="A198" s="477"/>
      <c r="B198" s="464" t="s">
        <v>3956</v>
      </c>
    </row>
    <row r="199" spans="1:2" ht="32.25" customHeight="1">
      <c r="A199" s="477"/>
      <c r="B199" s="464" t="s">
        <v>3957</v>
      </c>
    </row>
    <row r="200" spans="1:2" ht="32.25" customHeight="1">
      <c r="A200" s="477">
        <v>6</v>
      </c>
      <c r="B200" s="465" t="s">
        <v>3958</v>
      </c>
    </row>
    <row r="201" spans="1:2" ht="39.75" customHeight="1">
      <c r="A201" s="477">
        <v>7</v>
      </c>
      <c r="B201" s="465" t="s">
        <v>3959</v>
      </c>
    </row>
    <row r="202" spans="1:2" ht="32.25" customHeight="1">
      <c r="A202" s="466"/>
      <c r="B202" s="466"/>
    </row>
    <row r="203" spans="1:2" ht="15.75">
      <c r="A203" s="632" t="s">
        <v>3960</v>
      </c>
      <c r="B203" s="632"/>
    </row>
    <row r="204" spans="1:2" ht="15.75">
      <c r="A204" s="632" t="s">
        <v>3079</v>
      </c>
      <c r="B204" s="632"/>
    </row>
    <row r="205" spans="1:2" ht="15.75">
      <c r="A205" s="467" t="s">
        <v>3796</v>
      </c>
      <c r="B205" s="462"/>
    </row>
    <row r="206" spans="1:2" ht="63" customHeight="1">
      <c r="A206" s="463">
        <v>1</v>
      </c>
      <c r="B206" s="465" t="s">
        <v>3961</v>
      </c>
    </row>
    <row r="207" spans="1:2" ht="63" customHeight="1">
      <c r="A207" s="463">
        <v>2</v>
      </c>
      <c r="B207" s="465" t="s">
        <v>3962</v>
      </c>
    </row>
    <row r="208" spans="1:2" ht="34.5" customHeight="1">
      <c r="A208" s="463">
        <v>3</v>
      </c>
      <c r="B208" s="464" t="s">
        <v>3963</v>
      </c>
    </row>
    <row r="209" spans="1:2" ht="63" customHeight="1">
      <c r="A209" s="463">
        <v>4</v>
      </c>
      <c r="B209" s="465" t="s">
        <v>3964</v>
      </c>
    </row>
    <row r="210" spans="1:2" ht="89.25" customHeight="1">
      <c r="A210" s="463">
        <v>5</v>
      </c>
      <c r="B210" s="465" t="s">
        <v>3965</v>
      </c>
    </row>
  </sheetData>
  <mergeCells count="30">
    <mergeCell ref="A1:B1"/>
    <mergeCell ref="A2:B2"/>
    <mergeCell ref="A11:B11"/>
    <mergeCell ref="A12:B12"/>
    <mergeCell ref="A28:B28"/>
    <mergeCell ref="A29:B29"/>
    <mergeCell ref="A48:B48"/>
    <mergeCell ref="A49:B49"/>
    <mergeCell ref="A60:B60"/>
    <mergeCell ref="A61:B61"/>
    <mergeCell ref="A75:B75"/>
    <mergeCell ref="A76:B76"/>
    <mergeCell ref="A84:B84"/>
    <mergeCell ref="A85:B85"/>
    <mergeCell ref="A93:B93"/>
    <mergeCell ref="A94:B94"/>
    <mergeCell ref="A113:B113"/>
    <mergeCell ref="A114:B114"/>
    <mergeCell ref="A123:B123"/>
    <mergeCell ref="A124:B124"/>
    <mergeCell ref="A135:B135"/>
    <mergeCell ref="A136:B136"/>
    <mergeCell ref="A151:B151"/>
    <mergeCell ref="A152:B152"/>
    <mergeCell ref="A164:B164"/>
    <mergeCell ref="A165:B165"/>
    <mergeCell ref="A183:B183"/>
    <mergeCell ref="A184:B184"/>
    <mergeCell ref="A203:B203"/>
    <mergeCell ref="A204:B204"/>
  </mergeCells>
  <pageMargins left="0.7" right="0.7" top="0.75" bottom="0.75" header="0.51180555555555551" footer="0.51180555555555551"/>
  <pageSetup paperSize="9" scale="70" firstPageNumber="0" orientation="portrait" horizontalDpi="300" verticalDpi="300" r:id="rId1"/>
  <headerFooter alignWithMargins="0"/>
  <rowBreaks count="14" manualBreakCount="14">
    <brk id="10" max="16383" man="1"/>
    <brk id="27" max="16383" man="1"/>
    <brk id="47" max="16383" man="1"/>
    <brk id="59" max="16383" man="1"/>
    <brk id="74" max="16383" man="1"/>
    <brk id="83" max="16383" man="1"/>
    <brk id="92" max="16383" man="1"/>
    <brk id="112" max="16383" man="1"/>
    <brk id="122" max="16383" man="1"/>
    <brk id="134" max="16383" man="1"/>
    <brk id="150" max="16383" man="1"/>
    <brk id="163" max="16383" man="1"/>
    <brk id="182" max="16383" man="1"/>
    <brk id="20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77"/>
  <sheetViews>
    <sheetView view="pageBreakPreview" topLeftCell="A173" zoomScale="130" zoomScaleNormal="130" zoomScaleSheetLayoutView="130" workbookViewId="0">
      <selection activeCell="D285" sqref="D285"/>
    </sheetView>
  </sheetViews>
  <sheetFormatPr defaultRowHeight="15"/>
  <cols>
    <col min="1" max="1" width="7.28515625" customWidth="1"/>
    <col min="2" max="2" width="10.5703125" customWidth="1"/>
    <col min="3" max="3" width="4.140625" customWidth="1"/>
    <col min="4" max="4" width="76.42578125" customWidth="1"/>
  </cols>
  <sheetData>
    <row r="1" spans="1:5" ht="16.5" customHeight="1">
      <c r="A1" s="636" t="s">
        <v>3281</v>
      </c>
      <c r="B1" s="636"/>
      <c r="C1" s="636"/>
      <c r="D1" s="636"/>
      <c r="E1" s="636"/>
    </row>
    <row r="2" spans="1:5" ht="12.75" customHeight="1">
      <c r="A2" s="451" t="s">
        <v>3265</v>
      </c>
      <c r="B2" s="452" t="s">
        <v>295</v>
      </c>
      <c r="C2" s="637" t="s">
        <v>25</v>
      </c>
      <c r="D2" s="637"/>
      <c r="E2" s="453" t="s">
        <v>3282</v>
      </c>
    </row>
    <row r="3" spans="1:5">
      <c r="A3" s="454"/>
      <c r="B3" s="454"/>
      <c r="C3" s="454"/>
      <c r="D3" s="454"/>
      <c r="E3" s="455"/>
    </row>
    <row r="4" spans="1:5" ht="12.75" customHeight="1">
      <c r="A4" s="634" t="s">
        <v>3283</v>
      </c>
      <c r="B4" s="634"/>
      <c r="C4" s="634"/>
      <c r="D4" s="634"/>
      <c r="E4" s="456"/>
    </row>
    <row r="5" spans="1:5" ht="12.75" customHeight="1">
      <c r="A5" s="634" t="s">
        <v>3284</v>
      </c>
      <c r="B5" s="634"/>
      <c r="C5" s="456"/>
      <c r="D5" s="457"/>
      <c r="E5" s="456"/>
    </row>
    <row r="6" spans="1:5" ht="12.75" customHeight="1">
      <c r="A6" s="634" t="s">
        <v>3285</v>
      </c>
      <c r="B6" s="634"/>
      <c r="C6" s="456"/>
      <c r="D6" s="456"/>
      <c r="E6" s="456"/>
    </row>
    <row r="7" spans="1:5" ht="12.75" customHeight="1">
      <c r="A7" s="458" t="s">
        <v>3286</v>
      </c>
      <c r="B7" s="634" t="s">
        <v>3267</v>
      </c>
      <c r="C7" s="634"/>
      <c r="D7" s="634"/>
      <c r="E7" s="456"/>
    </row>
    <row r="8" spans="1:5" ht="12.75" customHeight="1">
      <c r="A8" s="458"/>
      <c r="B8" s="634" t="s">
        <v>3287</v>
      </c>
      <c r="C8" s="634"/>
      <c r="D8" s="456"/>
      <c r="E8" s="456"/>
    </row>
    <row r="9" spans="1:5" ht="48" customHeight="1">
      <c r="A9" s="458"/>
      <c r="B9" s="458" t="s">
        <v>297</v>
      </c>
      <c r="C9" s="634" t="s">
        <v>3288</v>
      </c>
      <c r="D9" s="634"/>
      <c r="E9" s="456"/>
    </row>
    <row r="10" spans="1:5" ht="45.75" customHeight="1">
      <c r="A10" s="458"/>
      <c r="B10" s="458" t="s">
        <v>307</v>
      </c>
      <c r="C10" s="634" t="s">
        <v>3289</v>
      </c>
      <c r="D10" s="634"/>
      <c r="E10" s="456"/>
    </row>
    <row r="11" spans="1:5" ht="12.75" customHeight="1">
      <c r="A11" s="458"/>
      <c r="B11" s="458" t="s">
        <v>312</v>
      </c>
      <c r="C11" s="634" t="s">
        <v>3290</v>
      </c>
      <c r="D11" s="634"/>
      <c r="E11" s="456"/>
    </row>
    <row r="12" spans="1:5" ht="12.75" customHeight="1">
      <c r="A12" s="458"/>
      <c r="B12" s="458" t="s">
        <v>316</v>
      </c>
      <c r="C12" s="634" t="s">
        <v>3291</v>
      </c>
      <c r="D12" s="634"/>
      <c r="E12" s="456"/>
    </row>
    <row r="13" spans="1:5" ht="12.75" customHeight="1">
      <c r="A13" s="458"/>
      <c r="B13" s="458" t="s">
        <v>321</v>
      </c>
      <c r="C13" s="634" t="s">
        <v>3292</v>
      </c>
      <c r="D13" s="634"/>
      <c r="E13" s="456"/>
    </row>
    <row r="14" spans="1:5" ht="12.75" customHeight="1">
      <c r="A14" s="458"/>
      <c r="B14" s="458" t="s">
        <v>325</v>
      </c>
      <c r="C14" s="634" t="s">
        <v>3293</v>
      </c>
      <c r="D14" s="634"/>
      <c r="E14" s="456"/>
    </row>
    <row r="15" spans="1:5" ht="12.75" customHeight="1">
      <c r="A15" s="458"/>
      <c r="B15" s="458" t="s">
        <v>329</v>
      </c>
      <c r="C15" s="634" t="s">
        <v>3294</v>
      </c>
      <c r="D15" s="634"/>
      <c r="E15" s="456"/>
    </row>
    <row r="16" spans="1:5" ht="12.75" customHeight="1">
      <c r="A16" s="458"/>
      <c r="B16" s="458" t="s">
        <v>333</v>
      </c>
      <c r="C16" s="634" t="s">
        <v>3295</v>
      </c>
      <c r="D16" s="634"/>
      <c r="E16" s="456"/>
    </row>
    <row r="17" spans="1:5" ht="12.75" customHeight="1">
      <c r="A17" s="458"/>
      <c r="B17" s="458" t="s">
        <v>337</v>
      </c>
      <c r="C17" s="634" t="s">
        <v>3296</v>
      </c>
      <c r="D17" s="634"/>
      <c r="E17" s="456"/>
    </row>
    <row r="18" spans="1:5" ht="12.75" customHeight="1">
      <c r="A18" s="458"/>
      <c r="B18" s="458" t="s">
        <v>352</v>
      </c>
      <c r="C18" s="634" t="s">
        <v>3297</v>
      </c>
      <c r="D18" s="634"/>
      <c r="E18" s="456"/>
    </row>
    <row r="19" spans="1:5" ht="12.75" customHeight="1">
      <c r="A19" s="458"/>
      <c r="B19" s="458" t="s">
        <v>358</v>
      </c>
      <c r="C19" s="634" t="s">
        <v>3298</v>
      </c>
      <c r="D19" s="634"/>
      <c r="E19" s="456"/>
    </row>
    <row r="20" spans="1:5" ht="30">
      <c r="A20" s="458"/>
      <c r="B20" s="458"/>
      <c r="C20" s="456" t="s">
        <v>299</v>
      </c>
      <c r="D20" s="456" t="s">
        <v>3299</v>
      </c>
      <c r="E20" s="456"/>
    </row>
    <row r="21" spans="1:5" ht="30">
      <c r="A21" s="458"/>
      <c r="B21" s="458"/>
      <c r="C21" s="456" t="s">
        <v>301</v>
      </c>
      <c r="D21" s="456" t="s">
        <v>3300</v>
      </c>
      <c r="E21" s="456"/>
    </row>
    <row r="22" spans="1:5" ht="30">
      <c r="A22" s="458"/>
      <c r="B22" s="458"/>
      <c r="C22" s="456" t="s">
        <v>303</v>
      </c>
      <c r="D22" s="456" t="s">
        <v>3301</v>
      </c>
      <c r="E22" s="456"/>
    </row>
    <row r="23" spans="1:5" ht="12.75" customHeight="1">
      <c r="A23" s="458"/>
      <c r="B23" s="458" t="s">
        <v>363</v>
      </c>
      <c r="C23" s="634" t="s">
        <v>3302</v>
      </c>
      <c r="D23" s="634"/>
      <c r="E23" s="456"/>
    </row>
    <row r="24" spans="1:5" ht="12.75" customHeight="1">
      <c r="A24" s="458"/>
      <c r="B24" s="458" t="s">
        <v>366</v>
      </c>
      <c r="C24" s="634" t="s">
        <v>3303</v>
      </c>
      <c r="D24" s="634"/>
      <c r="E24" s="456"/>
    </row>
    <row r="25" spans="1:5" ht="12.75" customHeight="1">
      <c r="A25" s="458"/>
      <c r="B25" s="458" t="s">
        <v>369</v>
      </c>
      <c r="C25" s="634" t="s">
        <v>3304</v>
      </c>
      <c r="D25" s="634"/>
      <c r="E25" s="456"/>
    </row>
    <row r="26" spans="1:5" ht="12.75" customHeight="1">
      <c r="A26" s="458"/>
      <c r="B26" s="458" t="s">
        <v>372</v>
      </c>
      <c r="C26" s="634" t="s">
        <v>3305</v>
      </c>
      <c r="D26" s="634"/>
      <c r="E26" s="456"/>
    </row>
    <row r="27" spans="1:5" ht="12.75" customHeight="1">
      <c r="A27" s="458"/>
      <c r="B27" s="458" t="s">
        <v>375</v>
      </c>
      <c r="C27" s="634" t="s">
        <v>376</v>
      </c>
      <c r="D27" s="634"/>
      <c r="E27" s="456"/>
    </row>
    <row r="28" spans="1:5" ht="12.75" customHeight="1">
      <c r="A28" s="458" t="s">
        <v>3306</v>
      </c>
      <c r="B28" s="634" t="s">
        <v>3307</v>
      </c>
      <c r="C28" s="634"/>
      <c r="D28" s="634"/>
      <c r="E28" s="456"/>
    </row>
    <row r="29" spans="1:5" ht="12.75" customHeight="1">
      <c r="A29" s="458"/>
      <c r="B29" s="634" t="s">
        <v>3287</v>
      </c>
      <c r="C29" s="634"/>
      <c r="D29" s="456"/>
      <c r="E29" s="456"/>
    </row>
    <row r="30" spans="1:5" ht="12.75" customHeight="1">
      <c r="A30" s="458"/>
      <c r="B30" s="458" t="s">
        <v>377</v>
      </c>
      <c r="C30" s="634" t="s">
        <v>3308</v>
      </c>
      <c r="D30" s="634"/>
      <c r="E30" s="456"/>
    </row>
    <row r="31" spans="1:5" ht="12.75" customHeight="1">
      <c r="A31" s="458"/>
      <c r="B31" s="458" t="s">
        <v>381</v>
      </c>
      <c r="C31" s="634" t="s">
        <v>382</v>
      </c>
      <c r="D31" s="634"/>
      <c r="E31" s="456"/>
    </row>
    <row r="32" spans="1:5" ht="12.75" customHeight="1">
      <c r="A32" s="458"/>
      <c r="B32" s="458" t="s">
        <v>392</v>
      </c>
      <c r="C32" s="634" t="s">
        <v>3309</v>
      </c>
      <c r="D32" s="634"/>
      <c r="E32" s="456"/>
    </row>
    <row r="33" spans="1:5" ht="12.75" customHeight="1">
      <c r="A33" s="458"/>
      <c r="B33" s="458" t="s">
        <v>406</v>
      </c>
      <c r="C33" s="634" t="s">
        <v>407</v>
      </c>
      <c r="D33" s="634"/>
      <c r="E33" s="456"/>
    </row>
    <row r="34" spans="1:5" ht="12.75" customHeight="1">
      <c r="A34" s="458"/>
      <c r="B34" s="458" t="s">
        <v>411</v>
      </c>
      <c r="C34" s="634" t="s">
        <v>412</v>
      </c>
      <c r="D34" s="634"/>
      <c r="E34" s="456"/>
    </row>
    <row r="35" spans="1:5" ht="12.75" customHeight="1">
      <c r="A35" s="458"/>
      <c r="B35" s="458" t="s">
        <v>418</v>
      </c>
      <c r="C35" s="634" t="s">
        <v>3310</v>
      </c>
      <c r="D35" s="634"/>
      <c r="E35" s="456"/>
    </row>
    <row r="36" spans="1:5" ht="12.75" customHeight="1">
      <c r="A36" s="458"/>
      <c r="B36" s="458" t="s">
        <v>426</v>
      </c>
      <c r="C36" s="634" t="s">
        <v>3311</v>
      </c>
      <c r="D36" s="634"/>
      <c r="E36" s="456"/>
    </row>
    <row r="37" spans="1:5" ht="31.5" customHeight="1">
      <c r="A37" s="458"/>
      <c r="B37" s="458" t="s">
        <v>437</v>
      </c>
      <c r="C37" s="634" t="s">
        <v>3312</v>
      </c>
      <c r="D37" s="634"/>
      <c r="E37" s="456"/>
    </row>
    <row r="38" spans="1:5" ht="28.5" customHeight="1">
      <c r="A38" s="458"/>
      <c r="B38" s="458" t="s">
        <v>439</v>
      </c>
      <c r="C38" s="634" t="s">
        <v>3313</v>
      </c>
      <c r="D38" s="634"/>
      <c r="E38" s="456"/>
    </row>
    <row r="39" spans="1:5" ht="12.75" customHeight="1">
      <c r="A39" s="458"/>
      <c r="B39" s="458" t="s">
        <v>444</v>
      </c>
      <c r="C39" s="634" t="s">
        <v>3314</v>
      </c>
      <c r="D39" s="634"/>
      <c r="E39" s="456"/>
    </row>
    <row r="40" spans="1:5" ht="12.75" customHeight="1">
      <c r="A40" s="458"/>
      <c r="B40" s="458" t="s">
        <v>446</v>
      </c>
      <c r="C40" s="634" t="s">
        <v>3315</v>
      </c>
      <c r="D40" s="634"/>
      <c r="E40" s="456"/>
    </row>
    <row r="41" spans="1:5" ht="12.75" customHeight="1">
      <c r="A41" s="458"/>
      <c r="B41" s="458" t="s">
        <v>449</v>
      </c>
      <c r="C41" s="634" t="s">
        <v>3316</v>
      </c>
      <c r="D41" s="634"/>
      <c r="E41" s="456"/>
    </row>
    <row r="42" spans="1:5" ht="12.75" customHeight="1">
      <c r="A42" s="458"/>
      <c r="B42" s="458" t="s">
        <v>451</v>
      </c>
      <c r="C42" s="634" t="s">
        <v>3317</v>
      </c>
      <c r="D42" s="634"/>
      <c r="E42" s="456"/>
    </row>
    <row r="43" spans="1:5" ht="12.75" customHeight="1">
      <c r="A43" s="458"/>
      <c r="B43" s="458" t="s">
        <v>3318</v>
      </c>
      <c r="C43" s="634" t="s">
        <v>456</v>
      </c>
      <c r="D43" s="634"/>
      <c r="E43" s="456"/>
    </row>
    <row r="44" spans="1:5" ht="12.75" customHeight="1">
      <c r="A44" s="458"/>
      <c r="B44" s="458" t="s">
        <v>460</v>
      </c>
      <c r="C44" s="634" t="s">
        <v>3319</v>
      </c>
      <c r="D44" s="634"/>
      <c r="E44" s="456"/>
    </row>
    <row r="45" spans="1:5" ht="12.75" customHeight="1">
      <c r="A45" s="458"/>
      <c r="B45" s="458" t="s">
        <v>463</v>
      </c>
      <c r="C45" s="634" t="s">
        <v>464</v>
      </c>
      <c r="D45" s="634"/>
      <c r="E45" s="456"/>
    </row>
    <row r="46" spans="1:5" ht="12.75" customHeight="1">
      <c r="A46" s="458"/>
      <c r="B46" s="458" t="s">
        <v>466</v>
      </c>
      <c r="C46" s="634" t="s">
        <v>3320</v>
      </c>
      <c r="D46" s="634"/>
      <c r="E46" s="456"/>
    </row>
    <row r="47" spans="1:5" ht="12.75" customHeight="1">
      <c r="A47" s="458"/>
      <c r="B47" s="458" t="s">
        <v>469</v>
      </c>
      <c r="C47" s="634" t="s">
        <v>3321</v>
      </c>
      <c r="D47" s="634"/>
      <c r="E47" s="456"/>
    </row>
    <row r="48" spans="1:5" ht="12.75" customHeight="1">
      <c r="A48" s="458"/>
      <c r="B48" s="458" t="s">
        <v>472</v>
      </c>
      <c r="C48" s="634" t="s">
        <v>3322</v>
      </c>
      <c r="D48" s="634"/>
      <c r="E48" s="456"/>
    </row>
    <row r="49" spans="1:5" ht="12.75" customHeight="1">
      <c r="A49" s="458"/>
      <c r="B49" s="458" t="s">
        <v>478</v>
      </c>
      <c r="C49" s="634" t="s">
        <v>479</v>
      </c>
      <c r="D49" s="634"/>
      <c r="E49" s="456"/>
    </row>
    <row r="50" spans="1:5" ht="12.75" customHeight="1">
      <c r="A50" s="458"/>
      <c r="B50" s="458" t="s">
        <v>481</v>
      </c>
      <c r="C50" s="634" t="s">
        <v>3323</v>
      </c>
      <c r="D50" s="634"/>
      <c r="E50" s="456"/>
    </row>
    <row r="51" spans="1:5" ht="12.75" customHeight="1">
      <c r="A51" s="458"/>
      <c r="B51" s="458" t="s">
        <v>484</v>
      </c>
      <c r="C51" s="634" t="s">
        <v>3324</v>
      </c>
      <c r="D51" s="634"/>
      <c r="E51" s="456"/>
    </row>
    <row r="52" spans="1:5" ht="12.75" customHeight="1">
      <c r="A52" s="458"/>
      <c r="B52" s="458" t="s">
        <v>487</v>
      </c>
      <c r="C52" s="634" t="s">
        <v>3325</v>
      </c>
      <c r="D52" s="634"/>
      <c r="E52" s="456"/>
    </row>
    <row r="53" spans="1:5" ht="12.75" customHeight="1">
      <c r="A53" s="458" t="s">
        <v>3326</v>
      </c>
      <c r="B53" s="634" t="s">
        <v>3327</v>
      </c>
      <c r="C53" s="634"/>
      <c r="D53" s="634"/>
      <c r="E53" s="456"/>
    </row>
    <row r="54" spans="1:5" ht="12.75" customHeight="1">
      <c r="A54" s="458"/>
      <c r="B54" s="634" t="s">
        <v>3287</v>
      </c>
      <c r="C54" s="634"/>
      <c r="D54" s="456"/>
      <c r="E54" s="456"/>
    </row>
    <row r="55" spans="1:5" ht="12.75" customHeight="1">
      <c r="A55" s="458"/>
      <c r="B55" s="458" t="s">
        <v>490</v>
      </c>
      <c r="C55" s="634" t="s">
        <v>3328</v>
      </c>
      <c r="D55" s="634"/>
      <c r="E55" s="456"/>
    </row>
    <row r="56" spans="1:5" ht="12.75" customHeight="1">
      <c r="A56" s="458"/>
      <c r="B56" s="458" t="s">
        <v>494</v>
      </c>
      <c r="C56" s="634" t="s">
        <v>3329</v>
      </c>
      <c r="D56" s="634"/>
      <c r="E56" s="456"/>
    </row>
    <row r="57" spans="1:5" ht="12.75" customHeight="1">
      <c r="A57" s="458"/>
      <c r="B57" s="458" t="s">
        <v>497</v>
      </c>
      <c r="C57" s="634" t="s">
        <v>3330</v>
      </c>
      <c r="D57" s="634"/>
      <c r="E57" s="456"/>
    </row>
    <row r="58" spans="1:5" ht="12.75" customHeight="1">
      <c r="A58" s="458"/>
      <c r="B58" s="458" t="s">
        <v>500</v>
      </c>
      <c r="C58" s="634" t="s">
        <v>501</v>
      </c>
      <c r="D58" s="634"/>
      <c r="E58" s="456"/>
    </row>
    <row r="59" spans="1:5">
      <c r="A59" s="458"/>
      <c r="B59" s="458" t="s">
        <v>502</v>
      </c>
      <c r="C59" s="456" t="s">
        <v>299</v>
      </c>
      <c r="D59" s="456" t="s">
        <v>503</v>
      </c>
      <c r="E59" s="456"/>
    </row>
    <row r="60" spans="1:5" ht="20.25" customHeight="1">
      <c r="A60" s="458"/>
      <c r="B60" s="458"/>
      <c r="C60" s="456" t="s">
        <v>301</v>
      </c>
      <c r="D60" s="456" t="s">
        <v>505</v>
      </c>
      <c r="E60" s="456"/>
    </row>
    <row r="61" spans="1:5" ht="21" customHeight="1">
      <c r="A61" s="458"/>
      <c r="B61" s="458"/>
      <c r="C61" s="456" t="s">
        <v>303</v>
      </c>
      <c r="D61" s="456" t="s">
        <v>507</v>
      </c>
      <c r="E61" s="456"/>
    </row>
    <row r="62" spans="1:5" ht="12.75" customHeight="1">
      <c r="A62" s="458"/>
      <c r="B62" s="458" t="s">
        <v>509</v>
      </c>
      <c r="C62" s="634" t="s">
        <v>3331</v>
      </c>
      <c r="D62" s="634"/>
      <c r="E62" s="456"/>
    </row>
    <row r="63" spans="1:5" ht="12.75" customHeight="1">
      <c r="A63" s="458"/>
      <c r="B63" s="458" t="s">
        <v>512</v>
      </c>
      <c r="C63" s="634" t="s">
        <v>513</v>
      </c>
      <c r="D63" s="634"/>
      <c r="E63" s="456"/>
    </row>
    <row r="64" spans="1:5">
      <c r="A64" s="458"/>
      <c r="B64" s="458" t="s">
        <v>515</v>
      </c>
      <c r="C64" s="456" t="s">
        <v>299</v>
      </c>
      <c r="D64" s="456" t="s">
        <v>516</v>
      </c>
      <c r="E64" s="456"/>
    </row>
    <row r="65" spans="1:5">
      <c r="A65" s="458"/>
      <c r="B65" s="458"/>
      <c r="C65" s="456" t="s">
        <v>301</v>
      </c>
      <c r="D65" s="456" t="s">
        <v>518</v>
      </c>
      <c r="E65" s="456"/>
    </row>
    <row r="66" spans="1:5" ht="30">
      <c r="A66" s="458"/>
      <c r="B66" s="458"/>
      <c r="C66" s="456" t="s">
        <v>303</v>
      </c>
      <c r="D66" s="456" t="s">
        <v>520</v>
      </c>
      <c r="E66" s="456"/>
    </row>
    <row r="67" spans="1:5">
      <c r="A67" s="458"/>
      <c r="B67" s="458" t="s">
        <v>522</v>
      </c>
      <c r="C67" s="456" t="s">
        <v>299</v>
      </c>
      <c r="D67" s="456" t="s">
        <v>3332</v>
      </c>
      <c r="E67" s="456"/>
    </row>
    <row r="68" spans="1:5">
      <c r="A68" s="458"/>
      <c r="B68" s="458"/>
      <c r="C68" s="456" t="s">
        <v>301</v>
      </c>
      <c r="D68" s="456" t="s">
        <v>3333</v>
      </c>
      <c r="E68" s="456"/>
    </row>
    <row r="69" spans="1:5">
      <c r="A69" s="458"/>
      <c r="B69" s="458"/>
      <c r="C69" s="456" t="s">
        <v>303</v>
      </c>
      <c r="D69" s="456" t="s">
        <v>3334</v>
      </c>
      <c r="E69" s="456"/>
    </row>
    <row r="70" spans="1:5" ht="12.75" customHeight="1">
      <c r="A70" s="458"/>
      <c r="B70" s="458" t="s">
        <v>531</v>
      </c>
      <c r="C70" s="634" t="s">
        <v>3335</v>
      </c>
      <c r="D70" s="634"/>
      <c r="E70" s="456"/>
    </row>
    <row r="71" spans="1:5" ht="12.75" customHeight="1">
      <c r="A71" s="458"/>
      <c r="B71" s="458" t="s">
        <v>533</v>
      </c>
      <c r="C71" s="634" t="s">
        <v>3336</v>
      </c>
      <c r="D71" s="634"/>
      <c r="E71" s="456"/>
    </row>
    <row r="72" spans="1:5" ht="12.75" customHeight="1">
      <c r="A72" s="458"/>
      <c r="B72" s="458" t="s">
        <v>536</v>
      </c>
      <c r="C72" s="634" t="s">
        <v>3337</v>
      </c>
      <c r="D72" s="634"/>
      <c r="E72" s="456"/>
    </row>
    <row r="73" spans="1:5" ht="12.75" customHeight="1">
      <c r="A73" s="458"/>
      <c r="B73" s="458" t="s">
        <v>539</v>
      </c>
      <c r="C73" s="634" t="s">
        <v>540</v>
      </c>
      <c r="D73" s="634"/>
      <c r="E73" s="456"/>
    </row>
    <row r="74" spans="1:5" ht="12.75" customHeight="1">
      <c r="A74" s="458"/>
      <c r="B74" s="458" t="s">
        <v>542</v>
      </c>
      <c r="C74" s="634" t="s">
        <v>3338</v>
      </c>
      <c r="D74" s="634"/>
      <c r="E74" s="456"/>
    </row>
    <row r="75" spans="1:5">
      <c r="A75" s="458"/>
      <c r="B75" s="458" t="s">
        <v>544</v>
      </c>
      <c r="C75" s="456" t="s">
        <v>299</v>
      </c>
      <c r="D75" s="456" t="s">
        <v>546</v>
      </c>
      <c r="E75" s="456"/>
    </row>
    <row r="76" spans="1:5">
      <c r="A76" s="458"/>
      <c r="B76" s="458"/>
      <c r="C76" s="456" t="s">
        <v>301</v>
      </c>
      <c r="D76" s="456" t="s">
        <v>548</v>
      </c>
      <c r="E76" s="456"/>
    </row>
    <row r="77" spans="1:5" ht="12.75" customHeight="1">
      <c r="A77" s="458"/>
      <c r="B77" s="458" t="s">
        <v>550</v>
      </c>
      <c r="C77" s="634" t="s">
        <v>551</v>
      </c>
      <c r="D77" s="634"/>
      <c r="E77" s="456"/>
    </row>
    <row r="78" spans="1:5" ht="12.75" customHeight="1">
      <c r="A78" s="458"/>
      <c r="B78" s="458" t="s">
        <v>553</v>
      </c>
      <c r="C78" s="634" t="s">
        <v>3339</v>
      </c>
      <c r="D78" s="634"/>
      <c r="E78" s="456"/>
    </row>
    <row r="79" spans="1:5" ht="29.25" customHeight="1">
      <c r="A79" s="458"/>
      <c r="B79" s="458" t="s">
        <v>556</v>
      </c>
      <c r="C79" s="634" t="s">
        <v>3340</v>
      </c>
      <c r="D79" s="634"/>
      <c r="E79" s="456"/>
    </row>
    <row r="80" spans="1:5">
      <c r="A80" s="458"/>
      <c r="B80" s="458" t="s">
        <v>559</v>
      </c>
      <c r="C80" s="456" t="s">
        <v>299</v>
      </c>
      <c r="D80" s="456" t="s">
        <v>3341</v>
      </c>
      <c r="E80" s="456"/>
    </row>
    <row r="81" spans="1:5">
      <c r="A81" s="458"/>
      <c r="B81" s="458"/>
      <c r="C81" s="456" t="s">
        <v>301</v>
      </c>
      <c r="D81" s="456" t="s">
        <v>562</v>
      </c>
      <c r="E81" s="456"/>
    </row>
    <row r="82" spans="1:5">
      <c r="A82" s="458"/>
      <c r="B82" s="458"/>
      <c r="C82" s="456" t="s">
        <v>303</v>
      </c>
      <c r="D82" s="456" t="s">
        <v>564</v>
      </c>
      <c r="E82" s="456"/>
    </row>
    <row r="83" spans="1:5" ht="12.75" customHeight="1">
      <c r="A83" s="458"/>
      <c r="B83" s="458" t="s">
        <v>565</v>
      </c>
      <c r="C83" s="634" t="s">
        <v>3342</v>
      </c>
      <c r="D83" s="634"/>
      <c r="E83" s="456"/>
    </row>
    <row r="84" spans="1:5" ht="12.75" customHeight="1">
      <c r="A84" s="458" t="s">
        <v>3343</v>
      </c>
      <c r="B84" s="634" t="s">
        <v>3270</v>
      </c>
      <c r="C84" s="634"/>
      <c r="D84" s="634"/>
      <c r="E84" s="456"/>
    </row>
    <row r="85" spans="1:5" ht="12.75" customHeight="1">
      <c r="A85" s="458"/>
      <c r="B85" s="634" t="s">
        <v>3287</v>
      </c>
      <c r="C85" s="634"/>
      <c r="D85" s="456"/>
      <c r="E85" s="456"/>
    </row>
    <row r="86" spans="1:5" ht="12.75" customHeight="1">
      <c r="A86" s="458"/>
      <c r="B86" s="458" t="s">
        <v>568</v>
      </c>
      <c r="C86" s="634" t="s">
        <v>569</v>
      </c>
      <c r="D86" s="634"/>
      <c r="E86" s="456"/>
    </row>
    <row r="87" spans="1:5">
      <c r="A87" s="458"/>
      <c r="B87" s="458" t="s">
        <v>575</v>
      </c>
      <c r="C87" s="456" t="s">
        <v>299</v>
      </c>
      <c r="D87" s="456" t="s">
        <v>577</v>
      </c>
      <c r="E87" s="456"/>
    </row>
    <row r="88" spans="1:5">
      <c r="A88" s="458"/>
      <c r="B88" s="458"/>
      <c r="C88" s="456" t="s">
        <v>301</v>
      </c>
      <c r="D88" s="456" t="s">
        <v>579</v>
      </c>
      <c r="E88" s="456"/>
    </row>
    <row r="89" spans="1:5">
      <c r="A89" s="458"/>
      <c r="B89" s="458"/>
      <c r="C89" s="456" t="s">
        <v>303</v>
      </c>
      <c r="D89" s="456" t="s">
        <v>581</v>
      </c>
      <c r="E89" s="456"/>
    </row>
    <row r="90" spans="1:5" ht="12.75" customHeight="1">
      <c r="A90" s="458"/>
      <c r="B90" s="458" t="s">
        <v>582</v>
      </c>
      <c r="C90" s="634" t="s">
        <v>583</v>
      </c>
      <c r="D90" s="634"/>
      <c r="E90" s="456"/>
    </row>
    <row r="91" spans="1:5" ht="12.75" customHeight="1">
      <c r="A91" s="458"/>
      <c r="B91" s="458" t="s">
        <v>584</v>
      </c>
      <c r="C91" s="634" t="s">
        <v>3344</v>
      </c>
      <c r="D91" s="634"/>
      <c r="E91" s="456"/>
    </row>
    <row r="92" spans="1:5" ht="12.75" customHeight="1">
      <c r="A92" s="458"/>
      <c r="B92" s="458" t="s">
        <v>587</v>
      </c>
      <c r="C92" s="634" t="s">
        <v>3345</v>
      </c>
      <c r="D92" s="634"/>
      <c r="E92" s="456"/>
    </row>
    <row r="93" spans="1:5" ht="12.75" customHeight="1">
      <c r="A93" s="458"/>
      <c r="B93" s="458" t="s">
        <v>590</v>
      </c>
      <c r="C93" s="634" t="s">
        <v>3346</v>
      </c>
      <c r="D93" s="634"/>
      <c r="E93" s="456"/>
    </row>
    <row r="94" spans="1:5" ht="12.75" customHeight="1">
      <c r="A94" s="458"/>
      <c r="B94" s="458" t="s">
        <v>594</v>
      </c>
      <c r="C94" s="634" t="s">
        <v>3347</v>
      </c>
      <c r="D94" s="634"/>
      <c r="E94" s="456"/>
    </row>
    <row r="95" spans="1:5" ht="12.75" customHeight="1">
      <c r="A95" s="458"/>
      <c r="B95" s="458" t="s">
        <v>605</v>
      </c>
      <c r="C95" s="634" t="s">
        <v>606</v>
      </c>
      <c r="D95" s="634"/>
      <c r="E95" s="456"/>
    </row>
    <row r="96" spans="1:5" ht="12.75" customHeight="1">
      <c r="A96" s="458"/>
      <c r="B96" s="458" t="s">
        <v>611</v>
      </c>
      <c r="C96" s="634" t="s">
        <v>612</v>
      </c>
      <c r="D96" s="634"/>
      <c r="E96" s="456"/>
    </row>
    <row r="97" spans="1:5" ht="12.75" customHeight="1">
      <c r="A97" s="458"/>
      <c r="B97" s="458" t="s">
        <v>615</v>
      </c>
      <c r="C97" s="634" t="s">
        <v>3348</v>
      </c>
      <c r="D97" s="634"/>
      <c r="E97" s="456"/>
    </row>
    <row r="98" spans="1:5" ht="12.75" customHeight="1">
      <c r="A98" s="458"/>
      <c r="B98" s="458" t="s">
        <v>624</v>
      </c>
      <c r="C98" s="634" t="s">
        <v>3349</v>
      </c>
      <c r="D98" s="634"/>
      <c r="E98" s="456"/>
    </row>
    <row r="99" spans="1:5" ht="12.75" customHeight="1">
      <c r="A99" s="458"/>
      <c r="B99" s="458" t="s">
        <v>628</v>
      </c>
      <c r="C99" s="634" t="s">
        <v>3350</v>
      </c>
      <c r="D99" s="634"/>
      <c r="E99" s="456"/>
    </row>
    <row r="100" spans="1:5" ht="12.75" customHeight="1">
      <c r="A100" s="458"/>
      <c r="B100" s="458" t="s">
        <v>631</v>
      </c>
      <c r="C100" s="634" t="s">
        <v>632</v>
      </c>
      <c r="D100" s="634"/>
      <c r="E100" s="456"/>
    </row>
    <row r="101" spans="1:5" ht="12.75" customHeight="1">
      <c r="A101" s="458"/>
      <c r="B101" s="458" t="s">
        <v>634</v>
      </c>
      <c r="C101" s="634" t="s">
        <v>635</v>
      </c>
      <c r="D101" s="634"/>
      <c r="E101" s="456"/>
    </row>
    <row r="102" spans="1:5" ht="12.75" customHeight="1">
      <c r="A102" s="458"/>
      <c r="B102" s="458" t="s">
        <v>637</v>
      </c>
      <c r="C102" s="634" t="s">
        <v>638</v>
      </c>
      <c r="D102" s="634"/>
      <c r="E102" s="456"/>
    </row>
    <row r="103" spans="1:5" ht="12.75" customHeight="1">
      <c r="A103" s="458"/>
      <c r="B103" s="458" t="s">
        <v>640</v>
      </c>
      <c r="C103" s="634" t="s">
        <v>641</v>
      </c>
      <c r="D103" s="634"/>
      <c r="E103" s="456"/>
    </row>
    <row r="104" spans="1:5" ht="12.75" customHeight="1">
      <c r="A104" s="458"/>
      <c r="B104" s="458" t="s">
        <v>643</v>
      </c>
      <c r="C104" s="634" t="s">
        <v>644</v>
      </c>
      <c r="D104" s="634"/>
      <c r="E104" s="456"/>
    </row>
    <row r="105" spans="1:5" ht="12.75" customHeight="1">
      <c r="A105" s="458"/>
      <c r="B105" s="458" t="s">
        <v>652</v>
      </c>
      <c r="C105" s="634" t="s">
        <v>3351</v>
      </c>
      <c r="D105" s="634"/>
      <c r="E105" s="456"/>
    </row>
    <row r="106" spans="1:5" ht="12.75" customHeight="1">
      <c r="A106" s="458"/>
      <c r="B106" s="458" t="s">
        <v>655</v>
      </c>
      <c r="C106" s="634" t="s">
        <v>3352</v>
      </c>
      <c r="D106" s="634"/>
      <c r="E106" s="456"/>
    </row>
    <row r="107" spans="1:5" ht="12.75" customHeight="1">
      <c r="A107" s="458" t="s">
        <v>3353</v>
      </c>
      <c r="B107" s="634" t="s">
        <v>3271</v>
      </c>
      <c r="C107" s="634"/>
      <c r="D107" s="634"/>
      <c r="E107" s="456"/>
    </row>
    <row r="108" spans="1:5" ht="12.75" customHeight="1">
      <c r="A108" s="458"/>
      <c r="B108" s="634" t="s">
        <v>3287</v>
      </c>
      <c r="C108" s="634"/>
      <c r="D108" s="456"/>
      <c r="E108" s="456"/>
    </row>
    <row r="109" spans="1:5" ht="12.75" customHeight="1">
      <c r="A109" s="458"/>
      <c r="B109" s="458" t="s">
        <v>658</v>
      </c>
      <c r="C109" s="634" t="s">
        <v>3354</v>
      </c>
      <c r="D109" s="634"/>
      <c r="E109" s="456"/>
    </row>
    <row r="110" spans="1:5" ht="12.75" customHeight="1">
      <c r="A110" s="458"/>
      <c r="B110" s="458" t="s">
        <v>666</v>
      </c>
      <c r="C110" s="634" t="s">
        <v>1208</v>
      </c>
      <c r="D110" s="634"/>
      <c r="E110" s="456"/>
    </row>
    <row r="111" spans="1:5" ht="12.75" customHeight="1">
      <c r="A111" s="458"/>
      <c r="B111" s="458" t="s">
        <v>672</v>
      </c>
      <c r="C111" s="634" t="s">
        <v>3355</v>
      </c>
      <c r="D111" s="634"/>
      <c r="E111" s="456"/>
    </row>
    <row r="112" spans="1:5" ht="12.75" customHeight="1">
      <c r="A112" s="458"/>
      <c r="B112" s="458" t="s">
        <v>675</v>
      </c>
      <c r="C112" s="634" t="s">
        <v>3356</v>
      </c>
      <c r="D112" s="634"/>
      <c r="E112" s="456"/>
    </row>
    <row r="113" spans="1:5" ht="12.75" customHeight="1">
      <c r="A113" s="458"/>
      <c r="B113" s="458" t="s">
        <v>678</v>
      </c>
      <c r="C113" s="634" t="s">
        <v>679</v>
      </c>
      <c r="D113" s="634"/>
      <c r="E113" s="456"/>
    </row>
    <row r="114" spans="1:5" ht="12.75" customHeight="1">
      <c r="A114" s="458"/>
      <c r="B114" s="458" t="s">
        <v>683</v>
      </c>
      <c r="C114" s="634" t="s">
        <v>3357</v>
      </c>
      <c r="D114" s="634"/>
      <c r="E114" s="456"/>
    </row>
    <row r="115" spans="1:5" ht="12.75" customHeight="1">
      <c r="A115" s="458"/>
      <c r="B115" s="458" t="s">
        <v>695</v>
      </c>
      <c r="C115" s="634" t="s">
        <v>3358</v>
      </c>
      <c r="D115" s="634"/>
      <c r="E115" s="456"/>
    </row>
    <row r="116" spans="1:5" ht="12.75" customHeight="1">
      <c r="A116" s="458"/>
      <c r="B116" s="458" t="s">
        <v>702</v>
      </c>
      <c r="C116" s="634" t="s">
        <v>3359</v>
      </c>
      <c r="D116" s="634"/>
      <c r="E116" s="456"/>
    </row>
    <row r="117" spans="1:5" ht="17.25" customHeight="1">
      <c r="A117" s="458"/>
      <c r="B117" s="458" t="s">
        <v>705</v>
      </c>
      <c r="C117" s="634" t="s">
        <v>3360</v>
      </c>
      <c r="D117" s="634"/>
      <c r="E117" s="456"/>
    </row>
    <row r="118" spans="1:5" ht="12.75" customHeight="1">
      <c r="A118" s="458"/>
      <c r="B118" s="458" t="s">
        <v>710</v>
      </c>
      <c r="C118" s="634" t="s">
        <v>3361</v>
      </c>
      <c r="D118" s="634"/>
      <c r="E118" s="456"/>
    </row>
    <row r="119" spans="1:5" ht="12.75" customHeight="1">
      <c r="A119" s="458"/>
      <c r="B119" s="458" t="s">
        <v>712</v>
      </c>
      <c r="C119" s="634" t="s">
        <v>3362</v>
      </c>
      <c r="D119" s="634"/>
      <c r="E119" s="456"/>
    </row>
    <row r="120" spans="1:5" ht="12.75" customHeight="1">
      <c r="A120" s="458"/>
      <c r="B120" s="458" t="s">
        <v>717</v>
      </c>
      <c r="C120" s="634" t="s">
        <v>718</v>
      </c>
      <c r="D120" s="634"/>
      <c r="E120" s="456"/>
    </row>
    <row r="121" spans="1:5" ht="12.75" customHeight="1">
      <c r="A121" s="458"/>
      <c r="B121" s="458" t="s">
        <v>723</v>
      </c>
      <c r="C121" s="634" t="s">
        <v>724</v>
      </c>
      <c r="D121" s="634"/>
      <c r="E121" s="456"/>
    </row>
    <row r="122" spans="1:5" ht="12.75" customHeight="1">
      <c r="A122" s="458" t="s">
        <v>3363</v>
      </c>
      <c r="B122" s="634" t="s">
        <v>739</v>
      </c>
      <c r="C122" s="634"/>
      <c r="D122" s="634"/>
      <c r="E122" s="456"/>
    </row>
    <row r="123" spans="1:5" ht="12.75" customHeight="1">
      <c r="A123" s="458"/>
      <c r="B123" s="634" t="s">
        <v>3287</v>
      </c>
      <c r="C123" s="634"/>
      <c r="D123" s="456"/>
      <c r="E123" s="456"/>
    </row>
    <row r="124" spans="1:5" ht="12.75" customHeight="1">
      <c r="A124" s="458"/>
      <c r="B124" s="458" t="s">
        <v>728</v>
      </c>
      <c r="C124" s="634" t="s">
        <v>729</v>
      </c>
      <c r="D124" s="634"/>
      <c r="E124" s="456"/>
    </row>
    <row r="125" spans="1:5" ht="12.75" customHeight="1">
      <c r="A125" s="458"/>
      <c r="B125" s="458" t="s">
        <v>731</v>
      </c>
      <c r="C125" s="634" t="s">
        <v>732</v>
      </c>
      <c r="D125" s="634"/>
      <c r="E125" s="456"/>
    </row>
    <row r="126" spans="1:5" ht="12.75" customHeight="1">
      <c r="A126" s="458"/>
      <c r="B126" s="458" t="s">
        <v>734</v>
      </c>
      <c r="C126" s="634" t="s">
        <v>735</v>
      </c>
      <c r="D126" s="634"/>
      <c r="E126" s="456"/>
    </row>
    <row r="127" spans="1:5" ht="12.75" customHeight="1">
      <c r="A127" s="458"/>
      <c r="B127" s="458" t="s">
        <v>738</v>
      </c>
      <c r="C127" s="634" t="s">
        <v>739</v>
      </c>
      <c r="D127" s="634"/>
      <c r="E127" s="456"/>
    </row>
    <row r="128" spans="1:5" ht="12.75" customHeight="1">
      <c r="A128" s="458"/>
      <c r="B128" s="458" t="s">
        <v>742</v>
      </c>
      <c r="C128" s="634" t="s">
        <v>3364</v>
      </c>
      <c r="D128" s="634"/>
      <c r="E128" s="456"/>
    </row>
    <row r="129" spans="1:5" ht="12.75" customHeight="1">
      <c r="A129" s="458"/>
      <c r="B129" s="458" t="s">
        <v>745</v>
      </c>
      <c r="C129" s="634" t="s">
        <v>3365</v>
      </c>
      <c r="D129" s="634"/>
      <c r="E129" s="456"/>
    </row>
    <row r="130" spans="1:5" ht="12.75" customHeight="1">
      <c r="A130" s="458"/>
      <c r="B130" s="458" t="s">
        <v>748</v>
      </c>
      <c r="C130" s="634" t="s">
        <v>749</v>
      </c>
      <c r="D130" s="634"/>
      <c r="E130" s="456"/>
    </row>
    <row r="131" spans="1:5" ht="12.75" customHeight="1">
      <c r="A131" s="458" t="s">
        <v>3366</v>
      </c>
      <c r="B131" s="634" t="s">
        <v>3367</v>
      </c>
      <c r="C131" s="634"/>
      <c r="D131" s="634"/>
      <c r="E131" s="456"/>
    </row>
    <row r="132" spans="1:5" ht="12.75" customHeight="1">
      <c r="A132" s="458"/>
      <c r="B132" s="634" t="s">
        <v>3287</v>
      </c>
      <c r="C132" s="634"/>
      <c r="D132" s="456"/>
      <c r="E132" s="456"/>
    </row>
    <row r="133" spans="1:5" ht="12.75" customHeight="1">
      <c r="A133" s="458"/>
      <c r="B133" s="458" t="s">
        <v>752</v>
      </c>
      <c r="C133" s="634" t="s">
        <v>753</v>
      </c>
      <c r="D133" s="634"/>
      <c r="E133" s="456"/>
    </row>
    <row r="134" spans="1:5" ht="12.75" customHeight="1">
      <c r="A134" s="458"/>
      <c r="B134" s="458" t="s">
        <v>764</v>
      </c>
      <c r="C134" s="634" t="s">
        <v>765</v>
      </c>
      <c r="D134" s="634"/>
      <c r="E134" s="456"/>
    </row>
    <row r="135" spans="1:5" ht="12.75" customHeight="1">
      <c r="A135" s="458"/>
      <c r="B135" s="458" t="s">
        <v>767</v>
      </c>
      <c r="C135" s="634" t="s">
        <v>768</v>
      </c>
      <c r="D135" s="634"/>
      <c r="E135" s="456"/>
    </row>
    <row r="136" spans="1:5" ht="12.75" customHeight="1">
      <c r="A136" s="458"/>
      <c r="B136" s="458" t="s">
        <v>769</v>
      </c>
      <c r="C136" s="634" t="s">
        <v>770</v>
      </c>
      <c r="D136" s="634"/>
      <c r="E136" s="456"/>
    </row>
    <row r="137" spans="1:5" ht="12.75" customHeight="1">
      <c r="A137" s="458"/>
      <c r="B137" s="458" t="s">
        <v>772</v>
      </c>
      <c r="C137" s="634" t="s">
        <v>773</v>
      </c>
      <c r="D137" s="634"/>
      <c r="E137" s="456"/>
    </row>
    <row r="138" spans="1:5" ht="30">
      <c r="A138" s="458"/>
      <c r="B138" s="458" t="s">
        <v>775</v>
      </c>
      <c r="C138" s="456" t="s">
        <v>299</v>
      </c>
      <c r="D138" s="456" t="s">
        <v>776</v>
      </c>
      <c r="E138" s="456"/>
    </row>
    <row r="139" spans="1:5" ht="30">
      <c r="A139" s="458"/>
      <c r="B139" s="458"/>
      <c r="C139" s="456" t="s">
        <v>301</v>
      </c>
      <c r="D139" s="456" t="s">
        <v>778</v>
      </c>
      <c r="E139" s="456"/>
    </row>
    <row r="140" spans="1:5" ht="30">
      <c r="A140" s="458"/>
      <c r="B140" s="458"/>
      <c r="C140" s="456" t="s">
        <v>303</v>
      </c>
      <c r="D140" s="456" t="s">
        <v>780</v>
      </c>
      <c r="E140" s="456"/>
    </row>
    <row r="141" spans="1:5" ht="12.75" customHeight="1">
      <c r="A141" s="458"/>
      <c r="B141" s="458" t="s">
        <v>782</v>
      </c>
      <c r="C141" s="634" t="s">
        <v>783</v>
      </c>
      <c r="D141" s="634"/>
      <c r="E141" s="456"/>
    </row>
    <row r="142" spans="1:5" ht="12.75" customHeight="1">
      <c r="A142" s="458"/>
      <c r="B142" s="458" t="s">
        <v>786</v>
      </c>
      <c r="C142" s="634" t="s">
        <v>787</v>
      </c>
      <c r="D142" s="634"/>
      <c r="E142" s="456"/>
    </row>
    <row r="143" spans="1:5" ht="30" customHeight="1">
      <c r="A143" s="458"/>
      <c r="B143" s="458" t="s">
        <v>791</v>
      </c>
      <c r="C143" s="634" t="s">
        <v>792</v>
      </c>
      <c r="D143" s="634"/>
      <c r="E143" s="456"/>
    </row>
    <row r="144" spans="1:5" ht="12.75" customHeight="1">
      <c r="A144" s="458"/>
      <c r="B144" s="458" t="s">
        <v>794</v>
      </c>
      <c r="C144" s="634" t="s">
        <v>795</v>
      </c>
      <c r="D144" s="634"/>
      <c r="E144" s="456"/>
    </row>
    <row r="145" spans="1:5" ht="12.75" customHeight="1">
      <c r="A145" s="458" t="s">
        <v>3368</v>
      </c>
      <c r="B145" s="634" t="s">
        <v>3273</v>
      </c>
      <c r="C145" s="634"/>
      <c r="D145" s="634"/>
      <c r="E145" s="456"/>
    </row>
    <row r="146" spans="1:5" ht="12.75" customHeight="1">
      <c r="A146" s="458"/>
      <c r="B146" s="634" t="s">
        <v>3287</v>
      </c>
      <c r="C146" s="634"/>
      <c r="D146" s="456"/>
      <c r="E146" s="456"/>
    </row>
    <row r="147" spans="1:5" ht="12.75" customHeight="1">
      <c r="A147" s="458"/>
      <c r="B147" s="458" t="s">
        <v>3369</v>
      </c>
      <c r="C147" s="634" t="s">
        <v>797</v>
      </c>
      <c r="D147" s="634"/>
      <c r="E147" s="456"/>
    </row>
    <row r="148" spans="1:5" ht="12.75" customHeight="1">
      <c r="A148" s="458"/>
      <c r="B148" s="458" t="s">
        <v>3370</v>
      </c>
      <c r="C148" s="634" t="s">
        <v>3371</v>
      </c>
      <c r="D148" s="634"/>
      <c r="E148" s="456"/>
    </row>
    <row r="149" spans="1:5" ht="12.75" customHeight="1">
      <c r="A149" s="458"/>
      <c r="B149" s="458" t="s">
        <v>3372</v>
      </c>
      <c r="C149" s="634" t="s">
        <v>3373</v>
      </c>
      <c r="D149" s="634"/>
      <c r="E149" s="456"/>
    </row>
    <row r="150" spans="1:5">
      <c r="A150" s="458"/>
      <c r="B150" s="458"/>
      <c r="C150" s="456" t="s">
        <v>299</v>
      </c>
      <c r="D150" s="456" t="s">
        <v>3374</v>
      </c>
      <c r="E150" s="456"/>
    </row>
    <row r="151" spans="1:5">
      <c r="A151" s="458"/>
      <c r="B151" s="458"/>
      <c r="C151" s="456" t="s">
        <v>301</v>
      </c>
      <c r="D151" s="456" t="s">
        <v>808</v>
      </c>
      <c r="E151" s="456"/>
    </row>
    <row r="152" spans="1:5">
      <c r="A152" s="458"/>
      <c r="B152" s="458"/>
      <c r="C152" s="456" t="s">
        <v>303</v>
      </c>
      <c r="D152" s="456" t="s">
        <v>811</v>
      </c>
      <c r="E152" s="456"/>
    </row>
    <row r="153" spans="1:5" ht="15.75" customHeight="1">
      <c r="A153" s="458"/>
      <c r="B153" s="458"/>
      <c r="C153" s="456" t="s">
        <v>305</v>
      </c>
      <c r="D153" s="456" t="s">
        <v>814</v>
      </c>
      <c r="E153" s="456"/>
    </row>
    <row r="154" spans="1:5">
      <c r="A154" s="458"/>
      <c r="B154" s="458"/>
      <c r="C154" s="456" t="s">
        <v>400</v>
      </c>
      <c r="D154" s="456" t="s">
        <v>816</v>
      </c>
      <c r="E154" s="456"/>
    </row>
    <row r="155" spans="1:5" ht="12.75" customHeight="1">
      <c r="A155" s="458"/>
      <c r="B155" s="458" t="s">
        <v>3375</v>
      </c>
      <c r="C155" s="634" t="s">
        <v>818</v>
      </c>
      <c r="D155" s="634"/>
      <c r="E155" s="456"/>
    </row>
    <row r="156" spans="1:5" ht="12.75" customHeight="1">
      <c r="A156" s="458"/>
      <c r="B156" s="458" t="s">
        <v>3376</v>
      </c>
      <c r="C156" s="634" t="s">
        <v>835</v>
      </c>
      <c r="D156" s="634"/>
      <c r="E156" s="456"/>
    </row>
    <row r="157" spans="1:5" ht="12.75" customHeight="1">
      <c r="A157" s="458"/>
      <c r="B157" s="458" t="s">
        <v>3377</v>
      </c>
      <c r="C157" s="634" t="s">
        <v>837</v>
      </c>
      <c r="D157" s="634"/>
      <c r="E157" s="456"/>
    </row>
    <row r="158" spans="1:5" ht="12.75" customHeight="1">
      <c r="A158" s="458"/>
      <c r="B158" s="458" t="s">
        <v>3378</v>
      </c>
      <c r="C158" s="634" t="s">
        <v>839</v>
      </c>
      <c r="D158" s="634"/>
      <c r="E158" s="456"/>
    </row>
    <row r="159" spans="1:5" ht="29.25" customHeight="1">
      <c r="A159" s="458"/>
      <c r="B159" s="458" t="s">
        <v>841</v>
      </c>
      <c r="C159" s="634" t="s">
        <v>3379</v>
      </c>
      <c r="D159" s="634"/>
      <c r="E159" s="456"/>
    </row>
    <row r="160" spans="1:5" ht="12.75" customHeight="1">
      <c r="A160" s="458"/>
      <c r="B160" s="458" t="s">
        <v>3380</v>
      </c>
      <c r="C160" s="634" t="s">
        <v>3381</v>
      </c>
      <c r="D160" s="634"/>
      <c r="E160" s="456"/>
    </row>
    <row r="161" spans="1:5" ht="12.75" customHeight="1">
      <c r="A161" s="458"/>
      <c r="B161" s="458" t="s">
        <v>852</v>
      </c>
      <c r="C161" s="634" t="s">
        <v>3337</v>
      </c>
      <c r="D161" s="634"/>
      <c r="E161" s="456"/>
    </row>
    <row r="162" spans="1:5" ht="12.75" customHeight="1">
      <c r="A162" s="458"/>
      <c r="B162" s="458" t="s">
        <v>3382</v>
      </c>
      <c r="C162" s="634" t="s">
        <v>540</v>
      </c>
      <c r="D162" s="634"/>
      <c r="E162" s="456"/>
    </row>
    <row r="163" spans="1:5" ht="12.75" customHeight="1">
      <c r="A163" s="458" t="s">
        <v>3383</v>
      </c>
      <c r="B163" s="634" t="s">
        <v>3274</v>
      </c>
      <c r="C163" s="634"/>
      <c r="D163" s="634"/>
      <c r="E163" s="456"/>
    </row>
    <row r="164" spans="1:5" ht="12.75" customHeight="1">
      <c r="A164" s="458"/>
      <c r="B164" s="634" t="s">
        <v>3287</v>
      </c>
      <c r="C164" s="634"/>
      <c r="D164" s="456"/>
      <c r="E164" s="456"/>
    </row>
    <row r="165" spans="1:5" ht="12.75" customHeight="1">
      <c r="A165" s="458"/>
      <c r="B165" s="458" t="s">
        <v>3384</v>
      </c>
      <c r="C165" s="634" t="s">
        <v>855</v>
      </c>
      <c r="D165" s="634"/>
      <c r="E165" s="456"/>
    </row>
    <row r="166" spans="1:5" ht="12.75" customHeight="1">
      <c r="A166" s="458"/>
      <c r="B166" s="458" t="s">
        <v>3385</v>
      </c>
      <c r="C166" s="634" t="s">
        <v>857</v>
      </c>
      <c r="D166" s="634"/>
      <c r="E166" s="456"/>
    </row>
    <row r="167" spans="1:5" ht="12.75" customHeight="1">
      <c r="A167" s="458"/>
      <c r="B167" s="458" t="s">
        <v>3386</v>
      </c>
      <c r="C167" s="634" t="s">
        <v>864</v>
      </c>
      <c r="D167" s="634"/>
      <c r="E167" s="456"/>
    </row>
    <row r="168" spans="1:5" ht="12.75" customHeight="1">
      <c r="A168" s="458"/>
      <c r="B168" s="458" t="s">
        <v>3387</v>
      </c>
      <c r="C168" s="634" t="s">
        <v>869</v>
      </c>
      <c r="D168" s="634"/>
      <c r="E168" s="456"/>
    </row>
    <row r="169" spans="1:5" ht="12.75" customHeight="1">
      <c r="A169" s="458"/>
      <c r="B169" s="458" t="s">
        <v>3388</v>
      </c>
      <c r="C169" s="634" t="s">
        <v>871</v>
      </c>
      <c r="D169" s="634"/>
      <c r="E169" s="456"/>
    </row>
    <row r="170" spans="1:5" ht="12.75" customHeight="1">
      <c r="A170" s="458"/>
      <c r="B170" s="458" t="s">
        <v>3389</v>
      </c>
      <c r="C170" s="634" t="s">
        <v>871</v>
      </c>
      <c r="D170" s="634"/>
      <c r="E170" s="456"/>
    </row>
    <row r="171" spans="1:5" ht="12.75" customHeight="1">
      <c r="A171" s="458"/>
      <c r="B171" s="458" t="s">
        <v>3390</v>
      </c>
      <c r="C171" s="634" t="s">
        <v>3391</v>
      </c>
      <c r="D171" s="634"/>
      <c r="E171" s="456"/>
    </row>
    <row r="172" spans="1:5" ht="12.75" customHeight="1">
      <c r="A172" s="458"/>
      <c r="B172" s="458" t="s">
        <v>3392</v>
      </c>
      <c r="C172" s="634" t="s">
        <v>3393</v>
      </c>
      <c r="D172" s="634"/>
      <c r="E172" s="456"/>
    </row>
    <row r="173" spans="1:5" ht="30.75" customHeight="1">
      <c r="A173" s="458"/>
      <c r="B173" s="458" t="s">
        <v>3394</v>
      </c>
      <c r="C173" s="634" t="s">
        <v>3395</v>
      </c>
      <c r="D173" s="634"/>
      <c r="E173" s="456"/>
    </row>
    <row r="174" spans="1:5" ht="30" customHeight="1">
      <c r="A174" s="458"/>
      <c r="B174" s="458" t="s">
        <v>879</v>
      </c>
      <c r="C174" s="634" t="s">
        <v>3396</v>
      </c>
      <c r="D174" s="634"/>
      <c r="E174" s="456"/>
    </row>
    <row r="175" spans="1:5" ht="12.75" customHeight="1">
      <c r="A175" s="458"/>
      <c r="B175" s="458" t="s">
        <v>3397</v>
      </c>
      <c r="C175" s="634" t="s">
        <v>3398</v>
      </c>
      <c r="D175" s="634"/>
      <c r="E175" s="456"/>
    </row>
    <row r="176" spans="1:5" ht="12.75" customHeight="1">
      <c r="A176" s="458"/>
      <c r="B176" s="458" t="s">
        <v>3399</v>
      </c>
      <c r="C176" s="634" t="s">
        <v>3400</v>
      </c>
      <c r="D176" s="634"/>
      <c r="E176" s="456"/>
    </row>
    <row r="177" spans="1:5" ht="30" customHeight="1">
      <c r="A177" s="458"/>
      <c r="B177" s="458" t="s">
        <v>3401</v>
      </c>
      <c r="C177" s="634" t="s">
        <v>3402</v>
      </c>
      <c r="D177" s="634"/>
      <c r="E177" s="456"/>
    </row>
    <row r="178" spans="1:5" ht="12.75" customHeight="1">
      <c r="A178" s="458"/>
      <c r="B178" s="458" t="s">
        <v>3403</v>
      </c>
      <c r="C178" s="634" t="s">
        <v>3404</v>
      </c>
      <c r="D178" s="634"/>
      <c r="E178" s="456"/>
    </row>
    <row r="179" spans="1:5" ht="28.5" customHeight="1">
      <c r="A179" s="458"/>
      <c r="B179" s="458" t="s">
        <v>3405</v>
      </c>
      <c r="C179" s="634" t="s">
        <v>3406</v>
      </c>
      <c r="D179" s="634"/>
      <c r="E179" s="456"/>
    </row>
    <row r="180" spans="1:5" ht="12.75" customHeight="1">
      <c r="A180" s="458" t="s">
        <v>3407</v>
      </c>
      <c r="B180" s="634" t="s">
        <v>3275</v>
      </c>
      <c r="C180" s="634"/>
      <c r="D180" s="634"/>
      <c r="E180" s="456"/>
    </row>
    <row r="181" spans="1:5" ht="12.75" customHeight="1">
      <c r="A181" s="458"/>
      <c r="B181" s="634" t="s">
        <v>3287</v>
      </c>
      <c r="C181" s="634"/>
      <c r="D181" s="456"/>
      <c r="E181" s="456"/>
    </row>
    <row r="182" spans="1:5" ht="12.75" customHeight="1">
      <c r="A182" s="458"/>
      <c r="B182" s="458" t="s">
        <v>3408</v>
      </c>
      <c r="C182" s="634" t="s">
        <v>3409</v>
      </c>
      <c r="D182" s="634"/>
      <c r="E182" s="456"/>
    </row>
    <row r="183" spans="1:5" ht="12.75" customHeight="1">
      <c r="A183" s="458"/>
      <c r="B183" s="458" t="s">
        <v>3410</v>
      </c>
      <c r="C183" s="634" t="s">
        <v>899</v>
      </c>
      <c r="D183" s="634"/>
      <c r="E183" s="456"/>
    </row>
    <row r="184" spans="1:5" ht="12.75" customHeight="1">
      <c r="A184" s="458"/>
      <c r="B184" s="458" t="s">
        <v>3411</v>
      </c>
      <c r="C184" s="634" t="s">
        <v>3412</v>
      </c>
      <c r="D184" s="634"/>
      <c r="E184" s="456"/>
    </row>
    <row r="185" spans="1:5" ht="12.75" customHeight="1">
      <c r="A185" s="458"/>
      <c r="B185" s="458" t="s">
        <v>3413</v>
      </c>
      <c r="C185" s="634" t="s">
        <v>3414</v>
      </c>
      <c r="D185" s="634"/>
      <c r="E185" s="456"/>
    </row>
    <row r="186" spans="1:5" ht="12.75" customHeight="1">
      <c r="A186" s="458"/>
      <c r="B186" s="458" t="s">
        <v>3415</v>
      </c>
      <c r="C186" s="634" t="s">
        <v>3416</v>
      </c>
      <c r="D186" s="634"/>
      <c r="E186" s="456"/>
    </row>
    <row r="187" spans="1:5" ht="12.75" customHeight="1">
      <c r="A187" s="458"/>
      <c r="B187" s="458" t="s">
        <v>3417</v>
      </c>
      <c r="C187" s="634" t="s">
        <v>3418</v>
      </c>
      <c r="D187" s="634"/>
      <c r="E187" s="456"/>
    </row>
    <row r="188" spans="1:5" ht="12.75" customHeight="1">
      <c r="A188" s="458"/>
      <c r="B188" s="458" t="s">
        <v>3419</v>
      </c>
      <c r="C188" s="634" t="s">
        <v>3420</v>
      </c>
      <c r="D188" s="634"/>
      <c r="E188" s="456"/>
    </row>
    <row r="189" spans="1:5" ht="12.75" customHeight="1">
      <c r="A189" s="458"/>
      <c r="B189" s="458" t="s">
        <v>3421</v>
      </c>
      <c r="C189" s="634" t="s">
        <v>3422</v>
      </c>
      <c r="D189" s="634"/>
      <c r="E189" s="456"/>
    </row>
    <row r="190" spans="1:5" ht="12.75" customHeight="1">
      <c r="A190" s="458"/>
      <c r="B190" s="458" t="s">
        <v>3423</v>
      </c>
      <c r="C190" s="634" t="s">
        <v>3424</v>
      </c>
      <c r="D190" s="634"/>
      <c r="E190" s="456"/>
    </row>
    <row r="191" spans="1:5" ht="12.75" customHeight="1">
      <c r="A191" s="458"/>
      <c r="B191" s="458" t="s">
        <v>929</v>
      </c>
      <c r="C191" s="634" t="s">
        <v>3425</v>
      </c>
      <c r="D191" s="634"/>
      <c r="E191" s="456"/>
    </row>
    <row r="192" spans="1:5" ht="12.75" customHeight="1">
      <c r="A192" s="458"/>
      <c r="B192" s="458" t="s">
        <v>3426</v>
      </c>
      <c r="C192" s="634" t="s">
        <v>3427</v>
      </c>
      <c r="D192" s="634"/>
      <c r="E192" s="456"/>
    </row>
    <row r="193" spans="1:5" ht="12.75" customHeight="1">
      <c r="A193" s="458"/>
      <c r="B193" s="458" t="s">
        <v>3428</v>
      </c>
      <c r="C193" s="634" t="s">
        <v>3429</v>
      </c>
      <c r="D193" s="634"/>
      <c r="E193" s="456"/>
    </row>
    <row r="194" spans="1:5" ht="12.75" customHeight="1">
      <c r="A194" s="458"/>
      <c r="B194" s="458" t="s">
        <v>3430</v>
      </c>
      <c r="C194" s="634" t="s">
        <v>3431</v>
      </c>
      <c r="D194" s="634"/>
      <c r="E194" s="456"/>
    </row>
    <row r="195" spans="1:5" ht="12.75" customHeight="1">
      <c r="A195" s="458"/>
      <c r="B195" s="458" t="s">
        <v>3432</v>
      </c>
      <c r="C195" s="634" t="s">
        <v>3433</v>
      </c>
      <c r="D195" s="634"/>
      <c r="E195" s="456"/>
    </row>
    <row r="196" spans="1:5" ht="12.75" customHeight="1">
      <c r="A196" s="458"/>
      <c r="B196" s="458" t="s">
        <v>3434</v>
      </c>
      <c r="C196" s="634" t="s">
        <v>3435</v>
      </c>
      <c r="D196" s="634"/>
      <c r="E196" s="456"/>
    </row>
    <row r="197" spans="1:5" ht="12.75" customHeight="1">
      <c r="A197" s="458"/>
      <c r="B197" s="458" t="s">
        <v>3436</v>
      </c>
      <c r="C197" s="634" t="s">
        <v>3437</v>
      </c>
      <c r="D197" s="634"/>
      <c r="E197" s="456"/>
    </row>
    <row r="198" spans="1:5" ht="12.75" customHeight="1">
      <c r="A198" s="458"/>
      <c r="B198" s="458" t="s">
        <v>3438</v>
      </c>
      <c r="C198" s="634" t="s">
        <v>947</v>
      </c>
      <c r="D198" s="634"/>
      <c r="E198" s="456"/>
    </row>
    <row r="199" spans="1:5" ht="12.75" customHeight="1">
      <c r="A199" s="458"/>
      <c r="B199" s="458" t="s">
        <v>3439</v>
      </c>
      <c r="C199" s="634" t="s">
        <v>949</v>
      </c>
      <c r="D199" s="634"/>
      <c r="E199" s="456"/>
    </row>
    <row r="200" spans="1:5" ht="12.75" customHeight="1">
      <c r="A200" s="458"/>
      <c r="B200" s="458" t="s">
        <v>3440</v>
      </c>
      <c r="C200" s="634" t="s">
        <v>3441</v>
      </c>
      <c r="D200" s="634"/>
      <c r="E200" s="456"/>
    </row>
    <row r="201" spans="1:5" ht="12.75" customHeight="1">
      <c r="A201" s="458"/>
      <c r="B201" s="458" t="s">
        <v>981</v>
      </c>
      <c r="C201" s="634" t="s">
        <v>3442</v>
      </c>
      <c r="D201" s="634"/>
      <c r="E201" s="456"/>
    </row>
    <row r="202" spans="1:5" ht="12.75" customHeight="1">
      <c r="A202" s="458" t="s">
        <v>3443</v>
      </c>
      <c r="B202" s="634" t="s">
        <v>3276</v>
      </c>
      <c r="C202" s="634"/>
      <c r="D202" s="634"/>
      <c r="E202" s="456"/>
    </row>
    <row r="203" spans="1:5" ht="12.75" customHeight="1">
      <c r="A203" s="458"/>
      <c r="B203" s="634" t="s">
        <v>3287</v>
      </c>
      <c r="C203" s="634"/>
      <c r="D203" s="456"/>
      <c r="E203" s="456"/>
    </row>
    <row r="204" spans="1:5" ht="12.75" customHeight="1">
      <c r="A204" s="458"/>
      <c r="B204" s="458" t="s">
        <v>3444</v>
      </c>
      <c r="C204" s="634" t="s">
        <v>3445</v>
      </c>
      <c r="D204" s="634"/>
      <c r="E204" s="456"/>
    </row>
    <row r="205" spans="1:5" ht="12.75" customHeight="1">
      <c r="A205" s="458"/>
      <c r="B205" s="458" t="s">
        <v>3446</v>
      </c>
      <c r="C205" s="634" t="s">
        <v>3447</v>
      </c>
      <c r="D205" s="634"/>
      <c r="E205" s="456"/>
    </row>
    <row r="206" spans="1:5" ht="12.75" customHeight="1">
      <c r="A206" s="458"/>
      <c r="B206" s="458" t="s">
        <v>3448</v>
      </c>
      <c r="C206" s="634" t="s">
        <v>3449</v>
      </c>
      <c r="D206" s="634"/>
      <c r="E206" s="456"/>
    </row>
    <row r="207" spans="1:5" ht="12.75" customHeight="1">
      <c r="A207" s="458"/>
      <c r="B207" s="458" t="s">
        <v>3450</v>
      </c>
      <c r="C207" s="634" t="s">
        <v>3451</v>
      </c>
      <c r="D207" s="634"/>
      <c r="E207" s="456"/>
    </row>
    <row r="208" spans="1:5" ht="16.5" customHeight="1">
      <c r="A208" s="458"/>
      <c r="B208" s="458" t="s">
        <v>3452</v>
      </c>
      <c r="C208" s="634" t="s">
        <v>3453</v>
      </c>
      <c r="D208" s="634"/>
      <c r="E208" s="456"/>
    </row>
    <row r="209" spans="1:5" ht="12.75" customHeight="1">
      <c r="A209" s="458"/>
      <c r="B209" s="458" t="s">
        <v>3454</v>
      </c>
      <c r="C209" s="634" t="s">
        <v>3455</v>
      </c>
      <c r="D209" s="634"/>
      <c r="E209" s="456"/>
    </row>
    <row r="210" spans="1:5" ht="12.75" customHeight="1">
      <c r="A210" s="458"/>
      <c r="B210" s="458" t="s">
        <v>3456</v>
      </c>
      <c r="C210" s="634" t="s">
        <v>3457</v>
      </c>
      <c r="D210" s="634"/>
      <c r="E210" s="456"/>
    </row>
    <row r="211" spans="1:5" ht="12.75" customHeight="1">
      <c r="A211" s="458"/>
      <c r="B211" s="458" t="s">
        <v>3458</v>
      </c>
      <c r="C211" s="634" t="s">
        <v>3459</v>
      </c>
      <c r="D211" s="634"/>
      <c r="E211" s="456"/>
    </row>
    <row r="212" spans="1:5" ht="12.75" customHeight="1">
      <c r="A212" s="458"/>
      <c r="B212" s="458" t="s">
        <v>3460</v>
      </c>
      <c r="C212" s="634" t="s">
        <v>3461</v>
      </c>
      <c r="D212" s="634"/>
      <c r="E212" s="456"/>
    </row>
    <row r="213" spans="1:5" ht="12.75" customHeight="1">
      <c r="A213" s="458" t="s">
        <v>3462</v>
      </c>
      <c r="B213" s="634" t="s">
        <v>3277</v>
      </c>
      <c r="C213" s="634"/>
      <c r="D213" s="634"/>
      <c r="E213" s="456"/>
    </row>
    <row r="214" spans="1:5" ht="12.75" customHeight="1">
      <c r="A214" s="458"/>
      <c r="B214" s="634" t="s">
        <v>3287</v>
      </c>
      <c r="C214" s="634"/>
      <c r="D214" s="456"/>
      <c r="E214" s="456"/>
    </row>
    <row r="215" spans="1:5" ht="29.25" customHeight="1">
      <c r="A215" s="458"/>
      <c r="B215" s="458" t="s">
        <v>3463</v>
      </c>
      <c r="C215" s="634" t="s">
        <v>3464</v>
      </c>
      <c r="D215" s="634"/>
      <c r="E215" s="456"/>
    </row>
    <row r="216" spans="1:5" ht="12.75" customHeight="1">
      <c r="A216" s="458"/>
      <c r="B216" s="458" t="s">
        <v>3465</v>
      </c>
      <c r="C216" s="634" t="s">
        <v>3466</v>
      </c>
      <c r="D216" s="634"/>
      <c r="E216" s="456"/>
    </row>
    <row r="217" spans="1:5" ht="12.75" customHeight="1">
      <c r="A217" s="458"/>
      <c r="B217" s="458" t="s">
        <v>3467</v>
      </c>
      <c r="C217" s="634" t="s">
        <v>3468</v>
      </c>
      <c r="D217" s="634"/>
      <c r="E217" s="456"/>
    </row>
    <row r="218" spans="1:5" ht="27.75" customHeight="1">
      <c r="A218" s="458"/>
      <c r="B218" s="458" t="s">
        <v>3469</v>
      </c>
      <c r="C218" s="634" t="s">
        <v>3470</v>
      </c>
      <c r="D218" s="634"/>
      <c r="E218" s="456"/>
    </row>
    <row r="219" spans="1:5" ht="12.75" customHeight="1">
      <c r="A219" s="458"/>
      <c r="B219" s="458" t="s">
        <v>3471</v>
      </c>
      <c r="C219" s="634" t="s">
        <v>3472</v>
      </c>
      <c r="D219" s="634"/>
      <c r="E219" s="456"/>
    </row>
    <row r="220" spans="1:5" ht="12.75" customHeight="1">
      <c r="A220" s="458"/>
      <c r="B220" s="458" t="s">
        <v>3473</v>
      </c>
      <c r="C220" s="634" t="s">
        <v>3474</v>
      </c>
      <c r="D220" s="634"/>
      <c r="E220" s="456"/>
    </row>
    <row r="221" spans="1:5" ht="12.75" customHeight="1">
      <c r="A221" s="458"/>
      <c r="B221" s="458" t="s">
        <v>3475</v>
      </c>
      <c r="C221" s="634" t="s">
        <v>3476</v>
      </c>
      <c r="D221" s="634"/>
      <c r="E221" s="456"/>
    </row>
    <row r="222" spans="1:5" ht="12.75" customHeight="1">
      <c r="A222" s="458"/>
      <c r="B222" s="458" t="s">
        <v>3477</v>
      </c>
      <c r="C222" s="634" t="s">
        <v>3478</v>
      </c>
      <c r="D222" s="634"/>
      <c r="E222" s="456"/>
    </row>
    <row r="223" spans="1:5" ht="31.5" customHeight="1">
      <c r="A223" s="458"/>
      <c r="B223" s="458" t="s">
        <v>3479</v>
      </c>
      <c r="C223" s="634" t="s">
        <v>3480</v>
      </c>
      <c r="D223" s="634"/>
      <c r="E223" s="456"/>
    </row>
    <row r="224" spans="1:5" ht="12.75" customHeight="1">
      <c r="A224" s="458"/>
      <c r="B224" s="458" t="s">
        <v>1053</v>
      </c>
      <c r="C224" s="634" t="s">
        <v>3481</v>
      </c>
      <c r="D224" s="634"/>
      <c r="E224" s="456"/>
    </row>
    <row r="225" spans="1:5" ht="12.75" customHeight="1">
      <c r="A225" s="458"/>
      <c r="B225" s="458" t="s">
        <v>3482</v>
      </c>
      <c r="C225" s="634" t="s">
        <v>3483</v>
      </c>
      <c r="D225" s="634"/>
      <c r="E225" s="456"/>
    </row>
    <row r="226" spans="1:5" ht="31.5" customHeight="1">
      <c r="A226" s="458"/>
      <c r="B226" s="458" t="s">
        <v>1060</v>
      </c>
      <c r="C226" s="634" t="s">
        <v>3484</v>
      </c>
      <c r="D226" s="634"/>
      <c r="E226" s="456"/>
    </row>
    <row r="227" spans="1:5" ht="12.75" customHeight="1">
      <c r="A227" s="458"/>
      <c r="B227" s="458" t="s">
        <v>3485</v>
      </c>
      <c r="C227" s="634" t="s">
        <v>3486</v>
      </c>
      <c r="D227" s="634"/>
      <c r="E227" s="456"/>
    </row>
    <row r="228" spans="1:5" ht="29.25" customHeight="1">
      <c r="A228" s="458"/>
      <c r="B228" s="458" t="s">
        <v>3487</v>
      </c>
      <c r="C228" s="634" t="s">
        <v>3488</v>
      </c>
      <c r="D228" s="634"/>
      <c r="E228" s="456"/>
    </row>
    <row r="229" spans="1:5" ht="12.75" customHeight="1">
      <c r="A229" s="458" t="s">
        <v>3489</v>
      </c>
      <c r="B229" s="634" t="s">
        <v>3278</v>
      </c>
      <c r="C229" s="634"/>
      <c r="D229" s="634"/>
      <c r="E229" s="456"/>
    </row>
    <row r="230" spans="1:5" ht="12.75" customHeight="1">
      <c r="A230" s="458"/>
      <c r="B230" s="634" t="s">
        <v>3287</v>
      </c>
      <c r="C230" s="634"/>
      <c r="D230" s="456"/>
      <c r="E230" s="456"/>
    </row>
    <row r="231" spans="1:5" ht="12.75" customHeight="1">
      <c r="A231" s="458"/>
      <c r="B231" s="458" t="s">
        <v>1064</v>
      </c>
      <c r="C231" s="634" t="s">
        <v>3490</v>
      </c>
      <c r="D231" s="634"/>
      <c r="E231" s="456"/>
    </row>
    <row r="232" spans="1:5" ht="12.75" customHeight="1">
      <c r="A232" s="458"/>
      <c r="B232" s="458" t="s">
        <v>3491</v>
      </c>
      <c r="C232" s="634" t="s">
        <v>3492</v>
      </c>
      <c r="D232" s="634"/>
      <c r="E232" s="456"/>
    </row>
    <row r="233" spans="1:5" ht="12.75" customHeight="1">
      <c r="A233" s="458"/>
      <c r="B233" s="458" t="s">
        <v>3493</v>
      </c>
      <c r="C233" s="634" t="s">
        <v>3494</v>
      </c>
      <c r="D233" s="634"/>
      <c r="E233" s="456"/>
    </row>
    <row r="234" spans="1:5" ht="12.75" customHeight="1">
      <c r="A234" s="458"/>
      <c r="B234" s="458" t="s">
        <v>3495</v>
      </c>
      <c r="C234" s="634" t="s">
        <v>3496</v>
      </c>
      <c r="D234" s="634"/>
      <c r="E234" s="456"/>
    </row>
    <row r="235" spans="1:5" ht="15" customHeight="1">
      <c r="A235" s="458"/>
      <c r="B235" s="458" t="s">
        <v>3497</v>
      </c>
      <c r="C235" s="634" t="s">
        <v>3498</v>
      </c>
      <c r="D235" s="634"/>
      <c r="E235" s="456"/>
    </row>
    <row r="236" spans="1:5" ht="15" customHeight="1">
      <c r="A236" s="458"/>
      <c r="B236" s="458" t="s">
        <v>3499</v>
      </c>
      <c r="C236" s="634" t="s">
        <v>3500</v>
      </c>
      <c r="D236" s="634"/>
      <c r="E236" s="456"/>
    </row>
    <row r="237" spans="1:5" ht="12.75" customHeight="1">
      <c r="A237" s="458"/>
      <c r="B237" s="458" t="s">
        <v>3501</v>
      </c>
      <c r="C237" s="634" t="s">
        <v>3502</v>
      </c>
      <c r="D237" s="634"/>
      <c r="E237" s="456"/>
    </row>
    <row r="238" spans="1:5" ht="12.75" customHeight="1">
      <c r="A238" s="458"/>
      <c r="B238" s="458" t="s">
        <v>3503</v>
      </c>
      <c r="C238" s="634" t="s">
        <v>3504</v>
      </c>
      <c r="D238" s="634"/>
      <c r="E238" s="456"/>
    </row>
    <row r="239" spans="1:5" ht="12.75" customHeight="1">
      <c r="A239" s="458"/>
      <c r="B239" s="458" t="s">
        <v>3505</v>
      </c>
      <c r="C239" s="634" t="s">
        <v>3506</v>
      </c>
      <c r="D239" s="634"/>
      <c r="E239" s="456"/>
    </row>
    <row r="240" spans="1:5" ht="12.75" customHeight="1">
      <c r="A240" s="458"/>
      <c r="B240" s="458" t="s">
        <v>1079</v>
      </c>
      <c r="C240" s="634" t="s">
        <v>3507</v>
      </c>
      <c r="D240" s="634"/>
      <c r="E240" s="456"/>
    </row>
    <row r="241" spans="1:5" ht="12.75" customHeight="1">
      <c r="A241" s="458"/>
      <c r="B241" s="458" t="s">
        <v>3508</v>
      </c>
      <c r="C241" s="634" t="s">
        <v>3509</v>
      </c>
      <c r="D241" s="634"/>
      <c r="E241" s="456"/>
    </row>
    <row r="242" spans="1:5" ht="12.75" customHeight="1">
      <c r="A242" s="458"/>
      <c r="B242" s="458" t="s">
        <v>1082</v>
      </c>
      <c r="C242" s="635" t="s">
        <v>3510</v>
      </c>
      <c r="D242" s="635"/>
      <c r="E242" s="456"/>
    </row>
    <row r="243" spans="1:5" ht="12.75" customHeight="1">
      <c r="A243" s="458"/>
      <c r="B243" s="458" t="s">
        <v>3511</v>
      </c>
      <c r="C243" s="634" t="s">
        <v>3512</v>
      </c>
      <c r="D243" s="634"/>
      <c r="E243" s="456"/>
    </row>
    <row r="244" spans="1:5" ht="12.75" customHeight="1">
      <c r="A244" s="458"/>
      <c r="B244" s="458" t="s">
        <v>3513</v>
      </c>
      <c r="C244" s="634" t="s">
        <v>3514</v>
      </c>
      <c r="D244" s="634"/>
      <c r="E244" s="456"/>
    </row>
    <row r="245" spans="1:5" ht="12.75" customHeight="1">
      <c r="A245" s="458"/>
      <c r="B245" s="458" t="s">
        <v>3515</v>
      </c>
      <c r="C245" s="634" t="s">
        <v>3516</v>
      </c>
      <c r="D245" s="634"/>
      <c r="E245" s="456"/>
    </row>
    <row r="246" spans="1:5" ht="12.75" customHeight="1">
      <c r="A246" s="458"/>
      <c r="B246" s="458" t="s">
        <v>3517</v>
      </c>
      <c r="C246" s="634" t="s">
        <v>1087</v>
      </c>
      <c r="D246" s="634"/>
      <c r="E246" s="456"/>
    </row>
    <row r="247" spans="1:5" ht="12.75" customHeight="1">
      <c r="A247" s="458"/>
      <c r="B247" s="458" t="s">
        <v>3518</v>
      </c>
      <c r="C247" s="634" t="s">
        <v>3519</v>
      </c>
      <c r="D247" s="634"/>
      <c r="E247" s="456"/>
    </row>
    <row r="248" spans="1:5" ht="12.75" customHeight="1">
      <c r="A248" s="458"/>
      <c r="B248" s="458" t="s">
        <v>3520</v>
      </c>
      <c r="C248" s="634" t="s">
        <v>3521</v>
      </c>
      <c r="D248" s="634"/>
      <c r="E248" s="456"/>
    </row>
    <row r="249" spans="1:5" ht="12.75" customHeight="1">
      <c r="A249" s="458"/>
      <c r="B249" s="458" t="s">
        <v>3522</v>
      </c>
      <c r="C249" s="634" t="s">
        <v>3523</v>
      </c>
      <c r="D249" s="634"/>
      <c r="E249" s="456"/>
    </row>
    <row r="250" spans="1:5" ht="12.75" customHeight="1">
      <c r="A250" s="458"/>
      <c r="B250" s="458" t="s">
        <v>1099</v>
      </c>
      <c r="C250" s="634" t="s">
        <v>3524</v>
      </c>
      <c r="D250" s="634"/>
      <c r="E250" s="456"/>
    </row>
    <row r="251" spans="1:5" ht="30.75" customHeight="1">
      <c r="A251" s="458"/>
      <c r="B251" s="458" t="s">
        <v>3525</v>
      </c>
      <c r="C251" s="634" t="s">
        <v>3526</v>
      </c>
      <c r="D251" s="634"/>
      <c r="E251" s="456"/>
    </row>
    <row r="252" spans="1:5" ht="30" customHeight="1">
      <c r="A252" s="458"/>
      <c r="B252" s="458" t="s">
        <v>3527</v>
      </c>
      <c r="C252" s="634" t="s">
        <v>3528</v>
      </c>
      <c r="D252" s="634"/>
      <c r="E252" s="456"/>
    </row>
    <row r="253" spans="1:5" ht="31.5" customHeight="1">
      <c r="A253" s="458"/>
      <c r="B253" s="458" t="s">
        <v>3529</v>
      </c>
      <c r="C253" s="634" t="s">
        <v>3530</v>
      </c>
      <c r="D253" s="634"/>
      <c r="E253" s="456"/>
    </row>
    <row r="254" spans="1:5" ht="30" customHeight="1">
      <c r="A254" s="458"/>
      <c r="B254" s="458" t="s">
        <v>3531</v>
      </c>
      <c r="C254" s="634" t="s">
        <v>3532</v>
      </c>
      <c r="D254" s="634"/>
      <c r="E254" s="456"/>
    </row>
    <row r="255" spans="1:5" ht="12.75" customHeight="1">
      <c r="A255" s="458"/>
      <c r="B255" s="458" t="s">
        <v>3533</v>
      </c>
      <c r="C255" s="634" t="s">
        <v>3534</v>
      </c>
      <c r="D255" s="634"/>
      <c r="E255" s="456"/>
    </row>
    <row r="256" spans="1:5" ht="12.75" customHeight="1">
      <c r="A256" s="458"/>
      <c r="B256" s="458" t="s">
        <v>3535</v>
      </c>
      <c r="C256" s="634" t="s">
        <v>3536</v>
      </c>
      <c r="D256" s="634"/>
      <c r="E256" s="456"/>
    </row>
    <row r="257" spans="1:5" ht="12.75" customHeight="1">
      <c r="A257" s="458" t="s">
        <v>3537</v>
      </c>
      <c r="B257" s="634" t="s">
        <v>3538</v>
      </c>
      <c r="C257" s="634"/>
      <c r="D257" s="634"/>
      <c r="E257" s="456"/>
    </row>
    <row r="258" spans="1:5" ht="12.75" customHeight="1">
      <c r="A258" s="458"/>
      <c r="B258" s="634" t="s">
        <v>3287</v>
      </c>
      <c r="C258" s="634"/>
      <c r="D258" s="456"/>
      <c r="E258" s="456"/>
    </row>
    <row r="259" spans="1:5" ht="12.75" customHeight="1">
      <c r="A259" s="458"/>
      <c r="B259" s="458" t="s">
        <v>3539</v>
      </c>
      <c r="C259" s="634" t="s">
        <v>3540</v>
      </c>
      <c r="D259" s="634"/>
      <c r="E259" s="456"/>
    </row>
    <row r="260" spans="1:5" ht="12.75" customHeight="1">
      <c r="A260" s="458"/>
      <c r="B260" s="458" t="s">
        <v>3541</v>
      </c>
      <c r="C260" s="634" t="s">
        <v>3542</v>
      </c>
      <c r="D260" s="634"/>
      <c r="E260" s="456"/>
    </row>
    <row r="261" spans="1:5" ht="12.75" customHeight="1">
      <c r="A261" s="458"/>
      <c r="B261" s="458" t="s">
        <v>3543</v>
      </c>
      <c r="C261" s="634" t="s">
        <v>3544</v>
      </c>
      <c r="D261" s="634"/>
      <c r="E261" s="456"/>
    </row>
    <row r="262" spans="1:5" ht="17.25" customHeight="1">
      <c r="A262" s="458"/>
      <c r="B262" s="458" t="s">
        <v>3545</v>
      </c>
      <c r="C262" s="634" t="s">
        <v>3546</v>
      </c>
      <c r="D262" s="634"/>
      <c r="E262" s="456"/>
    </row>
    <row r="263" spans="1:5" ht="12.75" customHeight="1">
      <c r="A263" s="458"/>
      <c r="B263" s="458" t="s">
        <v>3547</v>
      </c>
      <c r="C263" s="634" t="s">
        <v>3548</v>
      </c>
      <c r="D263" s="634"/>
      <c r="E263" s="456"/>
    </row>
    <row r="264" spans="1:5" ht="12.75" customHeight="1">
      <c r="A264" s="458"/>
      <c r="B264" s="458" t="s">
        <v>3549</v>
      </c>
      <c r="C264" s="634" t="s">
        <v>3550</v>
      </c>
      <c r="D264" s="634"/>
      <c r="E264" s="456"/>
    </row>
    <row r="265" spans="1:5" ht="12.75" customHeight="1">
      <c r="A265" s="458"/>
      <c r="B265" s="458" t="s">
        <v>3551</v>
      </c>
      <c r="C265" s="634" t="s">
        <v>3552</v>
      </c>
      <c r="D265" s="634"/>
      <c r="E265" s="456"/>
    </row>
    <row r="266" spans="1:5" ht="12.75" customHeight="1">
      <c r="A266" s="458"/>
      <c r="B266" s="458" t="s">
        <v>3553</v>
      </c>
      <c r="C266" s="634" t="s">
        <v>3554</v>
      </c>
      <c r="D266" s="634"/>
      <c r="E266" s="456"/>
    </row>
    <row r="267" spans="1:5" ht="12.75" customHeight="1">
      <c r="A267" s="458"/>
      <c r="B267" s="458" t="s">
        <v>3555</v>
      </c>
      <c r="C267" s="634" t="s">
        <v>3556</v>
      </c>
      <c r="D267" s="634"/>
      <c r="E267" s="456"/>
    </row>
    <row r="268" spans="1:5" ht="12.75" customHeight="1">
      <c r="A268" s="458"/>
      <c r="B268" s="458" t="s">
        <v>1141</v>
      </c>
      <c r="C268" s="634" t="s">
        <v>3557</v>
      </c>
      <c r="D268" s="634"/>
      <c r="E268" s="456"/>
    </row>
    <row r="269" spans="1:5" ht="12.75" customHeight="1">
      <c r="A269" s="458"/>
      <c r="B269" s="458" t="s">
        <v>1143</v>
      </c>
      <c r="C269" s="634" t="s">
        <v>3558</v>
      </c>
      <c r="D269" s="634"/>
      <c r="E269" s="456"/>
    </row>
    <row r="270" spans="1:5" ht="12.75" customHeight="1">
      <c r="A270" s="458"/>
      <c r="B270" s="458" t="s">
        <v>3559</v>
      </c>
      <c r="C270" s="634" t="s">
        <v>3560</v>
      </c>
      <c r="D270" s="634"/>
      <c r="E270" s="456"/>
    </row>
    <row r="271" spans="1:5" ht="12.75" customHeight="1">
      <c r="A271" s="458"/>
      <c r="B271" s="458" t="s">
        <v>3561</v>
      </c>
      <c r="C271" s="634" t="s">
        <v>3562</v>
      </c>
      <c r="D271" s="634"/>
      <c r="E271" s="456"/>
    </row>
    <row r="272" spans="1:5" ht="12.75" customHeight="1">
      <c r="A272" s="458"/>
      <c r="B272" s="458" t="s">
        <v>3563</v>
      </c>
      <c r="C272" s="634" t="s">
        <v>3564</v>
      </c>
      <c r="D272" s="634"/>
      <c r="E272" s="456"/>
    </row>
    <row r="273" spans="1:5" ht="12.75" customHeight="1">
      <c r="A273" s="458"/>
      <c r="B273" s="458" t="s">
        <v>3565</v>
      </c>
      <c r="C273" s="634" t="s">
        <v>3566</v>
      </c>
      <c r="D273" s="634"/>
      <c r="E273" s="456"/>
    </row>
    <row r="274" spans="1:5" ht="29.25" customHeight="1">
      <c r="A274" s="458"/>
      <c r="B274" s="458" t="s">
        <v>3567</v>
      </c>
      <c r="C274" s="634" t="s">
        <v>3568</v>
      </c>
      <c r="D274" s="634"/>
      <c r="E274" s="456"/>
    </row>
    <row r="275" spans="1:5" ht="12.75" customHeight="1">
      <c r="A275" s="458"/>
      <c r="B275" s="458" t="s">
        <v>3569</v>
      </c>
      <c r="C275" s="634" t="s">
        <v>3570</v>
      </c>
      <c r="D275" s="634"/>
      <c r="E275" s="456"/>
    </row>
    <row r="276" spans="1:5" ht="12.75" customHeight="1">
      <c r="A276" s="458"/>
      <c r="B276" s="458" t="s">
        <v>3571</v>
      </c>
      <c r="C276" s="634" t="s">
        <v>3572</v>
      </c>
      <c r="D276" s="634"/>
      <c r="E276" s="456"/>
    </row>
    <row r="277" spans="1:5" ht="12.75" customHeight="1">
      <c r="A277" s="458" t="s">
        <v>3573</v>
      </c>
      <c r="B277" s="634" t="s">
        <v>3574</v>
      </c>
      <c r="C277" s="634"/>
      <c r="D277" s="634"/>
      <c r="E277" s="456"/>
    </row>
  </sheetData>
  <mergeCells count="248">
    <mergeCell ref="A1:E1"/>
    <mergeCell ref="C2:D2"/>
    <mergeCell ref="A4:D4"/>
    <mergeCell ref="A5:B5"/>
    <mergeCell ref="A6:B6"/>
    <mergeCell ref="B7:D7"/>
    <mergeCell ref="B8:C8"/>
    <mergeCell ref="C9:D9"/>
    <mergeCell ref="C10:D10"/>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B28:D28"/>
    <mergeCell ref="B29:C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B53:D53"/>
    <mergeCell ref="B54:C54"/>
    <mergeCell ref="C55:D55"/>
    <mergeCell ref="C56:D56"/>
    <mergeCell ref="C57:D57"/>
    <mergeCell ref="C58:D58"/>
    <mergeCell ref="C62:D62"/>
    <mergeCell ref="C63:D63"/>
    <mergeCell ref="C70:D70"/>
    <mergeCell ref="C71:D71"/>
    <mergeCell ref="C72:D72"/>
    <mergeCell ref="C73:D73"/>
    <mergeCell ref="C74:D74"/>
    <mergeCell ref="C77:D77"/>
    <mergeCell ref="C78:D78"/>
    <mergeCell ref="C79:D79"/>
    <mergeCell ref="C83:D83"/>
    <mergeCell ref="B84:D84"/>
    <mergeCell ref="B85:C85"/>
    <mergeCell ref="C86:D86"/>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B107:D107"/>
    <mergeCell ref="B108:C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B122:D122"/>
    <mergeCell ref="B123:C123"/>
    <mergeCell ref="C124:D124"/>
    <mergeCell ref="C125:D125"/>
    <mergeCell ref="C126:D126"/>
    <mergeCell ref="C127:D127"/>
    <mergeCell ref="C128:D128"/>
    <mergeCell ref="C129:D129"/>
    <mergeCell ref="C130:D130"/>
    <mergeCell ref="B131:D131"/>
    <mergeCell ref="B132:C132"/>
    <mergeCell ref="C133:D133"/>
    <mergeCell ref="C134:D134"/>
    <mergeCell ref="C135:D135"/>
    <mergeCell ref="C136:D136"/>
    <mergeCell ref="C137:D137"/>
    <mergeCell ref="C141:D141"/>
    <mergeCell ref="C142:D142"/>
    <mergeCell ref="C143:D143"/>
    <mergeCell ref="C144:D144"/>
    <mergeCell ref="B145:D145"/>
    <mergeCell ref="B146:C146"/>
    <mergeCell ref="C147:D147"/>
    <mergeCell ref="C148:D148"/>
    <mergeCell ref="C149:D149"/>
    <mergeCell ref="C155:D155"/>
    <mergeCell ref="C156:D156"/>
    <mergeCell ref="C157:D157"/>
    <mergeCell ref="C158:D158"/>
    <mergeCell ref="C159:D159"/>
    <mergeCell ref="C160:D160"/>
    <mergeCell ref="C161:D161"/>
    <mergeCell ref="C162:D162"/>
    <mergeCell ref="B163:D163"/>
    <mergeCell ref="B164:C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B180:D180"/>
    <mergeCell ref="B181:C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B202:D202"/>
    <mergeCell ref="B203:C203"/>
    <mergeCell ref="C204:D204"/>
    <mergeCell ref="C205:D205"/>
    <mergeCell ref="C206:D206"/>
    <mergeCell ref="C207:D207"/>
    <mergeCell ref="C208:D208"/>
    <mergeCell ref="C209:D209"/>
    <mergeCell ref="C210:D210"/>
    <mergeCell ref="C211:D211"/>
    <mergeCell ref="C212:D212"/>
    <mergeCell ref="B213:D213"/>
    <mergeCell ref="B214:C214"/>
    <mergeCell ref="C215:D215"/>
    <mergeCell ref="C216:D216"/>
    <mergeCell ref="C217:D217"/>
    <mergeCell ref="C218:D218"/>
    <mergeCell ref="C219:D219"/>
    <mergeCell ref="C220:D220"/>
    <mergeCell ref="C221:D221"/>
    <mergeCell ref="C222:D222"/>
    <mergeCell ref="C223:D223"/>
    <mergeCell ref="C224:D224"/>
    <mergeCell ref="C225:D225"/>
    <mergeCell ref="C226:D226"/>
    <mergeCell ref="C227:D227"/>
    <mergeCell ref="C228:D228"/>
    <mergeCell ref="B229:D229"/>
    <mergeCell ref="B230:C230"/>
    <mergeCell ref="C231:D231"/>
    <mergeCell ref="C232:D232"/>
    <mergeCell ref="C233:D233"/>
    <mergeCell ref="C234:D234"/>
    <mergeCell ref="C235:D235"/>
    <mergeCell ref="C236:D236"/>
    <mergeCell ref="C237:D237"/>
    <mergeCell ref="C238:D238"/>
    <mergeCell ref="C239:D239"/>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53:D253"/>
    <mergeCell ref="C254:D254"/>
    <mergeCell ref="C255:D255"/>
    <mergeCell ref="C256:D256"/>
    <mergeCell ref="B257:D257"/>
    <mergeCell ref="B258:C258"/>
    <mergeCell ref="C259:D259"/>
    <mergeCell ref="C260:D260"/>
    <mergeCell ref="C261:D261"/>
    <mergeCell ref="C262:D262"/>
    <mergeCell ref="C263:D263"/>
    <mergeCell ref="C264:D264"/>
    <mergeCell ref="C265:D265"/>
    <mergeCell ref="C266:D266"/>
    <mergeCell ref="C267:D267"/>
    <mergeCell ref="C268:D268"/>
    <mergeCell ref="C269:D269"/>
    <mergeCell ref="C276:D276"/>
    <mergeCell ref="B277:D277"/>
    <mergeCell ref="C270:D270"/>
    <mergeCell ref="C271:D271"/>
    <mergeCell ref="C272:D272"/>
    <mergeCell ref="C273:D273"/>
    <mergeCell ref="C274:D274"/>
    <mergeCell ref="C275:D275"/>
  </mergeCells>
  <pageMargins left="0.7" right="0.7" top="0.75" bottom="0.75" header="0.51180555555555551" footer="0.51180555555555551"/>
  <pageSetup paperSize="9" scale="75"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84"/>
  <sheetViews>
    <sheetView view="pageBreakPreview" topLeftCell="A52" zoomScale="115" zoomScaleNormal="115" zoomScaleSheetLayoutView="115" workbookViewId="0">
      <selection activeCell="B405" sqref="B405"/>
    </sheetView>
  </sheetViews>
  <sheetFormatPr defaultRowHeight="15"/>
  <cols>
    <col min="1" max="1" width="6.5703125" customWidth="1"/>
    <col min="2" max="2" width="10.7109375" customWidth="1"/>
    <col min="3" max="3" width="3.7109375" customWidth="1"/>
    <col min="4" max="4" width="103.85546875" customWidth="1"/>
  </cols>
  <sheetData>
    <row r="1" spans="1:4" ht="15" customHeight="1">
      <c r="A1" s="633" t="s">
        <v>3575</v>
      </c>
      <c r="B1" s="633"/>
      <c r="C1" s="633"/>
      <c r="D1" s="633"/>
    </row>
    <row r="2" spans="1:4">
      <c r="A2" s="4" t="s">
        <v>3576</v>
      </c>
      <c r="B2" s="4"/>
      <c r="C2" s="4"/>
      <c r="D2" s="4"/>
    </row>
    <row r="3" spans="1:4" ht="31.5" customHeight="1">
      <c r="A3" s="5">
        <v>1</v>
      </c>
      <c r="B3" s="639" t="s">
        <v>3577</v>
      </c>
      <c r="C3" s="639"/>
      <c r="D3" s="639"/>
    </row>
    <row r="4" spans="1:4">
      <c r="A4" s="5">
        <v>2</v>
      </c>
      <c r="B4" s="459" t="s">
        <v>3578</v>
      </c>
      <c r="C4" s="4"/>
      <c r="D4" s="4"/>
    </row>
    <row r="5" spans="1:4" ht="44.25" customHeight="1">
      <c r="A5" s="4"/>
      <c r="B5" s="460" t="s">
        <v>3579</v>
      </c>
      <c r="C5" s="638" t="s">
        <v>3580</v>
      </c>
      <c r="D5" s="638"/>
    </row>
    <row r="6" spans="1:4" ht="30.75" customHeight="1">
      <c r="A6" s="4"/>
      <c r="B6" s="460" t="s">
        <v>3581</v>
      </c>
      <c r="C6" s="638" t="s">
        <v>3582</v>
      </c>
      <c r="D6" s="638"/>
    </row>
    <row r="7" spans="1:4">
      <c r="A7" s="5">
        <v>3</v>
      </c>
      <c r="B7" s="459" t="s">
        <v>3583</v>
      </c>
      <c r="C7" s="4"/>
      <c r="D7" s="4"/>
    </row>
    <row r="8" spans="1:4">
      <c r="A8" s="4"/>
      <c r="B8" s="460" t="s">
        <v>3584</v>
      </c>
      <c r="C8" s="4" t="s">
        <v>3585</v>
      </c>
      <c r="D8" s="4"/>
    </row>
    <row r="9" spans="1:4" ht="30" customHeight="1">
      <c r="A9" s="4"/>
      <c r="B9" s="460" t="s">
        <v>3586</v>
      </c>
      <c r="C9" s="638" t="s">
        <v>3587</v>
      </c>
      <c r="D9" s="638"/>
    </row>
    <row r="10" spans="1:4" ht="30" customHeight="1">
      <c r="A10" s="4"/>
      <c r="B10" s="460" t="s">
        <v>3588</v>
      </c>
      <c r="C10" s="638" t="s">
        <v>3589</v>
      </c>
      <c r="D10" s="638"/>
    </row>
    <row r="11" spans="1:4" ht="32.25" customHeight="1">
      <c r="A11" s="5">
        <v>4</v>
      </c>
      <c r="B11" s="639" t="s">
        <v>3590</v>
      </c>
      <c r="C11" s="639"/>
      <c r="D11" s="639"/>
    </row>
    <row r="12" spans="1:4">
      <c r="A12" s="460"/>
      <c r="B12" s="460" t="s">
        <v>1102</v>
      </c>
      <c r="C12" s="4" t="s">
        <v>3591</v>
      </c>
      <c r="D12" s="4"/>
    </row>
    <row r="13" spans="1:4">
      <c r="A13" s="460"/>
      <c r="B13" s="460" t="s">
        <v>1104</v>
      </c>
      <c r="C13" s="4" t="s">
        <v>3592</v>
      </c>
      <c r="D13" s="4"/>
    </row>
    <row r="14" spans="1:4">
      <c r="A14" s="460"/>
      <c r="B14" s="460" t="s">
        <v>1110</v>
      </c>
      <c r="C14" s="4" t="s">
        <v>3593</v>
      </c>
      <c r="D14" s="4"/>
    </row>
    <row r="15" spans="1:4">
      <c r="A15" s="460"/>
      <c r="B15" s="460"/>
      <c r="C15" s="4" t="s">
        <v>1633</v>
      </c>
      <c r="D15" s="4" t="s">
        <v>3594</v>
      </c>
    </row>
    <row r="16" spans="1:4">
      <c r="A16" s="460"/>
      <c r="B16" s="460"/>
      <c r="C16" s="4" t="s">
        <v>1636</v>
      </c>
      <c r="D16" s="4" t="s">
        <v>3595</v>
      </c>
    </row>
    <row r="17" spans="1:4">
      <c r="A17" s="460"/>
      <c r="B17" s="460"/>
      <c r="C17" s="4" t="s">
        <v>1639</v>
      </c>
      <c r="D17" s="4" t="s">
        <v>3596</v>
      </c>
    </row>
    <row r="18" spans="1:4">
      <c r="A18" s="460"/>
      <c r="B18" s="460" t="s">
        <v>1174</v>
      </c>
      <c r="C18" s="4" t="s">
        <v>3597</v>
      </c>
      <c r="D18" s="4"/>
    </row>
    <row r="19" spans="1:4">
      <c r="A19" s="460"/>
      <c r="B19" s="460" t="s">
        <v>3598</v>
      </c>
      <c r="C19" s="4" t="s">
        <v>3599</v>
      </c>
      <c r="D19" s="4"/>
    </row>
    <row r="20" spans="1:4">
      <c r="A20" s="460"/>
      <c r="B20" s="460" t="s">
        <v>3600</v>
      </c>
      <c r="C20" s="4" t="s">
        <v>3601</v>
      </c>
      <c r="D20" s="4"/>
    </row>
    <row r="21" spans="1:4" ht="30" customHeight="1">
      <c r="A21" s="460"/>
      <c r="B21" s="460" t="s">
        <v>3602</v>
      </c>
      <c r="C21" s="638" t="s">
        <v>3603</v>
      </c>
      <c r="D21" s="638"/>
    </row>
    <row r="22" spans="1:4">
      <c r="A22" s="460"/>
      <c r="B22" s="460" t="s">
        <v>3604</v>
      </c>
      <c r="C22" s="4" t="s">
        <v>3605</v>
      </c>
      <c r="D22" s="4"/>
    </row>
    <row r="23" spans="1:4" ht="30" customHeight="1">
      <c r="A23" s="460"/>
      <c r="B23" s="460" t="s">
        <v>3606</v>
      </c>
      <c r="C23" s="638" t="s">
        <v>3607</v>
      </c>
      <c r="D23" s="638"/>
    </row>
    <row r="24" spans="1:4">
      <c r="A24" s="460"/>
      <c r="B24" s="460" t="s">
        <v>3608</v>
      </c>
      <c r="C24" s="4" t="s">
        <v>3609</v>
      </c>
      <c r="D24" s="4"/>
    </row>
    <row r="25" spans="1:4">
      <c r="A25" s="460"/>
      <c r="B25" s="460" t="s">
        <v>3610</v>
      </c>
      <c r="C25" s="4" t="s">
        <v>3611</v>
      </c>
      <c r="D25" s="4"/>
    </row>
    <row r="26" spans="1:4">
      <c r="A26" s="460"/>
      <c r="B26" s="460" t="s">
        <v>3612</v>
      </c>
      <c r="C26" s="4" t="s">
        <v>3613</v>
      </c>
      <c r="D26" s="4"/>
    </row>
    <row r="27" spans="1:4">
      <c r="A27" s="460"/>
      <c r="B27" s="460" t="s">
        <v>3614</v>
      </c>
      <c r="C27" s="4" t="s">
        <v>3615</v>
      </c>
      <c r="D27" s="4"/>
    </row>
    <row r="28" spans="1:4">
      <c r="A28" s="460"/>
      <c r="B28" s="460" t="s">
        <v>3616</v>
      </c>
      <c r="C28" s="4" t="s">
        <v>3617</v>
      </c>
      <c r="D28" s="4"/>
    </row>
    <row r="29" spans="1:4">
      <c r="A29" s="460"/>
      <c r="B29" s="460" t="s">
        <v>3618</v>
      </c>
      <c r="C29" s="4" t="s">
        <v>3619</v>
      </c>
      <c r="D29" s="4"/>
    </row>
    <row r="30" spans="1:4">
      <c r="A30" s="460"/>
      <c r="B30" s="460" t="s">
        <v>3620</v>
      </c>
      <c r="C30" s="4" t="s">
        <v>3621</v>
      </c>
      <c r="D30" s="4"/>
    </row>
    <row r="31" spans="1:4">
      <c r="A31" s="460"/>
      <c r="B31" s="460" t="s">
        <v>3622</v>
      </c>
      <c r="C31" s="634" t="s">
        <v>3982</v>
      </c>
      <c r="D31" s="634"/>
    </row>
    <row r="32" spans="1:4" ht="30" customHeight="1">
      <c r="A32" s="5">
        <v>5</v>
      </c>
      <c r="B32" s="642" t="s">
        <v>3623</v>
      </c>
      <c r="C32" s="642"/>
      <c r="D32" s="642"/>
    </row>
    <row r="33" spans="1:4">
      <c r="A33" s="5">
        <v>6</v>
      </c>
      <c r="B33" s="459" t="s">
        <v>3624</v>
      </c>
      <c r="C33" s="4"/>
      <c r="D33" s="4"/>
    </row>
    <row r="34" spans="1:4">
      <c r="A34" s="460"/>
      <c r="B34" s="4" t="s">
        <v>3625</v>
      </c>
      <c r="C34" s="4" t="s">
        <v>3626</v>
      </c>
      <c r="D34" s="4"/>
    </row>
    <row r="35" spans="1:4" ht="30.75" customHeight="1">
      <c r="A35" s="460"/>
      <c r="B35" s="4" t="s">
        <v>3627</v>
      </c>
      <c r="C35" s="638" t="s">
        <v>3628</v>
      </c>
      <c r="D35" s="638"/>
    </row>
    <row r="36" spans="1:4" ht="31.5" customHeight="1">
      <c r="A36" s="460"/>
      <c r="B36" s="4" t="s">
        <v>3629</v>
      </c>
      <c r="C36" s="638" t="s">
        <v>3630</v>
      </c>
      <c r="D36" s="638"/>
    </row>
    <row r="37" spans="1:4" ht="45.75" customHeight="1">
      <c r="A37" s="460"/>
      <c r="B37" s="4" t="s">
        <v>3631</v>
      </c>
      <c r="C37" s="638" t="s">
        <v>3632</v>
      </c>
      <c r="D37" s="638"/>
    </row>
    <row r="38" spans="1:4" ht="30" customHeight="1">
      <c r="A38" s="460"/>
      <c r="B38" s="4" t="s">
        <v>3633</v>
      </c>
      <c r="C38" s="638" t="s">
        <v>3634</v>
      </c>
      <c r="D38" s="638"/>
    </row>
    <row r="39" spans="1:4">
      <c r="A39" s="460"/>
      <c r="B39" s="4" t="s">
        <v>3635</v>
      </c>
      <c r="C39" s="4" t="s">
        <v>3636</v>
      </c>
      <c r="D39" s="4"/>
    </row>
    <row r="40" spans="1:4">
      <c r="A40" s="460"/>
      <c r="B40" s="4" t="s">
        <v>3637</v>
      </c>
      <c r="C40" s="4" t="s">
        <v>3638</v>
      </c>
      <c r="D40" s="4"/>
    </row>
    <row r="41" spans="1:4">
      <c r="A41" s="5">
        <v>7</v>
      </c>
      <c r="B41" s="459" t="s">
        <v>3639</v>
      </c>
      <c r="C41" s="4"/>
      <c r="D41" s="4"/>
    </row>
    <row r="42" spans="1:4" ht="29.25" customHeight="1">
      <c r="A42" s="460"/>
      <c r="B42" s="4" t="s">
        <v>3640</v>
      </c>
      <c r="C42" s="638" t="s">
        <v>3641</v>
      </c>
      <c r="D42" s="638"/>
    </row>
    <row r="43" spans="1:4" ht="44.25" customHeight="1">
      <c r="A43" s="460"/>
      <c r="B43" s="4" t="s">
        <v>3642</v>
      </c>
      <c r="C43" s="638" t="s">
        <v>3643</v>
      </c>
      <c r="D43" s="638"/>
    </row>
    <row r="44" spans="1:4" ht="43.5" customHeight="1">
      <c r="A44" s="460"/>
      <c r="B44" s="4" t="s">
        <v>3644</v>
      </c>
      <c r="C44" s="638" t="s">
        <v>3645</v>
      </c>
      <c r="D44" s="638"/>
    </row>
    <row r="45" spans="1:4" ht="29.25" customHeight="1">
      <c r="A45" s="460"/>
      <c r="B45" s="4" t="s">
        <v>3646</v>
      </c>
      <c r="C45" s="638" t="s">
        <v>3647</v>
      </c>
      <c r="D45" s="638"/>
    </row>
    <row r="46" spans="1:4" ht="15.75" customHeight="1">
      <c r="A46" s="460"/>
      <c r="B46" s="4" t="s">
        <v>3648</v>
      </c>
      <c r="C46" s="641" t="s">
        <v>3649</v>
      </c>
      <c r="D46" s="641"/>
    </row>
    <row r="47" spans="1:4" ht="76.5" customHeight="1">
      <c r="A47" s="460"/>
      <c r="B47" s="4" t="s">
        <v>3650</v>
      </c>
      <c r="C47" s="638" t="s">
        <v>3651</v>
      </c>
      <c r="D47" s="638"/>
    </row>
    <row r="48" spans="1:4">
      <c r="A48" s="5">
        <v>8</v>
      </c>
      <c r="B48" s="459" t="s">
        <v>3652</v>
      </c>
      <c r="C48" s="4"/>
      <c r="D48" s="4"/>
    </row>
    <row r="49" spans="1:4" ht="30.75" customHeight="1">
      <c r="A49" s="460"/>
      <c r="B49" s="4" t="s">
        <v>3653</v>
      </c>
      <c r="C49" s="638" t="s">
        <v>3654</v>
      </c>
      <c r="D49" s="638"/>
    </row>
    <row r="50" spans="1:4">
      <c r="A50" s="460"/>
      <c r="B50" s="4" t="s">
        <v>3655</v>
      </c>
      <c r="C50" s="638" t="s">
        <v>3656</v>
      </c>
      <c r="D50" s="638"/>
    </row>
    <row r="51" spans="1:4" ht="60.75" customHeight="1">
      <c r="A51" s="460"/>
      <c r="B51" s="4" t="s">
        <v>3657</v>
      </c>
      <c r="C51" s="638" t="s">
        <v>3658</v>
      </c>
      <c r="D51" s="638"/>
    </row>
    <row r="52" spans="1:4" ht="30.75" customHeight="1">
      <c r="A52" s="460"/>
      <c r="B52" s="4" t="s">
        <v>3659</v>
      </c>
      <c r="C52" s="638" t="s">
        <v>3660</v>
      </c>
      <c r="D52" s="638"/>
    </row>
    <row r="53" spans="1:4" ht="29.25" customHeight="1">
      <c r="A53" s="460"/>
      <c r="B53" s="4" t="s">
        <v>3661</v>
      </c>
      <c r="C53" s="638" t="s">
        <v>3662</v>
      </c>
      <c r="D53" s="638"/>
    </row>
    <row r="54" spans="1:4" ht="28.5" customHeight="1">
      <c r="A54" s="460"/>
      <c r="B54" s="4" t="s">
        <v>3663</v>
      </c>
      <c r="C54" s="638" t="s">
        <v>3664</v>
      </c>
      <c r="D54" s="638"/>
    </row>
    <row r="55" spans="1:4">
      <c r="A55" s="460"/>
      <c r="B55" s="4" t="s">
        <v>3665</v>
      </c>
      <c r="C55" s="4" t="s">
        <v>3666</v>
      </c>
      <c r="D55" s="4"/>
    </row>
    <row r="56" spans="1:4">
      <c r="A56" s="460"/>
      <c r="B56" s="4" t="s">
        <v>3667</v>
      </c>
      <c r="C56" s="4" t="s">
        <v>3668</v>
      </c>
      <c r="D56" s="4"/>
    </row>
    <row r="57" spans="1:4" ht="30" customHeight="1">
      <c r="A57" s="460"/>
      <c r="B57" s="4" t="s">
        <v>3669</v>
      </c>
      <c r="C57" s="638" t="s">
        <v>3670</v>
      </c>
      <c r="D57" s="638"/>
    </row>
    <row r="58" spans="1:4">
      <c r="A58" s="5">
        <v>9</v>
      </c>
      <c r="B58" s="459" t="s">
        <v>3671</v>
      </c>
      <c r="C58" s="4"/>
      <c r="D58" s="4"/>
    </row>
    <row r="59" spans="1:4" ht="32.25" customHeight="1">
      <c r="A59" s="460"/>
      <c r="B59" s="4" t="s">
        <v>3672</v>
      </c>
      <c r="C59" s="638" t="s">
        <v>3673</v>
      </c>
      <c r="D59" s="638"/>
    </row>
    <row r="60" spans="1:4">
      <c r="A60" s="460"/>
      <c r="B60" s="4" t="s">
        <v>3674</v>
      </c>
      <c r="C60" s="638" t="s">
        <v>3675</v>
      </c>
      <c r="D60" s="638"/>
    </row>
    <row r="61" spans="1:4">
      <c r="A61" s="460"/>
      <c r="B61" s="4" t="s">
        <v>3676</v>
      </c>
      <c r="C61" s="4" t="s">
        <v>3677</v>
      </c>
      <c r="D61" s="4"/>
    </row>
    <row r="62" spans="1:4">
      <c r="A62" s="5">
        <v>10</v>
      </c>
      <c r="B62" s="459" t="s">
        <v>3678</v>
      </c>
      <c r="C62" s="4"/>
      <c r="D62" s="4"/>
    </row>
    <row r="63" spans="1:4" ht="30.75" customHeight="1">
      <c r="A63" s="460"/>
      <c r="B63" s="4" t="s">
        <v>3679</v>
      </c>
      <c r="C63" s="638" t="s">
        <v>3680</v>
      </c>
      <c r="D63" s="638"/>
    </row>
    <row r="64" spans="1:4" ht="32.25" customHeight="1">
      <c r="A64" s="460"/>
      <c r="B64" s="4" t="s">
        <v>3681</v>
      </c>
      <c r="C64" s="638" t="s">
        <v>3682</v>
      </c>
      <c r="D64" s="638"/>
    </row>
    <row r="65" spans="1:4" ht="17.25" customHeight="1">
      <c r="A65" s="460"/>
      <c r="B65" s="4" t="s">
        <v>3683</v>
      </c>
      <c r="C65" s="638" t="s">
        <v>3684</v>
      </c>
      <c r="D65" s="638"/>
    </row>
    <row r="66" spans="1:4" ht="29.25" customHeight="1">
      <c r="A66" s="460"/>
      <c r="B66" s="4" t="s">
        <v>3685</v>
      </c>
      <c r="C66" s="638" t="s">
        <v>3686</v>
      </c>
      <c r="D66" s="638"/>
    </row>
    <row r="67" spans="1:4" ht="30.75" customHeight="1">
      <c r="A67" s="460"/>
      <c r="B67" s="4" t="s">
        <v>3687</v>
      </c>
      <c r="C67" s="638" t="s">
        <v>3688</v>
      </c>
      <c r="D67" s="638"/>
    </row>
    <row r="68" spans="1:4" ht="17.25" customHeight="1">
      <c r="A68" s="460"/>
      <c r="B68" s="4" t="s">
        <v>3689</v>
      </c>
      <c r="C68" s="638" t="s">
        <v>3690</v>
      </c>
      <c r="D68" s="638"/>
    </row>
    <row r="69" spans="1:4">
      <c r="A69" s="5">
        <v>11</v>
      </c>
      <c r="B69" s="639" t="s">
        <v>3691</v>
      </c>
      <c r="C69" s="639"/>
      <c r="D69" s="639"/>
    </row>
    <row r="70" spans="1:4" ht="29.25" customHeight="1">
      <c r="A70" s="5"/>
      <c r="B70" s="640" t="s">
        <v>3692</v>
      </c>
      <c r="C70" s="640"/>
      <c r="D70" s="640"/>
    </row>
    <row r="71" spans="1:4">
      <c r="A71" s="5">
        <v>12</v>
      </c>
      <c r="B71" s="459" t="s">
        <v>3693</v>
      </c>
      <c r="C71" s="4"/>
      <c r="D71" s="4"/>
    </row>
    <row r="72" spans="1:4">
      <c r="A72" s="460"/>
      <c r="B72" s="4" t="s">
        <v>3694</v>
      </c>
      <c r="C72" s="4" t="s">
        <v>3695</v>
      </c>
      <c r="D72" s="4"/>
    </row>
    <row r="73" spans="1:4">
      <c r="A73" s="460"/>
      <c r="B73" s="4"/>
      <c r="C73" s="4" t="s">
        <v>576</v>
      </c>
      <c r="D73" s="4" t="s">
        <v>3696</v>
      </c>
    </row>
    <row r="74" spans="1:4">
      <c r="A74" s="460"/>
      <c r="B74" s="4"/>
      <c r="C74" s="4" t="s">
        <v>578</v>
      </c>
      <c r="D74" s="4" t="s">
        <v>3697</v>
      </c>
    </row>
    <row r="75" spans="1:4">
      <c r="A75" s="460"/>
      <c r="B75" s="4"/>
      <c r="C75" s="4" t="s">
        <v>580</v>
      </c>
      <c r="D75" s="4" t="s">
        <v>3698</v>
      </c>
    </row>
    <row r="76" spans="1:4">
      <c r="A76" s="460"/>
      <c r="B76" s="4" t="s">
        <v>3699</v>
      </c>
      <c r="C76" s="4" t="s">
        <v>3700</v>
      </c>
      <c r="D76" s="4"/>
    </row>
    <row r="77" spans="1:4">
      <c r="A77" s="460"/>
      <c r="B77" s="4" t="s">
        <v>3701</v>
      </c>
      <c r="C77" s="4" t="s">
        <v>3702</v>
      </c>
      <c r="D77" s="4"/>
    </row>
    <row r="78" spans="1:4">
      <c r="A78" s="460"/>
      <c r="B78" s="4" t="s">
        <v>3703</v>
      </c>
      <c r="C78" s="4" t="s">
        <v>3704</v>
      </c>
      <c r="D78" s="4"/>
    </row>
    <row r="79" spans="1:4" ht="32.25" customHeight="1">
      <c r="A79" s="460"/>
      <c r="B79" s="4" t="s">
        <v>3705</v>
      </c>
      <c r="C79" s="638" t="s">
        <v>3706</v>
      </c>
      <c r="D79" s="638"/>
    </row>
    <row r="80" spans="1:4" ht="29.25" customHeight="1">
      <c r="A80" s="460"/>
      <c r="B80" s="4" t="s">
        <v>3707</v>
      </c>
      <c r="C80" s="638" t="s">
        <v>3708</v>
      </c>
      <c r="D80" s="638"/>
    </row>
    <row r="81" spans="1:4" ht="29.25" customHeight="1">
      <c r="A81" s="460"/>
      <c r="B81" s="4" t="s">
        <v>3709</v>
      </c>
      <c r="C81" s="638" t="s">
        <v>3710</v>
      </c>
      <c r="D81" s="638"/>
    </row>
    <row r="82" spans="1:4" ht="45.75" customHeight="1">
      <c r="A82" s="460"/>
      <c r="B82" s="4" t="s">
        <v>3711</v>
      </c>
      <c r="C82" s="638" t="s">
        <v>3712</v>
      </c>
      <c r="D82" s="638"/>
    </row>
    <row r="83" spans="1:4" ht="43.5" customHeight="1">
      <c r="A83" s="5">
        <v>13</v>
      </c>
      <c r="B83" s="638" t="s">
        <v>3713</v>
      </c>
      <c r="C83" s="638"/>
      <c r="D83" s="638"/>
    </row>
    <row r="84" spans="1:4" ht="29.25" customHeight="1">
      <c r="A84" s="5">
        <v>14</v>
      </c>
      <c r="B84" s="639" t="s">
        <v>3714</v>
      </c>
      <c r="C84" s="639"/>
      <c r="D84" s="639"/>
    </row>
  </sheetData>
  <mergeCells count="44">
    <mergeCell ref="A1:D1"/>
    <mergeCell ref="B3:D3"/>
    <mergeCell ref="C5:D5"/>
    <mergeCell ref="C6:D6"/>
    <mergeCell ref="C9:D9"/>
    <mergeCell ref="C10:D10"/>
    <mergeCell ref="B11:D11"/>
    <mergeCell ref="C21:D21"/>
    <mergeCell ref="C23:D23"/>
    <mergeCell ref="C31:D31"/>
    <mergeCell ref="B32:D32"/>
    <mergeCell ref="C35:D35"/>
    <mergeCell ref="C36:D36"/>
    <mergeCell ref="C37:D37"/>
    <mergeCell ref="C38:D38"/>
    <mergeCell ref="C42:D42"/>
    <mergeCell ref="C43:D43"/>
    <mergeCell ref="C44:D44"/>
    <mergeCell ref="C45:D45"/>
    <mergeCell ref="C46:D46"/>
    <mergeCell ref="C47:D47"/>
    <mergeCell ref="C49:D49"/>
    <mergeCell ref="C50:D50"/>
    <mergeCell ref="C51:D51"/>
    <mergeCell ref="C52:D52"/>
    <mergeCell ref="C53:D53"/>
    <mergeCell ref="C54:D54"/>
    <mergeCell ref="C57:D57"/>
    <mergeCell ref="C59:D59"/>
    <mergeCell ref="C60:D60"/>
    <mergeCell ref="C63:D63"/>
    <mergeCell ref="C64:D64"/>
    <mergeCell ref="C65:D65"/>
    <mergeCell ref="C66:D66"/>
    <mergeCell ref="C67:D67"/>
    <mergeCell ref="C68:D68"/>
    <mergeCell ref="B83:D83"/>
    <mergeCell ref="B84:D84"/>
    <mergeCell ref="B69:D69"/>
    <mergeCell ref="B70:D70"/>
    <mergeCell ref="C79:D79"/>
    <mergeCell ref="C80:D80"/>
    <mergeCell ref="C81:D81"/>
    <mergeCell ref="C82:D82"/>
  </mergeCells>
  <pageMargins left="0.7" right="0.7" top="0.75" bottom="0.75" header="0.51180555555555551" footer="0.51180555555555551"/>
  <pageSetup paperSize="9" scale="70"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49"/>
  <sheetViews>
    <sheetView view="pageBreakPreview" topLeftCell="A10" zoomScale="145" zoomScaleNormal="145" zoomScaleSheetLayoutView="145" workbookViewId="0">
      <selection activeCell="B405" sqref="B405"/>
    </sheetView>
  </sheetViews>
  <sheetFormatPr defaultRowHeight="15"/>
  <cols>
    <col min="1" max="1" width="19.28515625" customWidth="1"/>
    <col min="2" max="2" width="88.28515625" customWidth="1"/>
  </cols>
  <sheetData>
    <row r="1" spans="1:2" ht="15.75" customHeight="1">
      <c r="A1" s="636" t="s">
        <v>3715</v>
      </c>
      <c r="B1" s="636"/>
    </row>
    <row r="2" spans="1:2">
      <c r="A2" s="1" t="s">
        <v>3716</v>
      </c>
      <c r="B2" s="1" t="s">
        <v>3717</v>
      </c>
    </row>
    <row r="3" spans="1:2">
      <c r="A3" s="1" t="s">
        <v>3718</v>
      </c>
      <c r="B3" s="1" t="s">
        <v>3719</v>
      </c>
    </row>
    <row r="4" spans="1:2">
      <c r="A4" s="1" t="s">
        <v>3720</v>
      </c>
      <c r="B4" s="1" t="s">
        <v>3355</v>
      </c>
    </row>
    <row r="5" spans="1:2">
      <c r="A5" s="1" t="s">
        <v>267</v>
      </c>
      <c r="B5" s="1" t="s">
        <v>3721</v>
      </c>
    </row>
    <row r="6" spans="1:2">
      <c r="A6" s="1" t="s">
        <v>3722</v>
      </c>
      <c r="B6" s="1" t="s">
        <v>3723</v>
      </c>
    </row>
    <row r="7" spans="1:2">
      <c r="A7" s="1" t="s">
        <v>202</v>
      </c>
      <c r="B7" s="1" t="s">
        <v>3724</v>
      </c>
    </row>
    <row r="8" spans="1:2">
      <c r="A8" s="1" t="s">
        <v>3725</v>
      </c>
      <c r="B8" s="1" t="s">
        <v>3726</v>
      </c>
    </row>
    <row r="9" spans="1:2">
      <c r="A9" s="1" t="s">
        <v>29</v>
      </c>
      <c r="B9" s="1" t="s">
        <v>3727</v>
      </c>
    </row>
    <row r="10" spans="1:2">
      <c r="A10" s="1" t="s">
        <v>3728</v>
      </c>
      <c r="B10" s="1" t="s">
        <v>3729</v>
      </c>
    </row>
    <row r="11" spans="1:2">
      <c r="A11" s="1" t="s">
        <v>3730</v>
      </c>
      <c r="B11" s="1" t="s">
        <v>3731</v>
      </c>
    </row>
    <row r="12" spans="1:2">
      <c r="A12" s="1" t="s">
        <v>3732</v>
      </c>
      <c r="B12" s="1" t="s">
        <v>3733</v>
      </c>
    </row>
    <row r="13" spans="1:2">
      <c r="A13" s="1" t="s">
        <v>3734</v>
      </c>
      <c r="B13" s="1" t="s">
        <v>3735</v>
      </c>
    </row>
    <row r="14" spans="1:2">
      <c r="A14" s="1" t="s">
        <v>3736</v>
      </c>
      <c r="B14" s="1" t="s">
        <v>3737</v>
      </c>
    </row>
    <row r="15" spans="1:2">
      <c r="A15" s="1" t="s">
        <v>3738</v>
      </c>
      <c r="B15" s="1" t="s">
        <v>3739</v>
      </c>
    </row>
    <row r="16" spans="1:2">
      <c r="A16" s="1" t="s">
        <v>244</v>
      </c>
      <c r="B16" s="1" t="s">
        <v>3740</v>
      </c>
    </row>
    <row r="17" spans="1:2">
      <c r="A17" s="1" t="s">
        <v>3741</v>
      </c>
      <c r="B17" s="1" t="s">
        <v>3742</v>
      </c>
    </row>
    <row r="18" spans="1:2">
      <c r="A18" s="1" t="s">
        <v>3743</v>
      </c>
      <c r="B18" s="1" t="s">
        <v>3744</v>
      </c>
    </row>
    <row r="19" spans="1:2">
      <c r="A19" s="1" t="s">
        <v>3745</v>
      </c>
      <c r="B19" s="1" t="s">
        <v>3746</v>
      </c>
    </row>
    <row r="20" spans="1:2">
      <c r="A20" s="1" t="s">
        <v>3747</v>
      </c>
      <c r="B20" s="1" t="s">
        <v>3748</v>
      </c>
    </row>
    <row r="21" spans="1:2">
      <c r="A21" s="1" t="s">
        <v>3749</v>
      </c>
      <c r="B21" s="1" t="s">
        <v>3750</v>
      </c>
    </row>
    <row r="22" spans="1:2">
      <c r="A22" s="1" t="s">
        <v>65</v>
      </c>
      <c r="B22" s="1" t="s">
        <v>3751</v>
      </c>
    </row>
    <row r="23" spans="1:2">
      <c r="A23" s="1" t="s">
        <v>175</v>
      </c>
      <c r="B23" s="1" t="s">
        <v>3752</v>
      </c>
    </row>
    <row r="24" spans="1:2">
      <c r="A24" s="1" t="s">
        <v>1190</v>
      </c>
      <c r="B24" s="1" t="s">
        <v>3753</v>
      </c>
    </row>
    <row r="25" spans="1:2">
      <c r="A25" s="1" t="s">
        <v>3754</v>
      </c>
      <c r="B25" s="1" t="s">
        <v>3755</v>
      </c>
    </row>
    <row r="26" spans="1:2">
      <c r="A26" s="1" t="s">
        <v>3756</v>
      </c>
      <c r="B26" s="1" t="s">
        <v>3757</v>
      </c>
    </row>
    <row r="27" spans="1:2">
      <c r="A27" s="1" t="s">
        <v>27</v>
      </c>
      <c r="B27" s="1" t="s">
        <v>3758</v>
      </c>
    </row>
    <row r="28" spans="1:2">
      <c r="A28" s="1" t="s">
        <v>3759</v>
      </c>
      <c r="B28" s="1" t="s">
        <v>3760</v>
      </c>
    </row>
    <row r="29" spans="1:2">
      <c r="A29" s="1" t="s">
        <v>1241</v>
      </c>
      <c r="B29" s="1" t="s">
        <v>3761</v>
      </c>
    </row>
    <row r="30" spans="1:2">
      <c r="A30" s="1" t="s">
        <v>3762</v>
      </c>
      <c r="B30" s="1" t="s">
        <v>3763</v>
      </c>
    </row>
    <row r="31" spans="1:2">
      <c r="A31" s="1" t="s">
        <v>3764</v>
      </c>
      <c r="B31" s="1" t="s">
        <v>3765</v>
      </c>
    </row>
    <row r="32" spans="1:2">
      <c r="A32" s="1" t="s">
        <v>3766</v>
      </c>
      <c r="B32" s="1" t="s">
        <v>3767</v>
      </c>
    </row>
    <row r="33" spans="1:2">
      <c r="A33" s="1" t="s">
        <v>56</v>
      </c>
      <c r="B33" s="1" t="s">
        <v>3768</v>
      </c>
    </row>
    <row r="34" spans="1:2">
      <c r="A34" s="1" t="s">
        <v>3769</v>
      </c>
      <c r="B34" s="1" t="s">
        <v>3770</v>
      </c>
    </row>
    <row r="35" spans="1:2">
      <c r="A35" s="1" t="s">
        <v>3771</v>
      </c>
      <c r="B35" s="1" t="s">
        <v>3772</v>
      </c>
    </row>
    <row r="36" spans="1:2">
      <c r="A36" s="1" t="s">
        <v>3773</v>
      </c>
      <c r="B36" s="1" t="s">
        <v>3774</v>
      </c>
    </row>
    <row r="37" spans="1:2">
      <c r="A37" s="1" t="s">
        <v>3775</v>
      </c>
      <c r="B37" s="1" t="s">
        <v>3776</v>
      </c>
    </row>
    <row r="38" spans="1:2">
      <c r="A38" s="1" t="s">
        <v>2950</v>
      </c>
      <c r="B38" s="1" t="s">
        <v>3777</v>
      </c>
    </row>
    <row r="39" spans="1:2">
      <c r="A39" s="1" t="s">
        <v>3778</v>
      </c>
      <c r="B39" s="1" t="s">
        <v>3779</v>
      </c>
    </row>
    <row r="40" spans="1:2">
      <c r="A40" s="1" t="s">
        <v>3780</v>
      </c>
      <c r="B40" s="1" t="s">
        <v>3781</v>
      </c>
    </row>
    <row r="41" spans="1:2">
      <c r="A41" s="1" t="s">
        <v>3782</v>
      </c>
      <c r="B41" s="1" t="s">
        <v>3783</v>
      </c>
    </row>
    <row r="42" spans="1:2">
      <c r="A42" s="1" t="s">
        <v>3784</v>
      </c>
      <c r="B42" s="1" t="s">
        <v>3785</v>
      </c>
    </row>
    <row r="43" spans="1:2">
      <c r="A43" s="1" t="s">
        <v>54</v>
      </c>
      <c r="B43" s="1" t="s">
        <v>3786</v>
      </c>
    </row>
    <row r="44" spans="1:2">
      <c r="A44" s="1" t="s">
        <v>3787</v>
      </c>
      <c r="B44" s="1" t="s">
        <v>3788</v>
      </c>
    </row>
    <row r="45" spans="1:2">
      <c r="A45" s="1" t="s">
        <v>71</v>
      </c>
      <c r="B45" s="1" t="s">
        <v>3114</v>
      </c>
    </row>
    <row r="46" spans="1:2">
      <c r="A46" s="1" t="s">
        <v>3789</v>
      </c>
      <c r="B46" s="1" t="s">
        <v>3790</v>
      </c>
    </row>
    <row r="47" spans="1:2">
      <c r="A47" s="1" t="s">
        <v>356</v>
      </c>
      <c r="B47" s="1" t="s">
        <v>3791</v>
      </c>
    </row>
    <row r="48" spans="1:2">
      <c r="A48" s="1" t="s">
        <v>3792</v>
      </c>
      <c r="B48" s="1" t="s">
        <v>3347</v>
      </c>
    </row>
    <row r="49" spans="1:2">
      <c r="A49" s="1" t="s">
        <v>266</v>
      </c>
      <c r="B49" s="1" t="s">
        <v>3793</v>
      </c>
    </row>
  </sheetData>
  <mergeCells count="1">
    <mergeCell ref="A1:B1"/>
  </mergeCells>
  <pageMargins left="0.7" right="0.7" top="0.75" bottom="0.75" header="0.51180555555555551" footer="0.51180555555555551"/>
  <pageSetup paperSize="9" scale="81"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999"/>
  <sheetViews>
    <sheetView view="pageBreakPreview" zoomScaleSheetLayoutView="100" workbookViewId="0">
      <selection activeCell="H1" sqref="H1:J1048576"/>
    </sheetView>
  </sheetViews>
  <sheetFormatPr defaultRowHeight="15"/>
  <cols>
    <col min="1" max="1" width="3.140625" customWidth="1"/>
    <col min="2" max="2" width="7.7109375" customWidth="1"/>
    <col min="3" max="3" width="6.140625" customWidth="1"/>
    <col min="4" max="4" width="5.28515625" customWidth="1"/>
    <col min="5" max="5" width="5" customWidth="1"/>
    <col min="6" max="6" width="56.140625" customWidth="1"/>
    <col min="7" max="7" width="10.42578125" style="460" customWidth="1"/>
    <col min="8" max="8" width="12" style="581" customWidth="1"/>
    <col min="9" max="9" width="10.85546875" style="485" customWidth="1"/>
    <col min="10" max="10" width="11.28515625" style="487" customWidth="1"/>
  </cols>
  <sheetData>
    <row r="1" spans="1:10" ht="15.75" customHeight="1" thickBot="1">
      <c r="A1" s="531" t="s">
        <v>4066</v>
      </c>
      <c r="B1" s="531"/>
      <c r="C1" s="531"/>
      <c r="D1" s="531"/>
      <c r="E1" s="531"/>
      <c r="F1" s="531"/>
      <c r="G1" s="534"/>
      <c r="H1" s="573"/>
    </row>
    <row r="2" spans="1:10" ht="26.25" customHeight="1" thickBot="1">
      <c r="A2" s="655" t="s">
        <v>295</v>
      </c>
      <c r="B2" s="655"/>
      <c r="C2" s="656" t="s">
        <v>25</v>
      </c>
      <c r="D2" s="656"/>
      <c r="E2" s="656"/>
      <c r="F2" s="656"/>
      <c r="G2" s="516" t="s">
        <v>2</v>
      </c>
      <c r="H2" s="574" t="s">
        <v>296</v>
      </c>
      <c r="I2" s="575" t="s">
        <v>4067</v>
      </c>
      <c r="J2" s="576" t="s">
        <v>4068</v>
      </c>
    </row>
    <row r="3" spans="1:10">
      <c r="A3" s="645" t="s">
        <v>4069</v>
      </c>
      <c r="B3" s="645"/>
      <c r="C3" s="645"/>
      <c r="D3" s="645"/>
      <c r="E3" s="645"/>
      <c r="F3" s="645"/>
      <c r="G3" s="645"/>
      <c r="H3" s="577"/>
      <c r="I3" s="565"/>
      <c r="J3" s="578"/>
    </row>
    <row r="4" spans="1:10" ht="45.75" customHeight="1">
      <c r="A4" s="515"/>
      <c r="B4" s="514" t="s">
        <v>297</v>
      </c>
      <c r="C4" s="654" t="s">
        <v>298</v>
      </c>
      <c r="D4" s="654"/>
      <c r="E4" s="654"/>
      <c r="F4" s="654"/>
      <c r="G4" s="514"/>
      <c r="H4" s="577"/>
      <c r="I4" s="565"/>
      <c r="J4" s="579"/>
    </row>
    <row r="5" spans="1:10" ht="44.25" customHeight="1">
      <c r="A5" s="515"/>
      <c r="B5" s="514"/>
      <c r="C5" s="514" t="s">
        <v>299</v>
      </c>
      <c r="D5" s="644" t="s">
        <v>300</v>
      </c>
      <c r="E5" s="644"/>
      <c r="F5" s="644"/>
      <c r="G5" s="514" t="s">
        <v>29</v>
      </c>
      <c r="H5" s="577">
        <f>ROUND('Chapter -1'!J20,2)</f>
        <v>121.94</v>
      </c>
      <c r="I5" s="580">
        <v>116.22</v>
      </c>
      <c r="J5" s="579">
        <f t="shared" ref="J5:J65" si="0">(H5-I5)*100/I5</f>
        <v>4.9217002237136454</v>
      </c>
    </row>
    <row r="6" spans="1:10" ht="31.5" customHeight="1">
      <c r="A6" s="515"/>
      <c r="B6" s="514"/>
      <c r="C6" s="514" t="s">
        <v>301</v>
      </c>
      <c r="D6" s="644" t="s">
        <v>302</v>
      </c>
      <c r="E6" s="644"/>
      <c r="F6" s="644"/>
      <c r="G6" s="514" t="s">
        <v>29</v>
      </c>
      <c r="H6" s="577">
        <f>ROUND('Chapter -1'!J32,2)</f>
        <v>60.97</v>
      </c>
      <c r="I6" s="580">
        <v>58.11</v>
      </c>
      <c r="J6" s="579">
        <f t="shared" si="0"/>
        <v>4.9217002237136454</v>
      </c>
    </row>
    <row r="7" spans="1:10" ht="31.5" customHeight="1">
      <c r="A7" s="515"/>
      <c r="B7" s="514"/>
      <c r="C7" s="514" t="s">
        <v>303</v>
      </c>
      <c r="D7" s="644" t="s">
        <v>304</v>
      </c>
      <c r="E7" s="644"/>
      <c r="F7" s="644"/>
      <c r="G7" s="514" t="s">
        <v>29</v>
      </c>
      <c r="H7" s="577">
        <f>ROUND('Chapter -1'!J44,2)</f>
        <v>60.97</v>
      </c>
      <c r="I7" s="580">
        <v>58.11</v>
      </c>
      <c r="J7" s="579">
        <f t="shared" si="0"/>
        <v>4.9217002237136454</v>
      </c>
    </row>
    <row r="8" spans="1:10" ht="30.75" customHeight="1">
      <c r="A8" s="515"/>
      <c r="B8" s="514"/>
      <c r="C8" s="514" t="s">
        <v>305</v>
      </c>
      <c r="D8" s="644" t="s">
        <v>306</v>
      </c>
      <c r="E8" s="644"/>
      <c r="F8" s="644"/>
      <c r="G8" s="514" t="s">
        <v>29</v>
      </c>
      <c r="H8" s="577">
        <f>ROUND('Chapter -1'!J56,2)</f>
        <v>36.42</v>
      </c>
      <c r="I8" s="580">
        <v>36.51</v>
      </c>
      <c r="J8" s="579">
        <f t="shared" si="0"/>
        <v>-0.24650780608051578</v>
      </c>
    </row>
    <row r="9" spans="1:10" ht="43.5" customHeight="1">
      <c r="A9" s="515"/>
      <c r="B9" s="514" t="s">
        <v>307</v>
      </c>
      <c r="C9" s="654" t="s">
        <v>308</v>
      </c>
      <c r="D9" s="654"/>
      <c r="E9" s="654"/>
      <c r="F9" s="654"/>
      <c r="G9" s="514"/>
      <c r="H9" s="577"/>
      <c r="I9" s="580"/>
      <c r="J9" s="579"/>
    </row>
    <row r="10" spans="1:10" ht="44.25" customHeight="1">
      <c r="A10" s="515"/>
      <c r="B10" s="514"/>
      <c r="C10" s="515" t="s">
        <v>299</v>
      </c>
      <c r="D10" s="644" t="s">
        <v>309</v>
      </c>
      <c r="E10" s="644"/>
      <c r="F10" s="644"/>
      <c r="G10" s="514" t="s">
        <v>29</v>
      </c>
      <c r="H10" s="577">
        <f>ROUND('Chapter -1'!J73,2)</f>
        <v>62.42</v>
      </c>
      <c r="I10" s="580">
        <v>69.52</v>
      </c>
      <c r="J10" s="579">
        <f t="shared" si="0"/>
        <v>-10.212888377445331</v>
      </c>
    </row>
    <row r="11" spans="1:10" ht="30.75" customHeight="1">
      <c r="A11" s="515"/>
      <c r="B11" s="514"/>
      <c r="C11" s="515" t="s">
        <v>301</v>
      </c>
      <c r="D11" s="644" t="s">
        <v>310</v>
      </c>
      <c r="E11" s="644"/>
      <c r="F11" s="644"/>
      <c r="G11" s="514" t="s">
        <v>29</v>
      </c>
      <c r="H11" s="577">
        <f>ROUND('Chapter -1'!J89,2)</f>
        <v>31.98</v>
      </c>
      <c r="I11" s="580">
        <v>37.01</v>
      </c>
      <c r="J11" s="579">
        <f t="shared" si="0"/>
        <v>-13.590921372601994</v>
      </c>
    </row>
    <row r="12" spans="1:10" ht="44.25" customHeight="1">
      <c r="A12" s="515"/>
      <c r="B12" s="514"/>
      <c r="C12" s="515" t="s">
        <v>303</v>
      </c>
      <c r="D12" s="644" t="s">
        <v>311</v>
      </c>
      <c r="E12" s="644"/>
      <c r="F12" s="644"/>
      <c r="G12" s="514" t="s">
        <v>29</v>
      </c>
      <c r="H12" s="577">
        <f>ROUND('Chapter -1'!J104,2)</f>
        <v>11.19</v>
      </c>
      <c r="I12" s="580">
        <v>16.53</v>
      </c>
      <c r="J12" s="579">
        <f t="shared" si="0"/>
        <v>-32.304900181488208</v>
      </c>
    </row>
    <row r="13" spans="1:10" ht="18.75" customHeight="1">
      <c r="A13" s="515"/>
      <c r="B13" s="514" t="s">
        <v>312</v>
      </c>
      <c r="C13" s="644" t="s">
        <v>313</v>
      </c>
      <c r="D13" s="644"/>
      <c r="E13" s="644"/>
      <c r="F13" s="644"/>
      <c r="G13" s="514"/>
      <c r="H13" s="577"/>
      <c r="I13" s="580"/>
      <c r="J13" s="579"/>
    </row>
    <row r="14" spans="1:10" ht="12.75" customHeight="1">
      <c r="A14" s="515"/>
      <c r="B14" s="514"/>
      <c r="C14" s="515" t="s">
        <v>299</v>
      </c>
      <c r="D14" s="644" t="s">
        <v>314</v>
      </c>
      <c r="E14" s="644"/>
      <c r="F14" s="644"/>
      <c r="G14" s="514" t="s">
        <v>4070</v>
      </c>
      <c r="H14" s="577">
        <f>ROUND('Chapter -1'!J117,2)</f>
        <v>199.49</v>
      </c>
      <c r="I14" s="580">
        <v>199.8</v>
      </c>
      <c r="J14" s="579">
        <f t="shared" si="0"/>
        <v>-0.15515515515515629</v>
      </c>
    </row>
    <row r="15" spans="1:10" ht="28.5" customHeight="1">
      <c r="A15" s="515"/>
      <c r="B15" s="514"/>
      <c r="C15" s="515" t="s">
        <v>301</v>
      </c>
      <c r="D15" s="644" t="s">
        <v>315</v>
      </c>
      <c r="E15" s="644"/>
      <c r="F15" s="644"/>
      <c r="G15" s="514" t="s">
        <v>4070</v>
      </c>
      <c r="H15" s="577">
        <f>ROUND('Chapter -1'!J129,2)</f>
        <v>199.49</v>
      </c>
      <c r="I15" s="580">
        <v>199.8</v>
      </c>
      <c r="J15" s="579">
        <f t="shared" si="0"/>
        <v>-0.15515515515515629</v>
      </c>
    </row>
    <row r="16" spans="1:10" ht="15" customHeight="1">
      <c r="A16" s="515"/>
      <c r="B16" s="514" t="s">
        <v>316</v>
      </c>
      <c r="C16" s="644" t="s">
        <v>317</v>
      </c>
      <c r="D16" s="644"/>
      <c r="E16" s="644"/>
      <c r="F16" s="644"/>
      <c r="G16" s="514"/>
      <c r="H16" s="577"/>
      <c r="I16" s="580"/>
      <c r="J16" s="579"/>
    </row>
    <row r="17" spans="1:10" ht="15" customHeight="1">
      <c r="A17" s="515"/>
      <c r="B17" s="514"/>
      <c r="C17" s="515" t="s">
        <v>318</v>
      </c>
      <c r="D17" s="644" t="s">
        <v>319</v>
      </c>
      <c r="E17" s="644"/>
      <c r="F17" s="644"/>
      <c r="G17" s="514" t="s">
        <v>71</v>
      </c>
      <c r="H17" s="577">
        <f>ROUND('Chapter -1'!J142,2)</f>
        <v>161.44</v>
      </c>
      <c r="I17" s="580">
        <v>141.75</v>
      </c>
      <c r="J17" s="579">
        <f t="shared" si="0"/>
        <v>13.890652557319223</v>
      </c>
    </row>
    <row r="18" spans="1:10" ht="12.75" customHeight="1">
      <c r="A18" s="515"/>
      <c r="B18" s="514"/>
      <c r="C18" s="515" t="s">
        <v>301</v>
      </c>
      <c r="D18" s="644" t="s">
        <v>320</v>
      </c>
      <c r="E18" s="644"/>
      <c r="F18" s="644"/>
      <c r="G18" s="514" t="s">
        <v>71</v>
      </c>
      <c r="H18" s="577">
        <f>ROUND('Chapter -1'!J154,2)</f>
        <v>161.44</v>
      </c>
      <c r="I18" s="580">
        <v>141.75</v>
      </c>
      <c r="J18" s="579">
        <f t="shared" si="0"/>
        <v>13.890652557319223</v>
      </c>
    </row>
    <row r="19" spans="1:10" ht="15" customHeight="1">
      <c r="A19" s="515"/>
      <c r="B19" s="514" t="s">
        <v>321</v>
      </c>
      <c r="C19" s="644" t="s">
        <v>322</v>
      </c>
      <c r="D19" s="644"/>
      <c r="E19" s="644"/>
      <c r="F19" s="644"/>
      <c r="G19" s="514"/>
      <c r="H19" s="577"/>
      <c r="I19" s="580"/>
      <c r="J19" s="579"/>
    </row>
    <row r="20" spans="1:10" ht="31.5" customHeight="1">
      <c r="A20" s="515"/>
      <c r="B20" s="514"/>
      <c r="C20" s="515" t="s">
        <v>299</v>
      </c>
      <c r="D20" s="644" t="s">
        <v>323</v>
      </c>
      <c r="E20" s="644"/>
      <c r="F20" s="644"/>
      <c r="G20" s="514" t="s">
        <v>71</v>
      </c>
      <c r="H20" s="577">
        <f>ROUND('Chapter -1'!J167,2)</f>
        <v>177.71</v>
      </c>
      <c r="I20" s="580">
        <v>150.04</v>
      </c>
      <c r="J20" s="579">
        <f t="shared" si="0"/>
        <v>18.441748866968823</v>
      </c>
    </row>
    <row r="21" spans="1:10" ht="30.75" customHeight="1">
      <c r="A21" s="515"/>
      <c r="B21" s="514"/>
      <c r="C21" s="515" t="s">
        <v>301</v>
      </c>
      <c r="D21" s="644" t="s">
        <v>324</v>
      </c>
      <c r="E21" s="644"/>
      <c r="F21" s="644"/>
      <c r="G21" s="514" t="s">
        <v>71</v>
      </c>
      <c r="H21" s="577">
        <f>ROUND('Chapter -1'!J179,2)</f>
        <v>177.71</v>
      </c>
      <c r="I21" s="580">
        <v>150.04</v>
      </c>
      <c r="J21" s="579">
        <f t="shared" si="0"/>
        <v>18.441748866968823</v>
      </c>
    </row>
    <row r="22" spans="1:10" ht="15" customHeight="1">
      <c r="A22" s="515"/>
      <c r="B22" s="514" t="s">
        <v>325</v>
      </c>
      <c r="C22" s="644" t="s">
        <v>326</v>
      </c>
      <c r="D22" s="644"/>
      <c r="E22" s="644"/>
      <c r="F22" s="644"/>
      <c r="G22" s="514"/>
      <c r="H22" s="577"/>
      <c r="I22" s="580"/>
      <c r="J22" s="579"/>
    </row>
    <row r="23" spans="1:10" ht="12.75" customHeight="1">
      <c r="A23" s="515"/>
      <c r="B23" s="514"/>
      <c r="C23" s="515" t="s">
        <v>299</v>
      </c>
      <c r="D23" s="644" t="s">
        <v>327</v>
      </c>
      <c r="E23" s="644"/>
      <c r="F23" s="644"/>
      <c r="G23" s="514" t="s">
        <v>71</v>
      </c>
      <c r="H23" s="577">
        <f>ROUND('Chapter -1'!J192,2)</f>
        <v>186.57</v>
      </c>
      <c r="I23" s="580">
        <v>169.42</v>
      </c>
      <c r="J23" s="579">
        <f t="shared" si="0"/>
        <v>10.122771809703698</v>
      </c>
    </row>
    <row r="24" spans="1:10" ht="12.75" customHeight="1">
      <c r="A24" s="515"/>
      <c r="B24" s="514"/>
      <c r="C24" s="515" t="s">
        <v>301</v>
      </c>
      <c r="D24" s="644" t="s">
        <v>328</v>
      </c>
      <c r="E24" s="644"/>
      <c r="F24" s="644"/>
      <c r="G24" s="514" t="s">
        <v>71</v>
      </c>
      <c r="H24" s="577">
        <f>ROUND('Chapter -1'!J204,2)</f>
        <v>165.05</v>
      </c>
      <c r="I24" s="580">
        <v>158.46</v>
      </c>
      <c r="J24" s="579">
        <f t="shared" si="0"/>
        <v>4.1587782405654448</v>
      </c>
    </row>
    <row r="25" spans="1:10" ht="15" customHeight="1">
      <c r="A25" s="515"/>
      <c r="B25" s="514" t="s">
        <v>329</v>
      </c>
      <c r="C25" s="644" t="s">
        <v>330</v>
      </c>
      <c r="D25" s="644"/>
      <c r="E25" s="644"/>
      <c r="F25" s="644"/>
      <c r="G25" s="514"/>
      <c r="H25" s="577"/>
      <c r="I25" s="580"/>
      <c r="J25" s="579"/>
    </row>
    <row r="26" spans="1:10" ht="15" customHeight="1">
      <c r="A26" s="515"/>
      <c r="B26" s="514"/>
      <c r="C26" s="515" t="s">
        <v>299</v>
      </c>
      <c r="D26" s="644" t="s">
        <v>331</v>
      </c>
      <c r="E26" s="644"/>
      <c r="F26" s="644"/>
      <c r="G26" s="514" t="s">
        <v>71</v>
      </c>
      <c r="H26" s="577">
        <f>ROUND('Chapter -1'!J218,2)</f>
        <v>268.27999999999997</v>
      </c>
      <c r="I26" s="580">
        <v>255.67</v>
      </c>
      <c r="J26" s="579">
        <f t="shared" si="0"/>
        <v>4.9321390855399487</v>
      </c>
    </row>
    <row r="27" spans="1:10" ht="15" customHeight="1">
      <c r="A27" s="515"/>
      <c r="B27" s="514"/>
      <c r="C27" s="515" t="s">
        <v>301</v>
      </c>
      <c r="D27" s="644" t="s">
        <v>332</v>
      </c>
      <c r="E27" s="644"/>
      <c r="F27" s="644"/>
      <c r="G27" s="514" t="s">
        <v>71</v>
      </c>
      <c r="H27" s="577">
        <f>ROUND('Chapter -1'!J230,2)</f>
        <v>268.27999999999997</v>
      </c>
      <c r="I27" s="580">
        <v>255.67</v>
      </c>
      <c r="J27" s="579">
        <f t="shared" si="0"/>
        <v>4.9321390855399487</v>
      </c>
    </row>
    <row r="28" spans="1:10" ht="15" customHeight="1">
      <c r="A28" s="515"/>
      <c r="B28" s="514" t="s">
        <v>333</v>
      </c>
      <c r="C28" s="644" t="s">
        <v>334</v>
      </c>
      <c r="D28" s="644"/>
      <c r="E28" s="644"/>
      <c r="F28" s="644"/>
      <c r="G28" s="514"/>
      <c r="H28" s="577"/>
      <c r="I28" s="580"/>
      <c r="J28" s="579"/>
    </row>
    <row r="29" spans="1:10" ht="46.5" customHeight="1">
      <c r="A29" s="515"/>
      <c r="B29" s="514"/>
      <c r="C29" s="515" t="s">
        <v>299</v>
      </c>
      <c r="D29" s="644" t="s">
        <v>335</v>
      </c>
      <c r="E29" s="644"/>
      <c r="F29" s="644"/>
      <c r="G29" s="514" t="s">
        <v>29</v>
      </c>
      <c r="H29" s="577">
        <f>ROUND('Chapter -1'!J244,2)</f>
        <v>415.47</v>
      </c>
      <c r="I29" s="580">
        <v>373.94</v>
      </c>
      <c r="J29" s="579">
        <f t="shared" si="0"/>
        <v>11.106059795689156</v>
      </c>
    </row>
    <row r="30" spans="1:10" ht="35.25" customHeight="1">
      <c r="A30" s="515"/>
      <c r="B30" s="514"/>
      <c r="C30" s="515" t="s">
        <v>301</v>
      </c>
      <c r="D30" s="644" t="s">
        <v>336</v>
      </c>
      <c r="E30" s="644"/>
      <c r="F30" s="644"/>
      <c r="G30" s="514" t="s">
        <v>29</v>
      </c>
      <c r="H30" s="577">
        <f>ROUND('Chapter -1'!J256,2)</f>
        <v>415.47</v>
      </c>
      <c r="I30" s="580">
        <v>373.94</v>
      </c>
      <c r="J30" s="579">
        <f t="shared" si="0"/>
        <v>11.106059795689156</v>
      </c>
    </row>
    <row r="31" spans="1:10" ht="15" customHeight="1">
      <c r="A31" s="515"/>
      <c r="B31" s="514" t="s">
        <v>337</v>
      </c>
      <c r="C31" s="644" t="s">
        <v>338</v>
      </c>
      <c r="D31" s="644"/>
      <c r="E31" s="644"/>
      <c r="F31" s="644"/>
      <c r="G31" s="514"/>
      <c r="H31" s="577"/>
      <c r="I31" s="580"/>
      <c r="J31" s="579"/>
    </row>
    <row r="32" spans="1:10" ht="29.25" customHeight="1">
      <c r="A32" s="515"/>
      <c r="B32" s="514"/>
      <c r="C32" s="515" t="s">
        <v>299</v>
      </c>
      <c r="D32" s="644" t="s">
        <v>339</v>
      </c>
      <c r="E32" s="644"/>
      <c r="F32" s="644"/>
      <c r="G32" s="514"/>
      <c r="H32" s="577"/>
      <c r="I32" s="580"/>
      <c r="J32" s="579"/>
    </row>
    <row r="33" spans="1:10" ht="15" customHeight="1">
      <c r="A33" s="515"/>
      <c r="B33" s="514"/>
      <c r="C33" s="515"/>
      <c r="D33" s="515" t="s">
        <v>340</v>
      </c>
      <c r="E33" s="644" t="s">
        <v>341</v>
      </c>
      <c r="F33" s="644"/>
      <c r="G33" s="514" t="s">
        <v>4071</v>
      </c>
      <c r="H33" s="577">
        <f>ROUND('Chapter -1'!J271,2)</f>
        <v>93.16</v>
      </c>
      <c r="I33" s="580">
        <v>100.64</v>
      </c>
      <c r="J33" s="579">
        <f t="shared" si="0"/>
        <v>-7.4324324324324369</v>
      </c>
    </row>
    <row r="34" spans="1:10" ht="15" customHeight="1">
      <c r="A34" s="515"/>
      <c r="B34" s="514"/>
      <c r="C34" s="515"/>
      <c r="D34" s="515" t="s">
        <v>342</v>
      </c>
      <c r="E34" s="644" t="s">
        <v>343</v>
      </c>
      <c r="F34" s="644"/>
      <c r="G34" s="514" t="s">
        <v>4071</v>
      </c>
      <c r="H34" s="577">
        <f>ROUND('Chapter -1'!J284,2)</f>
        <v>55.89</v>
      </c>
      <c r="I34" s="580">
        <v>60.39</v>
      </c>
      <c r="J34" s="579">
        <f t="shared" si="0"/>
        <v>-7.4515648286140088</v>
      </c>
    </row>
    <row r="35" spans="1:10" ht="15" customHeight="1">
      <c r="A35" s="515"/>
      <c r="B35" s="514"/>
      <c r="C35" s="515"/>
      <c r="D35" s="515" t="s">
        <v>344</v>
      </c>
      <c r="E35" s="644" t="s">
        <v>345</v>
      </c>
      <c r="F35" s="644"/>
      <c r="G35" s="514" t="s">
        <v>4071</v>
      </c>
      <c r="H35" s="577">
        <f>ROUND('Chapter -1'!J297,2)</f>
        <v>39.92</v>
      </c>
      <c r="I35" s="580">
        <v>43.13</v>
      </c>
      <c r="J35" s="579">
        <f t="shared" si="0"/>
        <v>-7.4426153489450524</v>
      </c>
    </row>
    <row r="36" spans="1:10" ht="12.75" customHeight="1">
      <c r="A36" s="515"/>
      <c r="B36" s="514"/>
      <c r="C36" s="515" t="s">
        <v>301</v>
      </c>
      <c r="D36" s="644" t="s">
        <v>346</v>
      </c>
      <c r="E36" s="644"/>
      <c r="F36" s="644"/>
      <c r="G36" s="514"/>
      <c r="H36" s="577"/>
      <c r="I36" s="580"/>
      <c r="J36" s="579"/>
    </row>
    <row r="37" spans="1:10" ht="15" customHeight="1">
      <c r="A37" s="515"/>
      <c r="B37" s="514"/>
      <c r="C37" s="515"/>
      <c r="D37" s="515" t="s">
        <v>347</v>
      </c>
      <c r="E37" s="644" t="s">
        <v>348</v>
      </c>
      <c r="F37" s="644"/>
      <c r="G37" s="514" t="s">
        <v>4071</v>
      </c>
      <c r="H37" s="577">
        <f>ROUND('Chapter -1'!J313,2)</f>
        <v>473.03</v>
      </c>
      <c r="I37" s="580" t="e">
        <v>#VALUE!</v>
      </c>
      <c r="J37" s="579"/>
    </row>
    <row r="38" spans="1:10" ht="15" customHeight="1">
      <c r="A38" s="515"/>
      <c r="B38" s="514"/>
      <c r="C38" s="515"/>
      <c r="D38" s="515" t="s">
        <v>342</v>
      </c>
      <c r="E38" s="644" t="s">
        <v>343</v>
      </c>
      <c r="F38" s="644"/>
      <c r="G38" s="514" t="s">
        <v>4071</v>
      </c>
      <c r="H38" s="577">
        <f>ROUND('Chapter -1'!J328,2)</f>
        <v>394.19</v>
      </c>
      <c r="I38" s="580" t="e">
        <v>#VALUE!</v>
      </c>
      <c r="J38" s="579"/>
    </row>
    <row r="39" spans="1:10" ht="15" customHeight="1">
      <c r="A39" s="515"/>
      <c r="B39" s="514"/>
      <c r="C39" s="515"/>
      <c r="D39" s="515" t="s">
        <v>344</v>
      </c>
      <c r="E39" s="644" t="s">
        <v>349</v>
      </c>
      <c r="F39" s="644"/>
      <c r="G39" s="514" t="s">
        <v>4071</v>
      </c>
      <c r="H39" s="577">
        <f>ROUND('Chapter -1'!J343,2)</f>
        <v>295.64</v>
      </c>
      <c r="I39" s="580" t="e">
        <v>#VALUE!</v>
      </c>
      <c r="J39" s="579"/>
    </row>
    <row r="40" spans="1:10" ht="30" customHeight="1">
      <c r="A40" s="515"/>
      <c r="B40" s="514"/>
      <c r="C40" s="515" t="s">
        <v>303</v>
      </c>
      <c r="D40" s="644" t="s">
        <v>350</v>
      </c>
      <c r="E40" s="644"/>
      <c r="F40" s="644"/>
      <c r="G40" s="514"/>
      <c r="H40" s="577"/>
      <c r="I40" s="580"/>
      <c r="J40" s="579"/>
    </row>
    <row r="41" spans="1:10" ht="15" customHeight="1">
      <c r="A41" s="515"/>
      <c r="B41" s="514"/>
      <c r="C41" s="515"/>
      <c r="D41" s="515" t="s">
        <v>347</v>
      </c>
      <c r="E41" s="644" t="s">
        <v>351</v>
      </c>
      <c r="F41" s="644"/>
      <c r="G41" s="514" t="s">
        <v>4071</v>
      </c>
      <c r="H41" s="577">
        <f>ROUND('Chapter -1'!J357,2)</f>
        <v>68.41</v>
      </c>
      <c r="I41" s="580">
        <v>67.09</v>
      </c>
      <c r="J41" s="579">
        <f t="shared" si="0"/>
        <v>1.9675063347741737</v>
      </c>
    </row>
    <row r="42" spans="1:10" ht="15" customHeight="1">
      <c r="A42" s="515"/>
      <c r="B42" s="514"/>
      <c r="C42" s="515"/>
      <c r="D42" s="515" t="s">
        <v>342</v>
      </c>
      <c r="E42" s="644" t="s">
        <v>343</v>
      </c>
      <c r="F42" s="644"/>
      <c r="G42" s="514" t="s">
        <v>4071</v>
      </c>
      <c r="H42" s="577">
        <f>ROUND('Chapter -1'!J370,2)</f>
        <v>41.05</v>
      </c>
      <c r="I42" s="580">
        <v>40.25</v>
      </c>
      <c r="J42" s="579">
        <f t="shared" si="0"/>
        <v>1.9875776397515457</v>
      </c>
    </row>
    <row r="43" spans="1:10" ht="15" customHeight="1">
      <c r="A43" s="515"/>
      <c r="B43" s="514"/>
      <c r="C43" s="515"/>
      <c r="D43" s="515" t="s">
        <v>344</v>
      </c>
      <c r="E43" s="644" t="s">
        <v>349</v>
      </c>
      <c r="F43" s="644"/>
      <c r="G43" s="514" t="s">
        <v>4071</v>
      </c>
      <c r="H43" s="577">
        <f>ROUND('Chapter -1'!J383,2)</f>
        <v>29.32</v>
      </c>
      <c r="I43" s="580">
        <v>28.75</v>
      </c>
      <c r="J43" s="579">
        <f t="shared" si="0"/>
        <v>1.9826086956521749</v>
      </c>
    </row>
    <row r="44" spans="1:10" ht="15" customHeight="1">
      <c r="A44" s="515"/>
      <c r="B44" s="518" t="s">
        <v>352</v>
      </c>
      <c r="C44" s="644" t="s">
        <v>353</v>
      </c>
      <c r="D44" s="644"/>
      <c r="E44" s="644"/>
      <c r="F44" s="644"/>
      <c r="G44" s="514"/>
      <c r="H44" s="577"/>
      <c r="I44" s="580"/>
      <c r="J44" s="579"/>
    </row>
    <row r="45" spans="1:10" ht="33.75" customHeight="1">
      <c r="A45" s="515"/>
      <c r="B45" s="514"/>
      <c r="C45" s="644" t="s">
        <v>354</v>
      </c>
      <c r="D45" s="644"/>
      <c r="E45" s="644"/>
      <c r="F45" s="644"/>
      <c r="G45" s="514"/>
      <c r="H45" s="577"/>
      <c r="I45" s="580"/>
      <c r="J45" s="579"/>
    </row>
    <row r="46" spans="1:10" ht="15" customHeight="1">
      <c r="A46" s="515"/>
      <c r="B46" s="514"/>
      <c r="C46" s="644" t="s">
        <v>355</v>
      </c>
      <c r="D46" s="644"/>
      <c r="E46" s="644"/>
      <c r="F46" s="644"/>
      <c r="G46" s="514" t="s">
        <v>356</v>
      </c>
      <c r="H46" s="577">
        <f>ROUND('Chapter -1'!J398,2)</f>
        <v>5.31</v>
      </c>
      <c r="I46" s="580">
        <v>7.84</v>
      </c>
      <c r="J46" s="579">
        <f t="shared" si="0"/>
        <v>-32.270408163265309</v>
      </c>
    </row>
    <row r="47" spans="1:10" ht="15" customHeight="1">
      <c r="A47" s="515"/>
      <c r="B47" s="514"/>
      <c r="C47" s="644" t="s">
        <v>357</v>
      </c>
      <c r="D47" s="644"/>
      <c r="E47" s="644"/>
      <c r="F47" s="644"/>
      <c r="G47" s="514" t="s">
        <v>356</v>
      </c>
      <c r="H47" s="577">
        <f>ROUND('Chapter -1'!J410,2)</f>
        <v>6.39</v>
      </c>
      <c r="I47" s="580">
        <v>9.43</v>
      </c>
      <c r="J47" s="579">
        <f t="shared" si="0"/>
        <v>-32.237539766702014</v>
      </c>
    </row>
    <row r="48" spans="1:10" ht="15" customHeight="1">
      <c r="A48" s="515"/>
      <c r="B48" s="514"/>
      <c r="C48" s="644" t="s">
        <v>4072</v>
      </c>
      <c r="D48" s="644"/>
      <c r="E48" s="644"/>
      <c r="F48" s="644"/>
      <c r="G48" s="514" t="s">
        <v>356</v>
      </c>
      <c r="H48" s="577">
        <f>ROUND('Chapter -1'!J422,2)</f>
        <v>12.85</v>
      </c>
      <c r="I48" s="580">
        <v>18.98</v>
      </c>
      <c r="J48" s="579">
        <f t="shared" si="0"/>
        <v>-32.297154899894629</v>
      </c>
    </row>
    <row r="49" spans="1:10" ht="15" customHeight="1">
      <c r="A49" s="515"/>
      <c r="B49" s="514" t="s">
        <v>358</v>
      </c>
      <c r="C49" s="643" t="s">
        <v>359</v>
      </c>
      <c r="D49" s="643"/>
      <c r="E49" s="643"/>
      <c r="F49" s="643"/>
      <c r="G49" s="514"/>
      <c r="H49" s="577"/>
      <c r="I49" s="580"/>
      <c r="J49" s="579"/>
    </row>
    <row r="50" spans="1:10" ht="36.75" customHeight="1">
      <c r="A50" s="515"/>
      <c r="B50" s="514"/>
      <c r="C50" s="515" t="s">
        <v>299</v>
      </c>
      <c r="D50" s="644" t="s">
        <v>360</v>
      </c>
      <c r="E50" s="644"/>
      <c r="F50" s="644"/>
      <c r="G50" s="514" t="s">
        <v>29</v>
      </c>
      <c r="H50" s="577">
        <f>ROUND('Chapter -1'!J435,2)</f>
        <v>1657.58</v>
      </c>
      <c r="I50" s="580">
        <v>998.71</v>
      </c>
      <c r="J50" s="579">
        <f t="shared" si="0"/>
        <v>65.972104014178271</v>
      </c>
    </row>
    <row r="51" spans="1:10" ht="30.75" customHeight="1">
      <c r="A51" s="515"/>
      <c r="B51" s="514"/>
      <c r="C51" s="515" t="s">
        <v>301</v>
      </c>
      <c r="D51" s="644" t="s">
        <v>361</v>
      </c>
      <c r="E51" s="644"/>
      <c r="F51" s="644"/>
      <c r="G51" s="514" t="s">
        <v>29</v>
      </c>
      <c r="H51" s="577">
        <f>ROUND('Chapter -1'!J446,2)</f>
        <v>1821.38</v>
      </c>
      <c r="I51" s="580">
        <v>1082.19</v>
      </c>
      <c r="J51" s="579">
        <f t="shared" si="0"/>
        <v>68.305011134828447</v>
      </c>
    </row>
    <row r="52" spans="1:10" ht="34.5" customHeight="1">
      <c r="A52" s="515"/>
      <c r="B52" s="514"/>
      <c r="C52" s="515" t="s">
        <v>303</v>
      </c>
      <c r="D52" s="644" t="s">
        <v>362</v>
      </c>
      <c r="E52" s="644"/>
      <c r="F52" s="644"/>
      <c r="G52" s="514" t="s">
        <v>29</v>
      </c>
      <c r="H52" s="577">
        <f>ROUND('Chapter -1'!J457,2)</f>
        <v>1985.18</v>
      </c>
      <c r="I52" s="580">
        <v>1165.6600000000001</v>
      </c>
      <c r="J52" s="579">
        <f t="shared" si="0"/>
        <v>70.305234802601092</v>
      </c>
    </row>
    <row r="53" spans="1:10" ht="30" customHeight="1">
      <c r="A53" s="515"/>
      <c r="B53" s="514" t="s">
        <v>363</v>
      </c>
      <c r="C53" s="644" t="s">
        <v>364</v>
      </c>
      <c r="D53" s="644"/>
      <c r="E53" s="644"/>
      <c r="F53" s="644"/>
      <c r="G53" s="514"/>
      <c r="H53" s="577"/>
      <c r="I53" s="580"/>
      <c r="J53" s="579"/>
    </row>
    <row r="54" spans="1:10" ht="78" customHeight="1">
      <c r="A54" s="515"/>
      <c r="B54" s="514"/>
      <c r="C54" s="644" t="s">
        <v>365</v>
      </c>
      <c r="D54" s="644"/>
      <c r="E54" s="644"/>
      <c r="F54" s="644"/>
      <c r="G54" s="514" t="s">
        <v>29</v>
      </c>
      <c r="H54" s="577">
        <f>ROUND('Chapter -1'!J475,2)</f>
        <v>939.24</v>
      </c>
      <c r="I54" s="580">
        <v>720.39</v>
      </c>
      <c r="J54" s="579">
        <f t="shared" si="0"/>
        <v>30.379377837004963</v>
      </c>
    </row>
    <row r="55" spans="1:10" ht="30.75" customHeight="1">
      <c r="A55" s="515"/>
      <c r="B55" s="514" t="s">
        <v>366</v>
      </c>
      <c r="C55" s="644" t="s">
        <v>367</v>
      </c>
      <c r="D55" s="644"/>
      <c r="E55" s="644"/>
      <c r="F55" s="644"/>
      <c r="G55" s="514"/>
      <c r="H55" s="577"/>
      <c r="I55" s="580"/>
      <c r="J55" s="579"/>
    </row>
    <row r="56" spans="1:10" ht="75" customHeight="1">
      <c r="A56" s="515"/>
      <c r="B56" s="514"/>
      <c r="C56" s="644" t="s">
        <v>368</v>
      </c>
      <c r="D56" s="644"/>
      <c r="E56" s="644"/>
      <c r="F56" s="644"/>
      <c r="G56" s="514" t="s">
        <v>29</v>
      </c>
      <c r="H56" s="577">
        <f>ROUND('Chapter -1'!J496,2)</f>
        <v>1079.67</v>
      </c>
      <c r="I56" s="580">
        <v>818</v>
      </c>
      <c r="J56" s="579">
        <f t="shared" si="0"/>
        <v>31.988997555012233</v>
      </c>
    </row>
    <row r="57" spans="1:10" ht="29.25" customHeight="1">
      <c r="A57" s="515"/>
      <c r="B57" s="514" t="s">
        <v>369</v>
      </c>
      <c r="C57" s="644" t="s">
        <v>370</v>
      </c>
      <c r="D57" s="644"/>
      <c r="E57" s="644"/>
      <c r="F57" s="644"/>
      <c r="G57" s="514"/>
      <c r="H57" s="577"/>
      <c r="I57" s="580"/>
      <c r="J57" s="579"/>
    </row>
    <row r="58" spans="1:10" ht="61.5" customHeight="1">
      <c r="A58" s="515"/>
      <c r="B58" s="514"/>
      <c r="C58" s="644" t="s">
        <v>371</v>
      </c>
      <c r="D58" s="644"/>
      <c r="E58" s="644"/>
      <c r="F58" s="644"/>
      <c r="G58" s="514" t="s">
        <v>29</v>
      </c>
      <c r="H58" s="577">
        <f>ROUND('Chapter -1'!J517,2)</f>
        <v>1272.6199999999999</v>
      </c>
      <c r="I58" s="580">
        <v>964.17</v>
      </c>
      <c r="J58" s="579">
        <f t="shared" si="0"/>
        <v>31.991246356970237</v>
      </c>
    </row>
    <row r="59" spans="1:10" ht="32.25" customHeight="1">
      <c r="A59" s="515"/>
      <c r="B59" s="514" t="s">
        <v>372</v>
      </c>
      <c r="C59" s="644" t="s">
        <v>373</v>
      </c>
      <c r="D59" s="644"/>
      <c r="E59" s="644"/>
      <c r="F59" s="644"/>
      <c r="G59" s="514"/>
      <c r="H59" s="577"/>
      <c r="I59" s="580"/>
      <c r="J59" s="579"/>
    </row>
    <row r="60" spans="1:10" ht="63.75" customHeight="1">
      <c r="A60" s="515"/>
      <c r="B60" s="514"/>
      <c r="C60" s="644" t="s">
        <v>374</v>
      </c>
      <c r="D60" s="644"/>
      <c r="E60" s="644"/>
      <c r="F60" s="644"/>
      <c r="G60" s="514" t="s">
        <v>29</v>
      </c>
      <c r="H60" s="577">
        <f>ROUND('Chapter -1'!J539,2)</f>
        <v>1272.6199999999999</v>
      </c>
      <c r="I60" s="580">
        <v>964.17</v>
      </c>
      <c r="J60" s="579">
        <f t="shared" si="0"/>
        <v>31.991246356970237</v>
      </c>
    </row>
    <row r="61" spans="1:10" ht="15" customHeight="1">
      <c r="A61" s="515"/>
      <c r="B61" s="514" t="s">
        <v>375</v>
      </c>
      <c r="C61" s="644" t="s">
        <v>376</v>
      </c>
      <c r="D61" s="644"/>
      <c r="E61" s="644"/>
      <c r="F61" s="644"/>
      <c r="G61" s="514"/>
      <c r="H61" s="577"/>
      <c r="I61" s="580"/>
      <c r="J61" s="579"/>
    </row>
    <row r="62" spans="1:10">
      <c r="A62" s="645" t="s">
        <v>4073</v>
      </c>
      <c r="B62" s="645"/>
      <c r="C62" s="645"/>
      <c r="D62" s="645"/>
      <c r="E62" s="645"/>
      <c r="F62" s="645"/>
      <c r="G62" s="645"/>
      <c r="H62" s="577"/>
      <c r="I62" s="580"/>
      <c r="J62" s="579"/>
    </row>
    <row r="63" spans="1:10" ht="15" customHeight="1">
      <c r="A63" s="515"/>
      <c r="B63" s="514" t="s">
        <v>377</v>
      </c>
      <c r="C63" s="644" t="s">
        <v>378</v>
      </c>
      <c r="D63" s="644"/>
      <c r="E63" s="644"/>
      <c r="F63" s="644"/>
      <c r="G63" s="514"/>
      <c r="H63" s="577"/>
      <c r="I63" s="580"/>
      <c r="J63" s="579"/>
    </row>
    <row r="64" spans="1:10" ht="30.75" customHeight="1">
      <c r="A64" s="515"/>
      <c r="B64" s="514"/>
      <c r="C64" s="644" t="s">
        <v>379</v>
      </c>
      <c r="D64" s="644"/>
      <c r="E64" s="644"/>
      <c r="F64" s="644"/>
      <c r="G64" s="514"/>
      <c r="H64" s="577"/>
      <c r="I64" s="580"/>
      <c r="J64" s="579"/>
    </row>
    <row r="65" spans="1:10" ht="15" customHeight="1">
      <c r="A65" s="515"/>
      <c r="B65" s="514"/>
      <c r="C65" s="644" t="s">
        <v>380</v>
      </c>
      <c r="D65" s="644"/>
      <c r="E65" s="644"/>
      <c r="F65" s="644"/>
      <c r="G65" s="514" t="s">
        <v>4074</v>
      </c>
      <c r="H65" s="577">
        <f>ROUND('Chapter-2'!J15,2)</f>
        <v>21840.16</v>
      </c>
      <c r="I65" s="580">
        <v>11129.72</v>
      </c>
      <c r="J65" s="579">
        <f t="shared" si="0"/>
        <v>96.232789324439437</v>
      </c>
    </row>
    <row r="66" spans="1:10" ht="15" customHeight="1">
      <c r="A66" s="515"/>
      <c r="B66" s="514" t="s">
        <v>381</v>
      </c>
      <c r="C66" s="644" t="s">
        <v>382</v>
      </c>
      <c r="D66" s="644"/>
      <c r="E66" s="644"/>
      <c r="F66" s="644"/>
      <c r="G66" s="514"/>
      <c r="H66" s="577"/>
      <c r="I66" s="580"/>
      <c r="J66" s="579"/>
    </row>
    <row r="67" spans="1:10" ht="93" customHeight="1">
      <c r="A67" s="515"/>
      <c r="B67" s="514"/>
      <c r="C67" s="644" t="s">
        <v>383</v>
      </c>
      <c r="D67" s="644"/>
      <c r="E67" s="644"/>
      <c r="F67" s="644"/>
      <c r="G67" s="514"/>
      <c r="H67" s="577"/>
      <c r="I67" s="580"/>
      <c r="J67" s="579"/>
    </row>
    <row r="68" spans="1:10" ht="15" customHeight="1">
      <c r="A68" s="515"/>
      <c r="B68" s="514"/>
      <c r="C68" s="515" t="s">
        <v>384</v>
      </c>
      <c r="D68" s="644" t="s">
        <v>385</v>
      </c>
      <c r="E68" s="644"/>
      <c r="F68" s="644"/>
      <c r="G68" s="514"/>
      <c r="H68" s="577"/>
      <c r="I68" s="580"/>
      <c r="J68" s="579"/>
    </row>
    <row r="69" spans="1:10" ht="15" customHeight="1">
      <c r="A69" s="515"/>
      <c r="B69" s="514"/>
      <c r="C69" s="515"/>
      <c r="D69" s="515" t="s">
        <v>386</v>
      </c>
      <c r="E69" s="644" t="s">
        <v>387</v>
      </c>
      <c r="F69" s="644"/>
      <c r="G69" s="514" t="s">
        <v>4074</v>
      </c>
      <c r="H69" s="577">
        <f>ROUND('Chapter-2'!J29,2)</f>
        <v>82684.710000000006</v>
      </c>
      <c r="I69" s="580">
        <v>41943.45</v>
      </c>
      <c r="J69" s="579">
        <f t="shared" ref="J69:J132" si="1">(H69-I69)*100/I69</f>
        <v>97.133783701626868</v>
      </c>
    </row>
    <row r="70" spans="1:10" ht="15" customHeight="1">
      <c r="A70" s="515"/>
      <c r="B70" s="514"/>
      <c r="C70" s="515"/>
      <c r="D70" s="515" t="s">
        <v>388</v>
      </c>
      <c r="E70" s="644" t="s">
        <v>389</v>
      </c>
      <c r="F70" s="644"/>
      <c r="G70" s="514" t="s">
        <v>4074</v>
      </c>
      <c r="H70" s="577">
        <f>ROUND('Chapter-2'!J38,2)</f>
        <v>110769.03</v>
      </c>
      <c r="I70" s="580">
        <v>56062.6</v>
      </c>
      <c r="J70" s="579">
        <f t="shared" si="1"/>
        <v>97.580971984888322</v>
      </c>
    </row>
    <row r="71" spans="1:10" ht="15" customHeight="1">
      <c r="A71" s="515"/>
      <c r="B71" s="514"/>
      <c r="C71" s="515" t="s">
        <v>390</v>
      </c>
      <c r="D71" s="644" t="s">
        <v>391</v>
      </c>
      <c r="E71" s="644"/>
      <c r="F71" s="644"/>
      <c r="G71" s="514"/>
      <c r="H71" s="577"/>
      <c r="I71" s="580"/>
      <c r="J71" s="579"/>
    </row>
    <row r="72" spans="1:10" ht="15" customHeight="1">
      <c r="A72" s="515"/>
      <c r="B72" s="514"/>
      <c r="C72" s="515"/>
      <c r="D72" s="515" t="s">
        <v>386</v>
      </c>
      <c r="E72" s="644" t="s">
        <v>387</v>
      </c>
      <c r="F72" s="644"/>
      <c r="G72" s="514" t="s">
        <v>4074</v>
      </c>
      <c r="H72" s="577">
        <f>ROUND('Chapter-2'!J49,2)</f>
        <v>45380.639999999999</v>
      </c>
      <c r="I72" s="580">
        <v>24143.74</v>
      </c>
      <c r="J72" s="579">
        <f t="shared" si="1"/>
        <v>87.960274588775391</v>
      </c>
    </row>
    <row r="73" spans="1:10" ht="15" customHeight="1">
      <c r="A73" s="515"/>
      <c r="B73" s="514"/>
      <c r="C73" s="515"/>
      <c r="D73" s="515" t="s">
        <v>388</v>
      </c>
      <c r="E73" s="644" t="s">
        <v>389</v>
      </c>
      <c r="F73" s="644"/>
      <c r="G73" s="514" t="s">
        <v>4074</v>
      </c>
      <c r="H73" s="577">
        <f>ROUND('Chapter-2'!J59,2)</f>
        <v>55347.21</v>
      </c>
      <c r="I73" s="580">
        <v>29368.47</v>
      </c>
      <c r="J73" s="579">
        <f t="shared" si="1"/>
        <v>88.457927838937465</v>
      </c>
    </row>
    <row r="74" spans="1:10" ht="15" customHeight="1">
      <c r="A74" s="515"/>
      <c r="B74" s="514" t="s">
        <v>392</v>
      </c>
      <c r="C74" s="644" t="s">
        <v>393</v>
      </c>
      <c r="D74" s="644"/>
      <c r="E74" s="644"/>
      <c r="F74" s="644"/>
      <c r="G74" s="514"/>
      <c r="H74" s="577"/>
      <c r="I74" s="580"/>
      <c r="J74" s="579"/>
    </row>
    <row r="75" spans="1:10" ht="48" customHeight="1">
      <c r="A75" s="515"/>
      <c r="B75" s="514"/>
      <c r="C75" s="644" t="s">
        <v>394</v>
      </c>
      <c r="D75" s="644"/>
      <c r="E75" s="644"/>
      <c r="F75" s="644"/>
      <c r="G75" s="514"/>
      <c r="H75" s="577"/>
      <c r="I75" s="580"/>
      <c r="J75" s="579"/>
    </row>
    <row r="76" spans="1:10" ht="15" customHeight="1">
      <c r="A76" s="515"/>
      <c r="B76" s="514"/>
      <c r="C76" s="515" t="s">
        <v>347</v>
      </c>
      <c r="D76" s="644" t="s">
        <v>395</v>
      </c>
      <c r="E76" s="644"/>
      <c r="F76" s="644"/>
      <c r="G76" s="514"/>
      <c r="H76" s="577"/>
      <c r="I76" s="580"/>
      <c r="J76" s="579"/>
    </row>
    <row r="77" spans="1:10" ht="15" customHeight="1">
      <c r="A77" s="515"/>
      <c r="B77" s="514"/>
      <c r="C77" s="515"/>
      <c r="D77" s="515" t="s">
        <v>299</v>
      </c>
      <c r="E77" s="644" t="s">
        <v>396</v>
      </c>
      <c r="F77" s="644"/>
      <c r="G77" s="514" t="s">
        <v>104</v>
      </c>
      <c r="H77" s="577">
        <f>ROUND('Chapter-2'!J73,2)</f>
        <v>382.49</v>
      </c>
      <c r="I77" s="580">
        <v>181.44</v>
      </c>
      <c r="J77" s="579">
        <f t="shared" si="1"/>
        <v>110.80798059964727</v>
      </c>
    </row>
    <row r="78" spans="1:10" ht="15" customHeight="1">
      <c r="A78" s="515"/>
      <c r="B78" s="514"/>
      <c r="C78" s="515"/>
      <c r="D78" s="515" t="s">
        <v>301</v>
      </c>
      <c r="E78" s="644" t="s">
        <v>397</v>
      </c>
      <c r="F78" s="644"/>
      <c r="G78" s="514" t="s">
        <v>104</v>
      </c>
      <c r="H78" s="577">
        <f>ROUND('Chapter-2'!J82,2)</f>
        <v>656.07</v>
      </c>
      <c r="I78" s="580">
        <v>293.89</v>
      </c>
      <c r="J78" s="579">
        <f t="shared" si="1"/>
        <v>123.23658511688049</v>
      </c>
    </row>
    <row r="79" spans="1:10" ht="15" customHeight="1">
      <c r="A79" s="515"/>
      <c r="B79" s="514"/>
      <c r="C79" s="515"/>
      <c r="D79" s="515" t="s">
        <v>303</v>
      </c>
      <c r="E79" s="644" t="s">
        <v>398</v>
      </c>
      <c r="F79" s="644"/>
      <c r="G79" s="514" t="s">
        <v>104</v>
      </c>
      <c r="H79" s="577">
        <f>ROUND('Chapter-2'!J91,2)</f>
        <v>1311.56</v>
      </c>
      <c r="I79" s="580">
        <v>614.44000000000005</v>
      </c>
      <c r="J79" s="579">
        <f t="shared" si="1"/>
        <v>113.45615519822925</v>
      </c>
    </row>
    <row r="80" spans="1:10" ht="15" customHeight="1">
      <c r="A80" s="515"/>
      <c r="B80" s="514"/>
      <c r="C80" s="515"/>
      <c r="D80" s="515" t="s">
        <v>305</v>
      </c>
      <c r="E80" s="644" t="s">
        <v>399</v>
      </c>
      <c r="F80" s="644"/>
      <c r="G80" s="514" t="s">
        <v>104</v>
      </c>
      <c r="H80" s="577">
        <f>ROUND('Chapter-2'!J100,2)</f>
        <v>2513.35</v>
      </c>
      <c r="I80" s="580">
        <v>1199.9100000000001</v>
      </c>
      <c r="J80" s="579">
        <f t="shared" si="1"/>
        <v>109.46154294905448</v>
      </c>
    </row>
    <row r="81" spans="1:10" ht="15" customHeight="1">
      <c r="A81" s="515"/>
      <c r="B81" s="514"/>
      <c r="C81" s="515"/>
      <c r="D81" s="515" t="s">
        <v>400</v>
      </c>
      <c r="E81" s="644" t="s">
        <v>401</v>
      </c>
      <c r="F81" s="644"/>
      <c r="G81" s="514" t="s">
        <v>104</v>
      </c>
      <c r="H81" s="577">
        <f>ROUND('Chapter-2'!J109,2)</f>
        <v>5152.16</v>
      </c>
      <c r="I81" s="580">
        <v>2432.9299999999998</v>
      </c>
      <c r="J81" s="579">
        <f t="shared" si="1"/>
        <v>111.76770396188958</v>
      </c>
    </row>
    <row r="82" spans="1:10" ht="15" customHeight="1">
      <c r="A82" s="515"/>
      <c r="B82" s="514"/>
      <c r="C82" s="515"/>
      <c r="D82" s="515" t="s">
        <v>402</v>
      </c>
      <c r="E82" s="644" t="s">
        <v>403</v>
      </c>
      <c r="F82" s="644"/>
      <c r="G82" s="514" t="s">
        <v>104</v>
      </c>
      <c r="H82" s="577">
        <f>ROUND('Chapter-2'!J118,2)</f>
        <v>15218.35</v>
      </c>
      <c r="I82" s="580">
        <v>7370.06</v>
      </c>
      <c r="J82" s="579">
        <f t="shared" si="1"/>
        <v>106.48882098653199</v>
      </c>
    </row>
    <row r="83" spans="1:10" ht="15" customHeight="1">
      <c r="A83" s="515"/>
      <c r="B83" s="514"/>
      <c r="C83" s="515" t="s">
        <v>342</v>
      </c>
      <c r="D83" s="644" t="s">
        <v>404</v>
      </c>
      <c r="E83" s="644"/>
      <c r="F83" s="644"/>
      <c r="G83" s="514"/>
      <c r="H83" s="577"/>
      <c r="I83" s="580"/>
      <c r="J83" s="579"/>
    </row>
    <row r="84" spans="1:10" ht="15" customHeight="1">
      <c r="A84" s="515"/>
      <c r="B84" s="514"/>
      <c r="C84" s="515"/>
      <c r="D84" s="515" t="s">
        <v>299</v>
      </c>
      <c r="E84" s="644" t="s">
        <v>396</v>
      </c>
      <c r="F84" s="644"/>
      <c r="G84" s="514" t="s">
        <v>104</v>
      </c>
      <c r="H84" s="577">
        <f>ROUND('Chapter-2'!J129,2)</f>
        <v>406.01</v>
      </c>
      <c r="I84" s="580">
        <v>187.64</v>
      </c>
      <c r="J84" s="579">
        <f t="shared" si="1"/>
        <v>116.37710509486251</v>
      </c>
    </row>
    <row r="85" spans="1:10" ht="15" customHeight="1">
      <c r="A85" s="515"/>
      <c r="B85" s="514"/>
      <c r="C85" s="515"/>
      <c r="D85" s="515" t="s">
        <v>301</v>
      </c>
      <c r="E85" s="644" t="s">
        <v>405</v>
      </c>
      <c r="F85" s="644"/>
      <c r="G85" s="514" t="s">
        <v>104</v>
      </c>
      <c r="H85" s="577">
        <f>ROUND('Chapter-2'!J138,2)</f>
        <v>726.64</v>
      </c>
      <c r="I85" s="580">
        <v>312.52</v>
      </c>
      <c r="J85" s="579">
        <f t="shared" si="1"/>
        <v>132.50991936516064</v>
      </c>
    </row>
    <row r="86" spans="1:10" ht="15" customHeight="1">
      <c r="A86" s="515"/>
      <c r="B86" s="514"/>
      <c r="C86" s="515"/>
      <c r="D86" s="515" t="s">
        <v>303</v>
      </c>
      <c r="E86" s="644" t="s">
        <v>398</v>
      </c>
      <c r="F86" s="644"/>
      <c r="G86" s="514" t="s">
        <v>104</v>
      </c>
      <c r="H86" s="577">
        <f>ROUND('Chapter-2'!J147,2)</f>
        <v>1405.66</v>
      </c>
      <c r="I86" s="580">
        <v>639.28</v>
      </c>
      <c r="J86" s="579">
        <f t="shared" si="1"/>
        <v>119.8817419597047</v>
      </c>
    </row>
    <row r="87" spans="1:10" ht="15" customHeight="1">
      <c r="A87" s="515"/>
      <c r="B87" s="514"/>
      <c r="C87" s="515"/>
      <c r="D87" s="515" t="s">
        <v>305</v>
      </c>
      <c r="E87" s="644" t="s">
        <v>399</v>
      </c>
      <c r="F87" s="644"/>
      <c r="G87" s="514" t="s">
        <v>104</v>
      </c>
      <c r="H87" s="577">
        <f>ROUND('Chapter-2'!J156,2)</f>
        <v>2654.49</v>
      </c>
      <c r="I87" s="580">
        <v>1237.17</v>
      </c>
      <c r="J87" s="579">
        <f t="shared" si="1"/>
        <v>114.56145881325926</v>
      </c>
    </row>
    <row r="88" spans="1:10" ht="15" customHeight="1">
      <c r="A88" s="515"/>
      <c r="B88" s="514"/>
      <c r="C88" s="515"/>
      <c r="D88" s="515" t="s">
        <v>400</v>
      </c>
      <c r="E88" s="644" t="s">
        <v>401</v>
      </c>
      <c r="F88" s="644"/>
      <c r="G88" s="514" t="s">
        <v>104</v>
      </c>
      <c r="H88" s="577">
        <f>ROUND('Chapter-2'!J165,2)</f>
        <v>5308.98</v>
      </c>
      <c r="I88" s="580">
        <v>2474.33</v>
      </c>
      <c r="J88" s="579">
        <f t="shared" si="1"/>
        <v>114.56232596298794</v>
      </c>
    </row>
    <row r="89" spans="1:10" ht="15" customHeight="1">
      <c r="A89" s="515"/>
      <c r="B89" s="514"/>
      <c r="C89" s="515"/>
      <c r="D89" s="515" t="s">
        <v>402</v>
      </c>
      <c r="E89" s="644" t="s">
        <v>403</v>
      </c>
      <c r="F89" s="644"/>
      <c r="G89" s="514" t="s">
        <v>104</v>
      </c>
      <c r="H89" s="577">
        <f>ROUND('Chapter-2'!J174,2)</f>
        <v>15610.41</v>
      </c>
      <c r="I89" s="580">
        <v>7473.55</v>
      </c>
      <c r="J89" s="579">
        <f t="shared" si="1"/>
        <v>108.87543403068153</v>
      </c>
    </row>
    <row r="90" spans="1:10" ht="15" customHeight="1">
      <c r="A90" s="515"/>
      <c r="B90" s="514" t="s">
        <v>406</v>
      </c>
      <c r="C90" s="644" t="s">
        <v>407</v>
      </c>
      <c r="D90" s="644"/>
      <c r="E90" s="644"/>
      <c r="F90" s="644"/>
      <c r="G90" s="514"/>
      <c r="H90" s="577"/>
      <c r="I90" s="580"/>
      <c r="J90" s="579"/>
    </row>
    <row r="91" spans="1:10" ht="15" customHeight="1">
      <c r="A91" s="515"/>
      <c r="B91" s="514"/>
      <c r="C91" s="515" t="s">
        <v>347</v>
      </c>
      <c r="D91" s="644" t="s">
        <v>395</v>
      </c>
      <c r="E91" s="644"/>
      <c r="F91" s="644"/>
      <c r="G91" s="514"/>
      <c r="H91" s="577"/>
      <c r="I91" s="580"/>
      <c r="J91" s="579"/>
    </row>
    <row r="92" spans="1:10" ht="15" customHeight="1">
      <c r="A92" s="515"/>
      <c r="B92" s="514"/>
      <c r="C92" s="515"/>
      <c r="D92" s="515" t="s">
        <v>299</v>
      </c>
      <c r="E92" s="644" t="s">
        <v>408</v>
      </c>
      <c r="F92" s="644"/>
      <c r="G92" s="514" t="s">
        <v>104</v>
      </c>
      <c r="H92" s="577">
        <f>ROUND('Chapter-2'!J187,2)</f>
        <v>232.52</v>
      </c>
      <c r="I92" s="580">
        <v>115.02</v>
      </c>
      <c r="J92" s="579">
        <f t="shared" si="1"/>
        <v>102.15614675708575</v>
      </c>
    </row>
    <row r="93" spans="1:10" ht="15" customHeight="1">
      <c r="A93" s="515"/>
      <c r="B93" s="514"/>
      <c r="C93" s="515"/>
      <c r="D93" s="515" t="s">
        <v>301</v>
      </c>
      <c r="E93" s="644" t="s">
        <v>405</v>
      </c>
      <c r="F93" s="644"/>
      <c r="G93" s="514" t="s">
        <v>104</v>
      </c>
      <c r="H93" s="577">
        <f>ROUND('Chapter-2'!J196,2)</f>
        <v>366.81</v>
      </c>
      <c r="I93" s="580">
        <v>177.3</v>
      </c>
      <c r="J93" s="579">
        <f t="shared" si="1"/>
        <v>106.88663282571912</v>
      </c>
    </row>
    <row r="94" spans="1:10" ht="15" customHeight="1">
      <c r="A94" s="515"/>
      <c r="B94" s="514"/>
      <c r="C94" s="515"/>
      <c r="D94" s="515" t="s">
        <v>303</v>
      </c>
      <c r="E94" s="644" t="s">
        <v>398</v>
      </c>
      <c r="F94" s="644"/>
      <c r="G94" s="514" t="s">
        <v>104</v>
      </c>
      <c r="H94" s="577">
        <f>ROUND('Chapter-2'!J205,2)</f>
        <v>780.97</v>
      </c>
      <c r="I94" s="580">
        <v>384.5</v>
      </c>
      <c r="J94" s="579">
        <f t="shared" si="1"/>
        <v>103.11313394018205</v>
      </c>
    </row>
    <row r="95" spans="1:10" ht="15" customHeight="1">
      <c r="A95" s="515"/>
      <c r="B95" s="514"/>
      <c r="C95" s="515"/>
      <c r="D95" s="515" t="s">
        <v>305</v>
      </c>
      <c r="E95" s="644" t="s">
        <v>399</v>
      </c>
      <c r="F95" s="644"/>
      <c r="G95" s="514" t="s">
        <v>104</v>
      </c>
      <c r="H95" s="577">
        <f>ROUND('Chapter-2'!J214,2)</f>
        <v>1540.51</v>
      </c>
      <c r="I95" s="580">
        <v>763.9</v>
      </c>
      <c r="J95" s="579">
        <f t="shared" si="1"/>
        <v>101.6638303442859</v>
      </c>
    </row>
    <row r="96" spans="1:10" ht="15" customHeight="1">
      <c r="A96" s="515"/>
      <c r="B96" s="514"/>
      <c r="C96" s="515"/>
      <c r="D96" s="515" t="s">
        <v>400</v>
      </c>
      <c r="E96" s="644" t="s">
        <v>409</v>
      </c>
      <c r="F96" s="644"/>
      <c r="G96" s="514" t="s">
        <v>104</v>
      </c>
      <c r="H96" s="577">
        <f>ROUND('Chapter-2'!J223,2)</f>
        <v>3104.55</v>
      </c>
      <c r="I96" s="580">
        <v>1533.89</v>
      </c>
      <c r="J96" s="579">
        <f t="shared" si="1"/>
        <v>102.39717320016427</v>
      </c>
    </row>
    <row r="97" spans="1:10" ht="15" customHeight="1">
      <c r="A97" s="515"/>
      <c r="B97" s="514"/>
      <c r="C97" s="515"/>
      <c r="D97" s="515" t="s">
        <v>402</v>
      </c>
      <c r="E97" s="644" t="s">
        <v>410</v>
      </c>
      <c r="F97" s="644"/>
      <c r="G97" s="514" t="s">
        <v>104</v>
      </c>
      <c r="H97" s="577">
        <f>ROUND('Chapter-2'!J232,2)</f>
        <v>8778.15</v>
      </c>
      <c r="I97" s="580">
        <v>4328.8900000000003</v>
      </c>
      <c r="J97" s="579">
        <f t="shared" si="1"/>
        <v>102.7806204361857</v>
      </c>
    </row>
    <row r="98" spans="1:10" ht="15" customHeight="1">
      <c r="A98" s="515"/>
      <c r="B98" s="514"/>
      <c r="C98" s="515" t="s">
        <v>342</v>
      </c>
      <c r="D98" s="644" t="s">
        <v>404</v>
      </c>
      <c r="E98" s="644"/>
      <c r="F98" s="644"/>
      <c r="G98" s="514"/>
      <c r="H98" s="577"/>
      <c r="I98" s="580"/>
      <c r="J98" s="579"/>
    </row>
    <row r="99" spans="1:10" ht="15" customHeight="1">
      <c r="A99" s="515"/>
      <c r="B99" s="514"/>
      <c r="C99" s="515"/>
      <c r="D99" s="515" t="s">
        <v>299</v>
      </c>
      <c r="E99" s="644" t="s">
        <v>408</v>
      </c>
      <c r="F99" s="644"/>
      <c r="G99" s="514" t="s">
        <v>104</v>
      </c>
      <c r="H99" s="577">
        <f>ROUND('Chapter-2'!J243,2)</f>
        <v>238</v>
      </c>
      <c r="I99" s="580">
        <v>116.47</v>
      </c>
      <c r="J99" s="579">
        <f t="shared" si="1"/>
        <v>104.34446638619387</v>
      </c>
    </row>
    <row r="100" spans="1:10" ht="15" customHeight="1">
      <c r="A100" s="515"/>
      <c r="B100" s="514"/>
      <c r="C100" s="515"/>
      <c r="D100" s="515" t="s">
        <v>301</v>
      </c>
      <c r="E100" s="644" t="s">
        <v>405</v>
      </c>
      <c r="F100" s="644"/>
      <c r="G100" s="514" t="s">
        <v>104</v>
      </c>
      <c r="H100" s="577">
        <f>ROUND('Chapter-2'!J252,2)</f>
        <v>386.41</v>
      </c>
      <c r="I100" s="580">
        <v>182.47</v>
      </c>
      <c r="J100" s="579">
        <f t="shared" si="1"/>
        <v>111.76631775086318</v>
      </c>
    </row>
    <row r="101" spans="1:10" ht="15" customHeight="1">
      <c r="A101" s="515"/>
      <c r="B101" s="514"/>
      <c r="C101" s="515"/>
      <c r="D101" s="515" t="s">
        <v>303</v>
      </c>
      <c r="E101" s="644" t="s">
        <v>398</v>
      </c>
      <c r="F101" s="644"/>
      <c r="G101" s="514" t="s">
        <v>104</v>
      </c>
      <c r="H101" s="577">
        <f>ROUND('Chapter-2'!J261,2)</f>
        <v>804.49</v>
      </c>
      <c r="I101" s="580">
        <v>390.71</v>
      </c>
      <c r="J101" s="579">
        <f t="shared" si="1"/>
        <v>105.90463515139106</v>
      </c>
    </row>
    <row r="102" spans="1:10" ht="15" customHeight="1">
      <c r="A102" s="515"/>
      <c r="B102" s="514"/>
      <c r="C102" s="515"/>
      <c r="D102" s="515" t="s">
        <v>305</v>
      </c>
      <c r="E102" s="644" t="s">
        <v>399</v>
      </c>
      <c r="F102" s="644"/>
      <c r="G102" s="514" t="s">
        <v>104</v>
      </c>
      <c r="H102" s="577">
        <f>ROUND('Chapter-2'!J270,2)</f>
        <v>1571.88</v>
      </c>
      <c r="I102" s="580">
        <v>772.18</v>
      </c>
      <c r="J102" s="579">
        <f t="shared" si="1"/>
        <v>103.56393586987492</v>
      </c>
    </row>
    <row r="103" spans="1:10" ht="15" customHeight="1">
      <c r="A103" s="515"/>
      <c r="B103" s="514"/>
      <c r="C103" s="515"/>
      <c r="D103" s="515" t="s">
        <v>400</v>
      </c>
      <c r="E103" s="644" t="s">
        <v>401</v>
      </c>
      <c r="F103" s="644"/>
      <c r="G103" s="514" t="s">
        <v>104</v>
      </c>
      <c r="H103" s="577">
        <f>ROUND('Chapter-2'!J279,2)</f>
        <v>3143.76</v>
      </c>
      <c r="I103" s="580">
        <v>1544.24</v>
      </c>
      <c r="J103" s="579">
        <f t="shared" si="1"/>
        <v>103.57975444231468</v>
      </c>
    </row>
    <row r="104" spans="1:10" ht="15" customHeight="1">
      <c r="A104" s="515"/>
      <c r="B104" s="514"/>
      <c r="C104" s="515"/>
      <c r="D104" s="515" t="s">
        <v>402</v>
      </c>
      <c r="E104" s="644" t="s">
        <v>403</v>
      </c>
      <c r="F104" s="644"/>
      <c r="G104" s="514" t="s">
        <v>104</v>
      </c>
      <c r="H104" s="577">
        <f>ROUND('Chapter-2'!J288,2)</f>
        <v>8974.18</v>
      </c>
      <c r="I104" s="580">
        <v>4380.6400000000003</v>
      </c>
      <c r="J104" s="579">
        <f t="shared" si="1"/>
        <v>104.86002045363234</v>
      </c>
    </row>
    <row r="105" spans="1:10" ht="15" customHeight="1">
      <c r="A105" s="515"/>
      <c r="B105" s="514" t="s">
        <v>411</v>
      </c>
      <c r="C105" s="644" t="s">
        <v>412</v>
      </c>
      <c r="D105" s="644"/>
      <c r="E105" s="644"/>
      <c r="F105" s="644"/>
      <c r="G105" s="514"/>
      <c r="H105" s="577"/>
      <c r="I105" s="580"/>
      <c r="J105" s="579"/>
    </row>
    <row r="106" spans="1:10" ht="101.25" customHeight="1">
      <c r="A106" s="515"/>
      <c r="B106" s="514"/>
      <c r="C106" s="644" t="s">
        <v>413</v>
      </c>
      <c r="D106" s="644"/>
      <c r="E106" s="644"/>
      <c r="F106" s="644"/>
      <c r="G106" s="514"/>
      <c r="H106" s="577"/>
      <c r="I106" s="580"/>
      <c r="J106" s="579"/>
    </row>
    <row r="107" spans="1:10" ht="15" customHeight="1">
      <c r="A107" s="515"/>
      <c r="B107" s="514"/>
      <c r="C107" s="515" t="s">
        <v>384</v>
      </c>
      <c r="D107" s="644" t="s">
        <v>385</v>
      </c>
      <c r="E107" s="644"/>
      <c r="F107" s="644"/>
      <c r="G107" s="514"/>
      <c r="H107" s="577"/>
      <c r="I107" s="580"/>
      <c r="J107" s="579"/>
    </row>
    <row r="108" spans="1:10" ht="15" customHeight="1">
      <c r="A108" s="515"/>
      <c r="B108" s="514"/>
      <c r="C108" s="515"/>
      <c r="D108" s="515" t="s">
        <v>386</v>
      </c>
      <c r="E108" s="644" t="s">
        <v>414</v>
      </c>
      <c r="F108" s="644"/>
      <c r="G108" s="514" t="s">
        <v>29</v>
      </c>
      <c r="H108" s="577">
        <f>ROUND('Chapter-2'!J303,2)</f>
        <v>606.16999999999996</v>
      </c>
      <c r="I108" s="580">
        <v>267.3</v>
      </c>
      <c r="J108" s="579">
        <f t="shared" si="1"/>
        <v>126.77515899738118</v>
      </c>
    </row>
    <row r="109" spans="1:10" ht="15" customHeight="1">
      <c r="A109" s="515"/>
      <c r="B109" s="514"/>
      <c r="C109" s="515"/>
      <c r="D109" s="515" t="s">
        <v>388</v>
      </c>
      <c r="E109" s="644" t="s">
        <v>415</v>
      </c>
      <c r="F109" s="644"/>
      <c r="G109" s="514" t="s">
        <v>29</v>
      </c>
      <c r="H109" s="577">
        <f>ROUND('Chapter-2'!J313,2)</f>
        <v>715.37</v>
      </c>
      <c r="I109" s="580">
        <v>322.95</v>
      </c>
      <c r="J109" s="579">
        <f t="shared" si="1"/>
        <v>121.51106982505033</v>
      </c>
    </row>
    <row r="110" spans="1:10" ht="15" customHeight="1">
      <c r="A110" s="515"/>
      <c r="B110" s="514"/>
      <c r="C110" s="515"/>
      <c r="D110" s="515" t="s">
        <v>416</v>
      </c>
      <c r="E110" s="644" t="s">
        <v>417</v>
      </c>
      <c r="F110" s="644"/>
      <c r="G110" s="514" t="s">
        <v>29</v>
      </c>
      <c r="H110" s="577">
        <f>ROUND('Chapter-2'!J324,2)</f>
        <v>1821.03</v>
      </c>
      <c r="I110" s="580">
        <v>899.79</v>
      </c>
      <c r="J110" s="579">
        <f t="shared" si="1"/>
        <v>102.38388957423399</v>
      </c>
    </row>
    <row r="111" spans="1:10" ht="15" customHeight="1">
      <c r="A111" s="515"/>
      <c r="B111" s="514"/>
      <c r="C111" s="515" t="s">
        <v>390</v>
      </c>
      <c r="D111" s="644" t="s">
        <v>391</v>
      </c>
      <c r="E111" s="644"/>
      <c r="F111" s="644"/>
      <c r="G111" s="514"/>
      <c r="H111" s="577"/>
      <c r="I111" s="580"/>
      <c r="J111" s="579"/>
    </row>
    <row r="112" spans="1:10" ht="15" customHeight="1">
      <c r="A112" s="515"/>
      <c r="B112" s="514"/>
      <c r="C112" s="515"/>
      <c r="D112" s="515" t="s">
        <v>386</v>
      </c>
      <c r="E112" s="644" t="s">
        <v>415</v>
      </c>
      <c r="F112" s="644"/>
      <c r="G112" s="514" t="s">
        <v>29</v>
      </c>
      <c r="H112" s="577">
        <f>ROUND('Chapter-2'!J336,2)</f>
        <v>825.51</v>
      </c>
      <c r="I112" s="580">
        <v>375.45</v>
      </c>
      <c r="J112" s="579">
        <f t="shared" si="1"/>
        <v>119.87215341590093</v>
      </c>
    </row>
    <row r="113" spans="1:10" ht="15" customHeight="1">
      <c r="A113" s="515"/>
      <c r="B113" s="514"/>
      <c r="C113" s="515"/>
      <c r="D113" s="515" t="s">
        <v>388</v>
      </c>
      <c r="E113" s="644" t="s">
        <v>417</v>
      </c>
      <c r="F113" s="644"/>
      <c r="G113" s="514" t="s">
        <v>29</v>
      </c>
      <c r="H113" s="577">
        <f>ROUND('Chapter-2'!J348,2)</f>
        <v>1350.47</v>
      </c>
      <c r="I113" s="580">
        <v>654.54999999999995</v>
      </c>
      <c r="J113" s="579">
        <f t="shared" si="1"/>
        <v>106.32037277518907</v>
      </c>
    </row>
    <row r="114" spans="1:10" ht="15" customHeight="1">
      <c r="A114" s="515"/>
      <c r="B114" s="514" t="s">
        <v>418</v>
      </c>
      <c r="C114" s="644" t="s">
        <v>419</v>
      </c>
      <c r="D114" s="644"/>
      <c r="E114" s="644"/>
      <c r="F114" s="644"/>
      <c r="G114" s="514"/>
      <c r="H114" s="577"/>
      <c r="I114" s="580"/>
      <c r="J114" s="579"/>
    </row>
    <row r="115" spans="1:10" ht="65.25" customHeight="1">
      <c r="A115" s="515"/>
      <c r="B115" s="514"/>
      <c r="C115" s="644" t="s">
        <v>420</v>
      </c>
      <c r="D115" s="644"/>
      <c r="E115" s="644"/>
      <c r="F115" s="644"/>
      <c r="G115" s="514"/>
      <c r="H115" s="577"/>
      <c r="I115" s="580"/>
      <c r="J115" s="579"/>
    </row>
    <row r="116" spans="1:10" ht="15" customHeight="1">
      <c r="A116" s="515"/>
      <c r="B116" s="514"/>
      <c r="C116" s="515" t="s">
        <v>386</v>
      </c>
      <c r="D116" s="644" t="s">
        <v>421</v>
      </c>
      <c r="E116" s="644"/>
      <c r="F116" s="644"/>
      <c r="G116" s="514" t="s">
        <v>29</v>
      </c>
      <c r="H116" s="577">
        <f>ROUND('Chapter-2'!J362,2)</f>
        <v>387.77</v>
      </c>
      <c r="I116" s="580">
        <v>156.01</v>
      </c>
      <c r="J116" s="579">
        <f t="shared" si="1"/>
        <v>148.554579834626</v>
      </c>
    </row>
    <row r="117" spans="1:10" ht="15" customHeight="1">
      <c r="A117" s="515"/>
      <c r="B117" s="514"/>
      <c r="C117" s="515" t="s">
        <v>388</v>
      </c>
      <c r="D117" s="644" t="s">
        <v>422</v>
      </c>
      <c r="E117" s="644"/>
      <c r="F117" s="644"/>
      <c r="G117" s="514" t="s">
        <v>29</v>
      </c>
      <c r="H117" s="577">
        <f>ROUND('Chapter-2'!J372,2)</f>
        <v>496.97</v>
      </c>
      <c r="I117" s="580">
        <v>211.66</v>
      </c>
      <c r="J117" s="579">
        <f t="shared" si="1"/>
        <v>134.79637153926112</v>
      </c>
    </row>
    <row r="118" spans="1:10" ht="15" customHeight="1">
      <c r="A118" s="515"/>
      <c r="B118" s="514"/>
      <c r="C118" s="515" t="s">
        <v>416</v>
      </c>
      <c r="D118" s="644" t="s">
        <v>423</v>
      </c>
      <c r="E118" s="644"/>
      <c r="F118" s="515"/>
      <c r="G118" s="514" t="s">
        <v>29</v>
      </c>
      <c r="H118" s="577">
        <f>ROUND('Chapter-2'!J382,2)</f>
        <v>344.09</v>
      </c>
      <c r="I118" s="580">
        <v>133.75</v>
      </c>
      <c r="J118" s="579">
        <f t="shared" si="1"/>
        <v>157.26355140186914</v>
      </c>
    </row>
    <row r="119" spans="1:10" ht="15" customHeight="1">
      <c r="A119" s="515"/>
      <c r="B119" s="514"/>
      <c r="C119" s="515" t="s">
        <v>424</v>
      </c>
      <c r="D119" s="644" t="s">
        <v>425</v>
      </c>
      <c r="E119" s="644"/>
      <c r="F119" s="644"/>
      <c r="G119" s="514" t="s">
        <v>29</v>
      </c>
      <c r="H119" s="577">
        <f>ROUND('Chapter-2'!J392,2)</f>
        <v>322.25</v>
      </c>
      <c r="I119" s="580">
        <v>122.62</v>
      </c>
      <c r="J119" s="579">
        <f t="shared" si="1"/>
        <v>162.80378404827923</v>
      </c>
    </row>
    <row r="120" spans="1:10" ht="15" customHeight="1">
      <c r="A120" s="515"/>
      <c r="B120" s="514" t="s">
        <v>426</v>
      </c>
      <c r="C120" s="644" t="s">
        <v>427</v>
      </c>
      <c r="D120" s="644"/>
      <c r="E120" s="644"/>
      <c r="F120" s="644"/>
      <c r="G120" s="514"/>
      <c r="H120" s="577"/>
      <c r="I120" s="580"/>
      <c r="J120" s="579"/>
    </row>
    <row r="121" spans="1:10" ht="66.75" customHeight="1">
      <c r="A121" s="515"/>
      <c r="B121" s="514"/>
      <c r="C121" s="644" t="s">
        <v>428</v>
      </c>
      <c r="D121" s="644"/>
      <c r="E121" s="644"/>
      <c r="F121" s="644"/>
      <c r="G121" s="514"/>
      <c r="H121" s="577"/>
      <c r="I121" s="580"/>
      <c r="J121" s="579"/>
    </row>
    <row r="122" spans="1:10" ht="15" customHeight="1">
      <c r="A122" s="515"/>
      <c r="B122" s="514"/>
      <c r="C122" s="515" t="s">
        <v>386</v>
      </c>
      <c r="D122" s="644" t="s">
        <v>429</v>
      </c>
      <c r="E122" s="644"/>
      <c r="F122" s="644"/>
      <c r="G122" s="514" t="s">
        <v>29</v>
      </c>
      <c r="H122" s="577">
        <f>ROUND('Chapter-2'!J406,2)</f>
        <v>431.45</v>
      </c>
      <c r="I122" s="580">
        <v>178.27</v>
      </c>
      <c r="J122" s="579">
        <f t="shared" si="1"/>
        <v>142.02053065574688</v>
      </c>
    </row>
    <row r="123" spans="1:10" ht="15" customHeight="1">
      <c r="A123" s="515"/>
      <c r="B123" s="514"/>
      <c r="C123" s="515" t="s">
        <v>388</v>
      </c>
      <c r="D123" s="644" t="s">
        <v>430</v>
      </c>
      <c r="E123" s="644"/>
      <c r="F123" s="644"/>
      <c r="G123" s="514" t="s">
        <v>29</v>
      </c>
      <c r="H123" s="577">
        <f>ROUND('Chapter-2'!J416,2)</f>
        <v>496.97</v>
      </c>
      <c r="I123" s="580">
        <v>211.66</v>
      </c>
      <c r="J123" s="579">
        <f t="shared" si="1"/>
        <v>134.79637153926112</v>
      </c>
    </row>
    <row r="124" spans="1:10" ht="15" customHeight="1">
      <c r="A124" s="515"/>
      <c r="B124" s="514"/>
      <c r="C124" s="515" t="s">
        <v>416</v>
      </c>
      <c r="D124" s="644" t="s">
        <v>431</v>
      </c>
      <c r="E124" s="644"/>
      <c r="F124" s="644"/>
      <c r="G124" s="514" t="s">
        <v>29</v>
      </c>
      <c r="H124" s="577">
        <f>ROUND('Chapter-2'!J426,2)</f>
        <v>387.77</v>
      </c>
      <c r="I124" s="580">
        <v>156.01</v>
      </c>
      <c r="J124" s="579">
        <f t="shared" si="1"/>
        <v>148.554579834626</v>
      </c>
    </row>
    <row r="125" spans="1:10" ht="15" customHeight="1">
      <c r="A125" s="515"/>
      <c r="B125" s="514"/>
      <c r="C125" s="515" t="s">
        <v>424</v>
      </c>
      <c r="D125" s="644" t="s">
        <v>432</v>
      </c>
      <c r="E125" s="644"/>
      <c r="F125" s="644"/>
      <c r="G125" s="514" t="s">
        <v>29</v>
      </c>
      <c r="H125" s="577">
        <f>ROUND('Chapter-2'!J436,2)</f>
        <v>365.93</v>
      </c>
      <c r="I125" s="580">
        <v>144.88</v>
      </c>
      <c r="J125" s="579">
        <f t="shared" si="1"/>
        <v>152.57454445057979</v>
      </c>
    </row>
    <row r="126" spans="1:10" ht="15" customHeight="1">
      <c r="A126" s="515"/>
      <c r="B126" s="514"/>
      <c r="C126" s="515" t="s">
        <v>433</v>
      </c>
      <c r="D126" s="644" t="s">
        <v>434</v>
      </c>
      <c r="E126" s="644"/>
      <c r="F126" s="644"/>
      <c r="G126" s="514" t="s">
        <v>29</v>
      </c>
      <c r="H126" s="577">
        <f>ROUND('Chapter-2'!J446,2)</f>
        <v>344.09</v>
      </c>
      <c r="I126" s="580">
        <v>133.75</v>
      </c>
      <c r="J126" s="579">
        <f t="shared" si="1"/>
        <v>157.26355140186914</v>
      </c>
    </row>
    <row r="127" spans="1:10" ht="33.75" customHeight="1">
      <c r="A127" s="515"/>
      <c r="B127" s="514"/>
      <c r="C127" s="515" t="s">
        <v>435</v>
      </c>
      <c r="D127" s="644" t="s">
        <v>436</v>
      </c>
      <c r="E127" s="644"/>
      <c r="F127" s="644"/>
      <c r="G127" s="514" t="s">
        <v>29</v>
      </c>
      <c r="H127" s="577">
        <f>ROUND('Chapter-2'!J456,2)</f>
        <v>387.77</v>
      </c>
      <c r="I127" s="580">
        <v>156.01</v>
      </c>
      <c r="J127" s="579">
        <f t="shared" si="1"/>
        <v>148.554579834626</v>
      </c>
    </row>
    <row r="128" spans="1:10" ht="39" customHeight="1">
      <c r="A128" s="515"/>
      <c r="B128" s="514" t="s">
        <v>437</v>
      </c>
      <c r="C128" s="644" t="s">
        <v>438</v>
      </c>
      <c r="D128" s="644"/>
      <c r="E128" s="644"/>
      <c r="F128" s="644"/>
      <c r="G128" s="514" t="s">
        <v>29</v>
      </c>
      <c r="H128" s="577">
        <f>ROUND('Chapter-2'!J469,2)</f>
        <v>903.85</v>
      </c>
      <c r="I128" s="580">
        <v>419.29</v>
      </c>
      <c r="J128" s="579">
        <f t="shared" si="1"/>
        <v>115.56679148083664</v>
      </c>
    </row>
    <row r="129" spans="1:10" ht="33.75" customHeight="1">
      <c r="A129" s="515"/>
      <c r="B129" s="514" t="s">
        <v>439</v>
      </c>
      <c r="C129" s="644" t="s">
        <v>440</v>
      </c>
      <c r="D129" s="644"/>
      <c r="E129" s="644"/>
      <c r="F129" s="644"/>
      <c r="G129" s="514"/>
      <c r="H129" s="577"/>
      <c r="I129" s="580"/>
      <c r="J129" s="579"/>
    </row>
    <row r="130" spans="1:10" ht="15" customHeight="1">
      <c r="A130" s="515"/>
      <c r="B130" s="514"/>
      <c r="C130" s="515" t="s">
        <v>386</v>
      </c>
      <c r="D130" s="644" t="s">
        <v>441</v>
      </c>
      <c r="E130" s="644"/>
      <c r="F130" s="644"/>
      <c r="G130" s="514" t="s">
        <v>71</v>
      </c>
      <c r="H130" s="577">
        <f>ROUND('Chapter-2'!J483,2)</f>
        <v>2162.04</v>
      </c>
      <c r="I130" s="580">
        <v>1137.6600000000001</v>
      </c>
      <c r="J130" s="579">
        <f t="shared" si="1"/>
        <v>90.042719265861493</v>
      </c>
    </row>
    <row r="131" spans="1:10" ht="15" customHeight="1">
      <c r="A131" s="515"/>
      <c r="B131" s="514"/>
      <c r="C131" s="515" t="s">
        <v>388</v>
      </c>
      <c r="D131" s="644" t="s">
        <v>442</v>
      </c>
      <c r="E131" s="644"/>
      <c r="F131" s="644"/>
      <c r="G131" s="514" t="s">
        <v>71</v>
      </c>
      <c r="H131" s="577">
        <f>ROUND('Chapter-2'!J494,2)</f>
        <v>1567.41</v>
      </c>
      <c r="I131" s="580">
        <v>800.32</v>
      </c>
      <c r="J131" s="579">
        <f t="shared" si="1"/>
        <v>95.847910835665729</v>
      </c>
    </row>
    <row r="132" spans="1:10" ht="15" customHeight="1">
      <c r="A132" s="515"/>
      <c r="B132" s="514"/>
      <c r="C132" s="515" t="s">
        <v>416</v>
      </c>
      <c r="D132" s="644" t="s">
        <v>443</v>
      </c>
      <c r="E132" s="644"/>
      <c r="F132" s="644"/>
      <c r="G132" s="514" t="s">
        <v>71</v>
      </c>
      <c r="H132" s="577">
        <f>ROUND('Chapter-2'!J505,2)</f>
        <v>15.06</v>
      </c>
      <c r="I132" s="580">
        <v>8.5500000000000007</v>
      </c>
      <c r="J132" s="579">
        <f t="shared" si="1"/>
        <v>76.140350877192972</v>
      </c>
    </row>
    <row r="133" spans="1:10" ht="30" customHeight="1">
      <c r="A133" s="515"/>
      <c r="B133" s="518" t="s">
        <v>444</v>
      </c>
      <c r="C133" s="644" t="s">
        <v>445</v>
      </c>
      <c r="D133" s="644"/>
      <c r="E133" s="644"/>
      <c r="F133" s="644"/>
      <c r="G133" s="514" t="s">
        <v>4070</v>
      </c>
      <c r="H133" s="577">
        <f>ROUND('Chapter-2'!J515,2)</f>
        <v>1911.01</v>
      </c>
      <c r="I133" s="580">
        <v>973.85</v>
      </c>
      <c r="J133" s="579">
        <f t="shared" ref="J133:J196" si="2">(H133-I133)*100/I133</f>
        <v>96.232479334599788</v>
      </c>
    </row>
    <row r="134" spans="1:10" ht="30.75" customHeight="1">
      <c r="A134" s="515"/>
      <c r="B134" s="514" t="s">
        <v>446</v>
      </c>
      <c r="C134" s="644" t="s">
        <v>447</v>
      </c>
      <c r="D134" s="644"/>
      <c r="E134" s="644"/>
      <c r="F134" s="644"/>
      <c r="G134" s="514"/>
      <c r="H134" s="577"/>
      <c r="I134" s="580"/>
      <c r="J134" s="579"/>
    </row>
    <row r="135" spans="1:10">
      <c r="A135" s="515"/>
      <c r="B135" s="514"/>
      <c r="C135" s="649" t="s">
        <v>448</v>
      </c>
      <c r="D135" s="649"/>
      <c r="E135" s="649"/>
      <c r="F135" s="649"/>
      <c r="G135" s="514" t="s">
        <v>29</v>
      </c>
      <c r="H135" s="577">
        <f>ROUND('Chapter-2'!J525,2)</f>
        <v>766.51</v>
      </c>
      <c r="I135" s="580">
        <v>390.66</v>
      </c>
      <c r="J135" s="579">
        <f t="shared" si="2"/>
        <v>96.208979675421077</v>
      </c>
    </row>
    <row r="136" spans="1:10" ht="31.5" customHeight="1">
      <c r="A136" s="515"/>
      <c r="B136" s="514" t="s">
        <v>449</v>
      </c>
      <c r="C136" s="644" t="s">
        <v>450</v>
      </c>
      <c r="D136" s="644"/>
      <c r="E136" s="644"/>
      <c r="F136" s="644"/>
      <c r="G136" s="514" t="s">
        <v>54</v>
      </c>
      <c r="H136" s="577">
        <f>ROUND('Chapter-2'!J537,2)</f>
        <v>24.35</v>
      </c>
      <c r="I136" s="580">
        <v>11.79</v>
      </c>
      <c r="J136" s="579">
        <f t="shared" si="2"/>
        <v>106.53095843935542</v>
      </c>
    </row>
    <row r="137" spans="1:10" ht="44.25" customHeight="1">
      <c r="A137" s="515"/>
      <c r="B137" s="514" t="s">
        <v>451</v>
      </c>
      <c r="C137" s="644" t="s">
        <v>452</v>
      </c>
      <c r="D137" s="644"/>
      <c r="E137" s="644"/>
      <c r="F137" s="644"/>
      <c r="G137" s="514"/>
      <c r="H137" s="577"/>
      <c r="I137" s="580"/>
      <c r="J137" s="579"/>
    </row>
    <row r="138" spans="1:10">
      <c r="A138" s="515"/>
      <c r="B138" s="514"/>
      <c r="C138" s="515" t="s">
        <v>386</v>
      </c>
      <c r="D138" s="649" t="s">
        <v>453</v>
      </c>
      <c r="E138" s="649"/>
      <c r="F138" s="649"/>
      <c r="G138" s="514" t="s">
        <v>27</v>
      </c>
      <c r="H138" s="577">
        <f>ROUND('Chapter-2'!J547,2)</f>
        <v>283.5</v>
      </c>
      <c r="I138" s="580">
        <v>144.46</v>
      </c>
      <c r="J138" s="579">
        <f t="shared" si="2"/>
        <v>96.248096358853658</v>
      </c>
    </row>
    <row r="139" spans="1:10">
      <c r="A139" s="515"/>
      <c r="B139" s="514"/>
      <c r="C139" s="515" t="s">
        <v>388</v>
      </c>
      <c r="D139" s="649" t="s">
        <v>454</v>
      </c>
      <c r="E139" s="649"/>
      <c r="F139" s="649"/>
      <c r="G139" s="514" t="s">
        <v>27</v>
      </c>
      <c r="H139" s="577">
        <f>ROUND('Chapter-2'!J554,2)</f>
        <v>383.25</v>
      </c>
      <c r="I139" s="580">
        <v>195.33</v>
      </c>
      <c r="J139" s="579">
        <f t="shared" si="2"/>
        <v>96.206419904776524</v>
      </c>
    </row>
    <row r="140" spans="1:10">
      <c r="A140" s="515"/>
      <c r="B140" s="514"/>
      <c r="C140" s="515" t="s">
        <v>416</v>
      </c>
      <c r="D140" s="649" t="s">
        <v>455</v>
      </c>
      <c r="E140" s="649"/>
      <c r="F140" s="649"/>
      <c r="G140" s="514" t="s">
        <v>27</v>
      </c>
      <c r="H140" s="577">
        <f>ROUND('Chapter-2'!J561,2)</f>
        <v>656.25</v>
      </c>
      <c r="I140" s="580">
        <v>334.45</v>
      </c>
      <c r="J140" s="579">
        <f t="shared" si="2"/>
        <v>96.217670802810588</v>
      </c>
    </row>
    <row r="141" spans="1:10" ht="15" customHeight="1">
      <c r="A141" s="515"/>
      <c r="B141" s="514">
        <v>2.14</v>
      </c>
      <c r="C141" s="644" t="s">
        <v>456</v>
      </c>
      <c r="D141" s="644"/>
      <c r="E141" s="644"/>
      <c r="F141" s="644"/>
      <c r="G141" s="514"/>
      <c r="H141" s="577"/>
      <c r="I141" s="580"/>
      <c r="J141" s="579"/>
    </row>
    <row r="142" spans="1:10" ht="49.5" customHeight="1">
      <c r="A142" s="515"/>
      <c r="B142" s="514"/>
      <c r="C142" s="644" t="s">
        <v>457</v>
      </c>
      <c r="D142" s="644"/>
      <c r="E142" s="644"/>
      <c r="F142" s="644"/>
      <c r="G142" s="514"/>
      <c r="H142" s="577"/>
      <c r="I142" s="580"/>
      <c r="J142" s="579"/>
    </row>
    <row r="143" spans="1:10">
      <c r="A143" s="515"/>
      <c r="B143" s="514"/>
      <c r="C143" s="515" t="s">
        <v>384</v>
      </c>
      <c r="D143" s="649" t="s">
        <v>385</v>
      </c>
      <c r="E143" s="649"/>
      <c r="F143" s="649"/>
      <c r="G143" s="514"/>
      <c r="H143" s="577"/>
      <c r="I143" s="580"/>
      <c r="J143" s="579"/>
    </row>
    <row r="144" spans="1:10">
      <c r="A144" s="515"/>
      <c r="B144" s="514"/>
      <c r="C144" s="515"/>
      <c r="D144" s="515" t="s">
        <v>386</v>
      </c>
      <c r="E144" s="649" t="s">
        <v>458</v>
      </c>
      <c r="F144" s="649"/>
      <c r="G144" s="514" t="s">
        <v>29</v>
      </c>
      <c r="H144" s="577">
        <f>ROUND('Chapter-2'!J577,2)</f>
        <v>1116.97</v>
      </c>
      <c r="I144" s="580">
        <v>496.02</v>
      </c>
      <c r="J144" s="579">
        <f t="shared" si="2"/>
        <v>125.18648441595099</v>
      </c>
    </row>
    <row r="145" spans="1:10">
      <c r="A145" s="515"/>
      <c r="B145" s="514"/>
      <c r="C145" s="515"/>
      <c r="D145" s="515" t="s">
        <v>388</v>
      </c>
      <c r="E145" s="649" t="s">
        <v>459</v>
      </c>
      <c r="F145" s="649"/>
      <c r="G145" s="514" t="s">
        <v>29</v>
      </c>
      <c r="H145" s="577">
        <f>ROUND('Chapter-2'!J586,2)</f>
        <v>804.77</v>
      </c>
      <c r="I145" s="580">
        <v>346.55</v>
      </c>
      <c r="J145" s="579">
        <f t="shared" si="2"/>
        <v>132.22334439474824</v>
      </c>
    </row>
    <row r="146" spans="1:10">
      <c r="A146" s="515"/>
      <c r="B146" s="514"/>
      <c r="C146" s="515" t="s">
        <v>390</v>
      </c>
      <c r="D146" s="649" t="s">
        <v>391</v>
      </c>
      <c r="E146" s="649"/>
      <c r="F146" s="649"/>
      <c r="G146" s="514"/>
      <c r="H146" s="577"/>
      <c r="I146" s="580"/>
      <c r="J146" s="579"/>
    </row>
    <row r="147" spans="1:10">
      <c r="A147" s="515"/>
      <c r="B147" s="514"/>
      <c r="C147" s="515"/>
      <c r="D147" s="515" t="s">
        <v>386</v>
      </c>
      <c r="E147" s="649" t="s">
        <v>458</v>
      </c>
      <c r="F147" s="649"/>
      <c r="G147" s="514" t="s">
        <v>29</v>
      </c>
      <c r="H147" s="577">
        <f>ROUND('Chapter-2'!J597,2)</f>
        <v>475.55</v>
      </c>
      <c r="I147" s="580">
        <v>166.7</v>
      </c>
      <c r="J147" s="579">
        <f t="shared" si="2"/>
        <v>185.27294541091786</v>
      </c>
    </row>
    <row r="148" spans="1:10" ht="30.75" customHeight="1">
      <c r="A148" s="515"/>
      <c r="B148" s="514" t="s">
        <v>460</v>
      </c>
      <c r="C148" s="644" t="s">
        <v>461</v>
      </c>
      <c r="D148" s="644"/>
      <c r="E148" s="644"/>
      <c r="F148" s="644"/>
      <c r="G148" s="514"/>
      <c r="H148" s="577"/>
      <c r="I148" s="580"/>
      <c r="J148" s="579"/>
    </row>
    <row r="149" spans="1:10" ht="66" customHeight="1">
      <c r="A149" s="515"/>
      <c r="B149" s="514"/>
      <c r="C149" s="644" t="s">
        <v>462</v>
      </c>
      <c r="D149" s="644"/>
      <c r="E149" s="644"/>
      <c r="F149" s="644"/>
      <c r="G149" s="514" t="s">
        <v>29</v>
      </c>
      <c r="H149" s="577">
        <f>ROUND('Chapter-2'!J612,2)</f>
        <v>3169.65</v>
      </c>
      <c r="I149" s="580">
        <v>936.86</v>
      </c>
      <c r="J149" s="579">
        <f t="shared" si="2"/>
        <v>238.32696454112673</v>
      </c>
    </row>
    <row r="150" spans="1:10">
      <c r="A150" s="515"/>
      <c r="B150" s="514" t="s">
        <v>463</v>
      </c>
      <c r="C150" s="649" t="s">
        <v>464</v>
      </c>
      <c r="D150" s="649"/>
      <c r="E150" s="649"/>
      <c r="F150" s="649"/>
      <c r="G150" s="514"/>
      <c r="H150" s="577"/>
      <c r="I150" s="580"/>
      <c r="J150" s="579"/>
    </row>
    <row r="151" spans="1:10" ht="48" customHeight="1">
      <c r="A151" s="515"/>
      <c r="B151" s="514"/>
      <c r="C151" s="644" t="s">
        <v>465</v>
      </c>
      <c r="D151" s="644"/>
      <c r="E151" s="644"/>
      <c r="F151" s="644"/>
      <c r="G151" s="514" t="s">
        <v>4075</v>
      </c>
      <c r="H151" s="577">
        <f>ROUND('Chapter-2'!J625,2)</f>
        <v>121.11</v>
      </c>
      <c r="I151" s="580">
        <v>52.09</v>
      </c>
      <c r="J151" s="579">
        <f t="shared" si="2"/>
        <v>132.50143981570358</v>
      </c>
    </row>
    <row r="152" spans="1:10">
      <c r="A152" s="515"/>
      <c r="B152" s="514" t="s">
        <v>466</v>
      </c>
      <c r="C152" s="649" t="s">
        <v>467</v>
      </c>
      <c r="D152" s="649"/>
      <c r="E152" s="649"/>
      <c r="F152" s="649"/>
      <c r="G152" s="514"/>
      <c r="H152" s="577"/>
      <c r="I152" s="580"/>
      <c r="J152" s="579"/>
    </row>
    <row r="153" spans="1:10" ht="31.5" customHeight="1">
      <c r="A153" s="515"/>
      <c r="B153" s="514"/>
      <c r="C153" s="644" t="s">
        <v>468</v>
      </c>
      <c r="D153" s="644"/>
      <c r="E153" s="644"/>
      <c r="F153" s="644"/>
      <c r="G153" s="514" t="s">
        <v>4075</v>
      </c>
      <c r="H153" s="577">
        <f>ROUND('Chapter-2'!J638,2)</f>
        <v>23.87</v>
      </c>
      <c r="I153" s="580">
        <v>8.31</v>
      </c>
      <c r="J153" s="579">
        <f t="shared" si="2"/>
        <v>187.24428399518652</v>
      </c>
    </row>
    <row r="154" spans="1:10">
      <c r="A154" s="515"/>
      <c r="B154" s="514" t="s">
        <v>469</v>
      </c>
      <c r="C154" s="649" t="s">
        <v>470</v>
      </c>
      <c r="D154" s="649"/>
      <c r="E154" s="649"/>
      <c r="F154" s="649"/>
      <c r="G154" s="514"/>
      <c r="H154" s="577"/>
      <c r="I154" s="580"/>
      <c r="J154" s="579"/>
    </row>
    <row r="155" spans="1:10" ht="45.75" customHeight="1">
      <c r="A155" s="515"/>
      <c r="B155" s="514"/>
      <c r="C155" s="644" t="s">
        <v>471</v>
      </c>
      <c r="D155" s="644"/>
      <c r="E155" s="644"/>
      <c r="F155" s="644"/>
      <c r="G155" s="514" t="s">
        <v>4075</v>
      </c>
      <c r="H155" s="577">
        <f>ROUND('Chapter-2'!J651,2)</f>
        <v>36.119999999999997</v>
      </c>
      <c r="I155" s="580">
        <v>12.64</v>
      </c>
      <c r="J155" s="579">
        <f t="shared" si="2"/>
        <v>185.75949367088603</v>
      </c>
    </row>
    <row r="156" spans="1:10">
      <c r="A156" s="515"/>
      <c r="B156" s="514" t="s">
        <v>472</v>
      </c>
      <c r="C156" s="649" t="s">
        <v>473</v>
      </c>
      <c r="D156" s="649"/>
      <c r="E156" s="649"/>
      <c r="F156" s="649"/>
      <c r="G156" s="514"/>
      <c r="H156" s="577"/>
      <c r="I156" s="580"/>
      <c r="J156" s="579"/>
    </row>
    <row r="157" spans="1:10" ht="48" customHeight="1">
      <c r="A157" s="515"/>
      <c r="B157" s="514"/>
      <c r="C157" s="644" t="s">
        <v>474</v>
      </c>
      <c r="D157" s="644"/>
      <c r="E157" s="644"/>
      <c r="F157" s="644"/>
      <c r="G157" s="514"/>
      <c r="H157" s="577"/>
      <c r="I157" s="580"/>
      <c r="J157" s="579"/>
    </row>
    <row r="158" spans="1:10">
      <c r="A158" s="515"/>
      <c r="B158" s="514"/>
      <c r="C158" s="515" t="s">
        <v>386</v>
      </c>
      <c r="D158" s="649" t="s">
        <v>475</v>
      </c>
      <c r="E158" s="649"/>
      <c r="F158" s="649"/>
      <c r="G158" s="514" t="s">
        <v>27</v>
      </c>
      <c r="H158" s="577">
        <f>ROUND('Chapter-2'!J665,2)</f>
        <v>527.12</v>
      </c>
      <c r="I158" s="580">
        <v>239.73</v>
      </c>
      <c r="J158" s="579">
        <f t="shared" si="2"/>
        <v>119.88069911984316</v>
      </c>
    </row>
    <row r="159" spans="1:10">
      <c r="A159" s="515"/>
      <c r="B159" s="514"/>
      <c r="C159" s="515" t="s">
        <v>388</v>
      </c>
      <c r="D159" s="649" t="s">
        <v>476</v>
      </c>
      <c r="E159" s="649"/>
      <c r="F159" s="649"/>
      <c r="G159" s="514" t="s">
        <v>27</v>
      </c>
      <c r="H159" s="577">
        <f>ROUND('Chapter-2'!J675,2)</f>
        <v>331.81</v>
      </c>
      <c r="I159" s="580">
        <v>154.65</v>
      </c>
      <c r="J159" s="579">
        <f t="shared" si="2"/>
        <v>114.55544778532169</v>
      </c>
    </row>
    <row r="160" spans="1:10">
      <c r="A160" s="515"/>
      <c r="B160" s="514"/>
      <c r="C160" s="515" t="s">
        <v>416</v>
      </c>
      <c r="D160" s="649" t="s">
        <v>477</v>
      </c>
      <c r="E160" s="649"/>
      <c r="F160" s="649"/>
      <c r="G160" s="514" t="s">
        <v>27</v>
      </c>
      <c r="H160" s="577">
        <f>ROUND('Chapter-2'!J685,2)</f>
        <v>70.28</v>
      </c>
      <c r="I160" s="580">
        <v>31.96</v>
      </c>
      <c r="J160" s="579">
        <f t="shared" si="2"/>
        <v>119.89987484355444</v>
      </c>
    </row>
    <row r="161" spans="1:10">
      <c r="A161" s="515"/>
      <c r="B161" s="518" t="s">
        <v>478</v>
      </c>
      <c r="C161" s="649" t="s">
        <v>479</v>
      </c>
      <c r="D161" s="649"/>
      <c r="E161" s="649"/>
      <c r="F161" s="649"/>
      <c r="G161" s="514"/>
      <c r="H161" s="577"/>
      <c r="I161" s="580"/>
      <c r="J161" s="579"/>
    </row>
    <row r="162" spans="1:10" ht="78" customHeight="1">
      <c r="A162" s="515"/>
      <c r="B162" s="514"/>
      <c r="C162" s="644" t="s">
        <v>480</v>
      </c>
      <c r="D162" s="644"/>
      <c r="E162" s="644"/>
      <c r="F162" s="644"/>
      <c r="G162" s="514" t="s">
        <v>4075</v>
      </c>
      <c r="H162" s="577">
        <f>ROUND('Chapter-2'!J700,2)</f>
        <v>73.88</v>
      </c>
      <c r="I162" s="580">
        <v>38.36</v>
      </c>
      <c r="J162" s="579">
        <f t="shared" si="2"/>
        <v>92.596454640250244</v>
      </c>
    </row>
    <row r="163" spans="1:10">
      <c r="A163" s="515"/>
      <c r="B163" s="514" t="s">
        <v>481</v>
      </c>
      <c r="C163" s="649" t="s">
        <v>482</v>
      </c>
      <c r="D163" s="649"/>
      <c r="E163" s="649"/>
      <c r="F163" s="649"/>
      <c r="G163" s="514"/>
      <c r="H163" s="577"/>
      <c r="I163" s="580"/>
      <c r="J163" s="579"/>
    </row>
    <row r="164" spans="1:10" ht="64.5" customHeight="1">
      <c r="A164" s="515"/>
      <c r="B164" s="514"/>
      <c r="C164" s="644" t="s">
        <v>483</v>
      </c>
      <c r="D164" s="644"/>
      <c r="E164" s="644"/>
      <c r="F164" s="644"/>
      <c r="G164" s="514" t="s">
        <v>4075</v>
      </c>
      <c r="H164" s="577">
        <f>ROUND('Chapter-2'!J715,2)</f>
        <v>189.13</v>
      </c>
      <c r="I164" s="580">
        <v>156.31</v>
      </c>
      <c r="J164" s="579">
        <f t="shared" si="2"/>
        <v>20.996737252894881</v>
      </c>
    </row>
    <row r="165" spans="1:10">
      <c r="A165" s="515"/>
      <c r="B165" s="514" t="s">
        <v>484</v>
      </c>
      <c r="C165" s="649" t="s">
        <v>485</v>
      </c>
      <c r="D165" s="649"/>
      <c r="E165" s="649"/>
      <c r="F165" s="649"/>
      <c r="G165" s="514"/>
      <c r="H165" s="577"/>
      <c r="I165" s="580"/>
      <c r="J165" s="579"/>
    </row>
    <row r="166" spans="1:10" ht="78" customHeight="1">
      <c r="A166" s="515"/>
      <c r="B166" s="514"/>
      <c r="C166" s="644" t="s">
        <v>486</v>
      </c>
      <c r="D166" s="644"/>
      <c r="E166" s="644"/>
      <c r="F166" s="644"/>
      <c r="G166" s="514" t="s">
        <v>4075</v>
      </c>
      <c r="H166" s="577">
        <f>ROUND('Chapter-2'!J730,2)</f>
        <v>243.58</v>
      </c>
      <c r="I166" s="580">
        <v>209.27</v>
      </c>
      <c r="J166" s="579">
        <f t="shared" si="2"/>
        <v>16.3950876857648</v>
      </c>
    </row>
    <row r="167" spans="1:10">
      <c r="A167" s="515"/>
      <c r="B167" s="514" t="s">
        <v>487</v>
      </c>
      <c r="C167" s="649" t="s">
        <v>488</v>
      </c>
      <c r="D167" s="649"/>
      <c r="E167" s="649"/>
      <c r="F167" s="649"/>
      <c r="G167" s="514"/>
      <c r="H167" s="577"/>
      <c r="I167" s="580"/>
      <c r="J167" s="579"/>
    </row>
    <row r="168" spans="1:10" ht="81" customHeight="1">
      <c r="A168" s="515"/>
      <c r="B168" s="514"/>
      <c r="C168" s="644" t="s">
        <v>489</v>
      </c>
      <c r="D168" s="644"/>
      <c r="E168" s="644"/>
      <c r="F168" s="644"/>
      <c r="G168" s="514" t="s">
        <v>104</v>
      </c>
      <c r="H168" s="577">
        <f>ROUND('Chapter-2'!J745,2)</f>
        <v>262.16000000000003</v>
      </c>
      <c r="I168" s="580">
        <v>128.43</v>
      </c>
      <c r="J168" s="579">
        <f t="shared" si="2"/>
        <v>104.12676166004829</v>
      </c>
    </row>
    <row r="169" spans="1:10">
      <c r="A169" s="645" t="s">
        <v>4076</v>
      </c>
      <c r="B169" s="645"/>
      <c r="C169" s="645"/>
      <c r="D169" s="645"/>
      <c r="E169" s="645"/>
      <c r="F169" s="645"/>
      <c r="G169" s="645"/>
      <c r="H169" s="577"/>
      <c r="I169" s="580"/>
      <c r="J169" s="579"/>
    </row>
    <row r="170" spans="1:10">
      <c r="A170" s="515"/>
      <c r="B170" s="514" t="s">
        <v>490</v>
      </c>
      <c r="C170" s="649" t="s">
        <v>491</v>
      </c>
      <c r="D170" s="649"/>
      <c r="E170" s="649"/>
      <c r="F170" s="649"/>
      <c r="G170" s="514"/>
      <c r="H170" s="577"/>
      <c r="I170" s="580"/>
      <c r="J170" s="579"/>
    </row>
    <row r="171" spans="1:10">
      <c r="A171" s="515"/>
      <c r="B171" s="514"/>
      <c r="C171" s="649" t="s">
        <v>492</v>
      </c>
      <c r="D171" s="649"/>
      <c r="E171" s="649"/>
      <c r="F171" s="649"/>
      <c r="G171" s="514"/>
      <c r="H171" s="577"/>
      <c r="I171" s="580"/>
      <c r="J171" s="579"/>
    </row>
    <row r="172" spans="1:10" ht="48" customHeight="1">
      <c r="A172" s="515"/>
      <c r="B172" s="514"/>
      <c r="C172" s="644" t="s">
        <v>493</v>
      </c>
      <c r="D172" s="644"/>
      <c r="E172" s="644"/>
      <c r="F172" s="644"/>
      <c r="G172" s="514" t="s">
        <v>54</v>
      </c>
      <c r="H172" s="577">
        <f>ROUND('Chapter-3'!J18,2)</f>
        <v>33.6</v>
      </c>
      <c r="I172" s="580">
        <v>14.23</v>
      </c>
      <c r="J172" s="579">
        <f t="shared" si="2"/>
        <v>136.12087139845397</v>
      </c>
    </row>
    <row r="173" spans="1:10">
      <c r="A173" s="515"/>
      <c r="B173" s="514" t="s">
        <v>494</v>
      </c>
      <c r="C173" s="649" t="s">
        <v>491</v>
      </c>
      <c r="D173" s="649"/>
      <c r="E173" s="649"/>
      <c r="F173" s="649"/>
      <c r="G173" s="514"/>
      <c r="H173" s="577"/>
      <c r="I173" s="580"/>
      <c r="J173" s="579"/>
    </row>
    <row r="174" spans="1:10" ht="18" customHeight="1">
      <c r="A174" s="515"/>
      <c r="B174" s="514"/>
      <c r="C174" s="649" t="s">
        <v>495</v>
      </c>
      <c r="D174" s="649"/>
      <c r="E174" s="649"/>
      <c r="F174" s="649"/>
      <c r="G174" s="514"/>
      <c r="H174" s="577"/>
      <c r="I174" s="580"/>
      <c r="J174" s="579"/>
    </row>
    <row r="175" spans="1:10" ht="45.75" customHeight="1">
      <c r="A175" s="515"/>
      <c r="B175" s="514"/>
      <c r="C175" s="644" t="s">
        <v>496</v>
      </c>
      <c r="D175" s="644"/>
      <c r="E175" s="644"/>
      <c r="F175" s="644"/>
      <c r="G175" s="514" t="s">
        <v>54</v>
      </c>
      <c r="H175" s="577">
        <f>ROUND('Chapter-3'!J35,2)</f>
        <v>14.1</v>
      </c>
      <c r="I175" s="580">
        <v>13.82</v>
      </c>
      <c r="J175" s="579">
        <f t="shared" si="2"/>
        <v>2.0260492040520939</v>
      </c>
    </row>
    <row r="176" spans="1:10">
      <c r="A176" s="515"/>
      <c r="B176" s="514" t="s">
        <v>497</v>
      </c>
      <c r="C176" s="649" t="s">
        <v>498</v>
      </c>
      <c r="D176" s="649"/>
      <c r="E176" s="649"/>
      <c r="F176" s="649"/>
      <c r="G176" s="514"/>
      <c r="H176" s="577"/>
      <c r="I176" s="580"/>
      <c r="J176" s="579"/>
    </row>
    <row r="177" spans="1:10" ht="62.25" customHeight="1">
      <c r="A177" s="515"/>
      <c r="B177" s="514"/>
      <c r="C177" s="644" t="s">
        <v>499</v>
      </c>
      <c r="D177" s="644"/>
      <c r="E177" s="644"/>
      <c r="F177" s="644"/>
      <c r="G177" s="514" t="s">
        <v>29</v>
      </c>
      <c r="H177" s="577">
        <f>ROUND('Chapter-3'!J53,2)</f>
        <v>96.59</v>
      </c>
      <c r="I177" s="580">
        <v>57.47</v>
      </c>
      <c r="J177" s="579">
        <f t="shared" si="2"/>
        <v>68.07029754654603</v>
      </c>
    </row>
    <row r="178" spans="1:10">
      <c r="A178" s="515"/>
      <c r="B178" s="514" t="s">
        <v>500</v>
      </c>
      <c r="C178" s="649" t="s">
        <v>501</v>
      </c>
      <c r="D178" s="649"/>
      <c r="E178" s="649"/>
      <c r="F178" s="649"/>
      <c r="G178" s="514"/>
      <c r="H178" s="577"/>
      <c r="I178" s="580"/>
      <c r="J178" s="579"/>
    </row>
    <row r="179" spans="1:10" ht="66.75" customHeight="1">
      <c r="A179" s="515"/>
      <c r="B179" s="514"/>
      <c r="C179" s="644" t="s">
        <v>4077</v>
      </c>
      <c r="D179" s="644"/>
      <c r="E179" s="644"/>
      <c r="F179" s="644"/>
      <c r="G179" s="514"/>
      <c r="H179" s="577"/>
      <c r="I179" s="580"/>
      <c r="J179" s="579"/>
    </row>
    <row r="180" spans="1:10" ht="12.75" customHeight="1">
      <c r="A180" s="515"/>
      <c r="B180" s="514"/>
      <c r="C180" s="517" t="s">
        <v>386</v>
      </c>
      <c r="D180" s="654" t="s">
        <v>4078</v>
      </c>
      <c r="E180" s="654"/>
      <c r="F180" s="654"/>
      <c r="G180" s="514" t="s">
        <v>29</v>
      </c>
      <c r="H180" s="577">
        <f>'Chapter-3'!J678</f>
        <v>235.96061399999999</v>
      </c>
      <c r="I180" s="580">
        <v>122.33876174999999</v>
      </c>
      <c r="J180" s="579">
        <f t="shared" si="2"/>
        <v>92.874777073669392</v>
      </c>
    </row>
    <row r="181" spans="1:10" ht="12.75" customHeight="1">
      <c r="A181" s="515"/>
      <c r="B181" s="514"/>
      <c r="C181" s="517" t="s">
        <v>388</v>
      </c>
      <c r="D181" s="654" t="s">
        <v>4079</v>
      </c>
      <c r="E181" s="654"/>
      <c r="F181" s="654"/>
      <c r="G181" s="514" t="s">
        <v>29</v>
      </c>
      <c r="H181" s="577">
        <f>'Chapter-3'!J702</f>
        <v>272.00752969602274</v>
      </c>
      <c r="I181" s="580">
        <v>161.73258824147729</v>
      </c>
      <c r="J181" s="579">
        <f t="shared" si="2"/>
        <v>68.183501329922322</v>
      </c>
    </row>
    <row r="182" spans="1:10" ht="12.75" customHeight="1">
      <c r="A182" s="515"/>
      <c r="B182" s="514"/>
      <c r="C182" s="517" t="s">
        <v>416</v>
      </c>
      <c r="D182" s="654" t="s">
        <v>4080</v>
      </c>
      <c r="E182" s="654"/>
      <c r="F182" s="654"/>
      <c r="G182" s="514" t="s">
        <v>29</v>
      </c>
      <c r="H182" s="577">
        <f>'Chapter-3'!J726</f>
        <v>308.05444539204547</v>
      </c>
      <c r="I182" s="580">
        <v>201.12641473295454</v>
      </c>
      <c r="J182" s="579">
        <f t="shared" si="2"/>
        <v>53.164588451031925</v>
      </c>
    </row>
    <row r="183" spans="1:10" ht="12.75" customHeight="1">
      <c r="A183" s="515"/>
      <c r="B183" s="514"/>
      <c r="C183" s="517" t="s">
        <v>424</v>
      </c>
      <c r="D183" s="654" t="s">
        <v>4081</v>
      </c>
      <c r="E183" s="654"/>
      <c r="F183" s="654"/>
      <c r="G183" s="514" t="s">
        <v>29</v>
      </c>
      <c r="H183" s="577">
        <f>'Chapter-3'!J750</f>
        <v>344.13983608806819</v>
      </c>
      <c r="I183" s="580">
        <v>240.57705372443178</v>
      </c>
      <c r="J183" s="579">
        <f t="shared" si="2"/>
        <v>43.047655942391778</v>
      </c>
    </row>
    <row r="184" spans="1:10" ht="12.75" customHeight="1">
      <c r="A184" s="515"/>
      <c r="B184" s="514"/>
      <c r="C184" s="517" t="s">
        <v>433</v>
      </c>
      <c r="D184" s="654" t="s">
        <v>4082</v>
      </c>
      <c r="E184" s="654"/>
      <c r="F184" s="654"/>
      <c r="G184" s="514" t="s">
        <v>29</v>
      </c>
      <c r="H184" s="577">
        <f>'Chapter-3'!J774</f>
        <v>380.14827678409091</v>
      </c>
      <c r="I184" s="580">
        <v>279.91406771590903</v>
      </c>
      <c r="J184" s="579">
        <f t="shared" si="2"/>
        <v>35.808921604437472</v>
      </c>
    </row>
    <row r="185" spans="1:10">
      <c r="A185" s="515"/>
      <c r="B185" s="514" t="s">
        <v>502</v>
      </c>
      <c r="C185" s="515" t="s">
        <v>299</v>
      </c>
      <c r="D185" s="649" t="s">
        <v>503</v>
      </c>
      <c r="E185" s="649"/>
      <c r="F185" s="649"/>
      <c r="G185" s="514"/>
      <c r="H185" s="577"/>
      <c r="I185" s="580"/>
      <c r="J185" s="579"/>
    </row>
    <row r="186" spans="1:10" ht="44.25" customHeight="1">
      <c r="A186" s="515"/>
      <c r="B186" s="514"/>
      <c r="C186" s="515"/>
      <c r="D186" s="644" t="s">
        <v>504</v>
      </c>
      <c r="E186" s="644"/>
      <c r="F186" s="644"/>
      <c r="G186" s="514" t="s">
        <v>29</v>
      </c>
      <c r="H186" s="577">
        <f>ROUND('Chapter-3'!J89,2)</f>
        <v>204.75</v>
      </c>
      <c r="I186" s="580">
        <v>104.34</v>
      </c>
      <c r="J186" s="579">
        <f t="shared" si="2"/>
        <v>96.23346751006325</v>
      </c>
    </row>
    <row r="187" spans="1:10">
      <c r="A187" s="515"/>
      <c r="B187" s="514"/>
      <c r="C187" s="515" t="s">
        <v>301</v>
      </c>
      <c r="D187" s="649" t="s">
        <v>505</v>
      </c>
      <c r="E187" s="649"/>
      <c r="F187" s="649"/>
      <c r="G187" s="514"/>
      <c r="H187" s="577"/>
      <c r="I187" s="580"/>
      <c r="J187" s="579"/>
    </row>
    <row r="188" spans="1:10" ht="62.25" customHeight="1">
      <c r="A188" s="515"/>
      <c r="B188" s="514"/>
      <c r="C188" s="515"/>
      <c r="D188" s="644" t="s">
        <v>506</v>
      </c>
      <c r="E188" s="644"/>
      <c r="F188" s="644"/>
      <c r="G188" s="514" t="s">
        <v>29</v>
      </c>
      <c r="H188" s="577">
        <f>ROUND('Chapter-3'!J102,2)</f>
        <v>53.05</v>
      </c>
      <c r="I188" s="580">
        <v>48.74</v>
      </c>
      <c r="J188" s="579">
        <f t="shared" si="2"/>
        <v>8.8428395568321605</v>
      </c>
    </row>
    <row r="189" spans="1:10" ht="28.5" customHeight="1">
      <c r="A189" s="515"/>
      <c r="B189" s="514"/>
      <c r="C189" s="515" t="s">
        <v>303</v>
      </c>
      <c r="D189" s="644" t="s">
        <v>507</v>
      </c>
      <c r="E189" s="644"/>
      <c r="F189" s="644"/>
      <c r="G189" s="514"/>
      <c r="H189" s="577"/>
      <c r="I189" s="580"/>
      <c r="J189" s="579"/>
    </row>
    <row r="190" spans="1:10" ht="81" customHeight="1">
      <c r="A190" s="515"/>
      <c r="B190" s="514"/>
      <c r="C190" s="515"/>
      <c r="D190" s="644" t="s">
        <v>508</v>
      </c>
      <c r="E190" s="644"/>
      <c r="F190" s="644"/>
      <c r="G190" s="514" t="s">
        <v>29</v>
      </c>
      <c r="H190" s="577">
        <f>ROUND('Chapter-3'!J116,2)</f>
        <v>66.39</v>
      </c>
      <c r="I190" s="580">
        <v>65.95</v>
      </c>
      <c r="J190" s="579">
        <f t="shared" si="2"/>
        <v>0.66717210007581151</v>
      </c>
    </row>
    <row r="191" spans="1:10">
      <c r="A191" s="515"/>
      <c r="B191" s="514" t="s">
        <v>509</v>
      </c>
      <c r="C191" s="649" t="s">
        <v>510</v>
      </c>
      <c r="D191" s="649"/>
      <c r="E191" s="649"/>
      <c r="F191" s="649"/>
      <c r="G191" s="514"/>
      <c r="H191" s="577"/>
      <c r="I191" s="580"/>
      <c r="J191" s="579"/>
    </row>
    <row r="192" spans="1:10" ht="78" customHeight="1">
      <c r="A192" s="515"/>
      <c r="B192" s="514"/>
      <c r="C192" s="644" t="s">
        <v>511</v>
      </c>
      <c r="D192" s="644"/>
      <c r="E192" s="644"/>
      <c r="F192" s="644"/>
      <c r="G192" s="514" t="s">
        <v>29</v>
      </c>
      <c r="H192" s="577">
        <f>ROUND('Chapter-3'!J130,2)</f>
        <v>98.3</v>
      </c>
      <c r="I192" s="580">
        <v>83.32</v>
      </c>
      <c r="J192" s="579">
        <f t="shared" si="2"/>
        <v>17.97887662025925</v>
      </c>
    </row>
    <row r="193" spans="1:10">
      <c r="A193" s="515"/>
      <c r="B193" s="514" t="s">
        <v>512</v>
      </c>
      <c r="C193" s="649" t="s">
        <v>513</v>
      </c>
      <c r="D193" s="649"/>
      <c r="E193" s="649"/>
      <c r="F193" s="649"/>
      <c r="G193" s="514"/>
      <c r="H193" s="577"/>
      <c r="I193" s="580"/>
      <c r="J193" s="579"/>
    </row>
    <row r="194" spans="1:10" ht="62.25" customHeight="1">
      <c r="A194" s="515"/>
      <c r="B194" s="514"/>
      <c r="C194" s="644" t="s">
        <v>514</v>
      </c>
      <c r="D194" s="644"/>
      <c r="E194" s="644"/>
      <c r="F194" s="644"/>
      <c r="G194" s="514" t="s">
        <v>29</v>
      </c>
      <c r="H194" s="577">
        <f>ROUND('Chapter-3'!J144,2)</f>
        <v>66.39</v>
      </c>
      <c r="I194" s="580">
        <v>65.95</v>
      </c>
      <c r="J194" s="579">
        <f t="shared" si="2"/>
        <v>0.66717210007581151</v>
      </c>
    </row>
    <row r="195" spans="1:10">
      <c r="A195" s="515"/>
      <c r="B195" s="514" t="s">
        <v>515</v>
      </c>
      <c r="C195" s="515" t="s">
        <v>299</v>
      </c>
      <c r="D195" s="649" t="s">
        <v>516</v>
      </c>
      <c r="E195" s="649"/>
      <c r="F195" s="649"/>
      <c r="G195" s="514"/>
      <c r="H195" s="577"/>
      <c r="I195" s="580"/>
      <c r="J195" s="579"/>
    </row>
    <row r="196" spans="1:10" ht="63" customHeight="1">
      <c r="A196" s="515"/>
      <c r="B196" s="514"/>
      <c r="C196" s="515"/>
      <c r="D196" s="644" t="s">
        <v>517</v>
      </c>
      <c r="E196" s="644"/>
      <c r="F196" s="644"/>
      <c r="G196" s="514" t="s">
        <v>29</v>
      </c>
      <c r="H196" s="577">
        <f>ROUND('Chapter-3'!J156,2)</f>
        <v>318.5</v>
      </c>
      <c r="I196" s="580">
        <v>162.31</v>
      </c>
      <c r="J196" s="579">
        <f t="shared" si="2"/>
        <v>96.229437496149345</v>
      </c>
    </row>
    <row r="197" spans="1:10">
      <c r="A197" s="515"/>
      <c r="B197" s="514"/>
      <c r="C197" s="515" t="s">
        <v>301</v>
      </c>
      <c r="D197" s="649" t="s">
        <v>518</v>
      </c>
      <c r="E197" s="649"/>
      <c r="F197" s="649"/>
      <c r="G197" s="514"/>
      <c r="H197" s="577"/>
      <c r="I197" s="580"/>
      <c r="J197" s="579"/>
    </row>
    <row r="198" spans="1:10" ht="76.5" customHeight="1">
      <c r="A198" s="515"/>
      <c r="B198" s="514"/>
      <c r="C198" s="515"/>
      <c r="D198" s="644" t="s">
        <v>519</v>
      </c>
      <c r="E198" s="644"/>
      <c r="F198" s="644"/>
      <c r="G198" s="514" t="s">
        <v>29</v>
      </c>
      <c r="H198" s="577">
        <f>ROUND('Chapter-3'!J169,2)</f>
        <v>62.15</v>
      </c>
      <c r="I198" s="580">
        <v>53.38</v>
      </c>
      <c r="J198" s="579">
        <f>(H198-I198)*100/I198</f>
        <v>16.429374297489687</v>
      </c>
    </row>
    <row r="199" spans="1:10" ht="30.75" customHeight="1">
      <c r="A199" s="515"/>
      <c r="B199" s="514"/>
      <c r="C199" s="515" t="s">
        <v>303</v>
      </c>
      <c r="D199" s="644" t="s">
        <v>520</v>
      </c>
      <c r="E199" s="644"/>
      <c r="F199" s="644"/>
      <c r="G199" s="514"/>
      <c r="H199" s="577"/>
      <c r="I199" s="580"/>
      <c r="J199" s="579"/>
    </row>
    <row r="200" spans="1:10" ht="80.25" customHeight="1">
      <c r="A200" s="515"/>
      <c r="B200" s="514"/>
      <c r="C200" s="515"/>
      <c r="D200" s="644" t="s">
        <v>521</v>
      </c>
      <c r="E200" s="644"/>
      <c r="F200" s="644"/>
      <c r="G200" s="514" t="s">
        <v>29</v>
      </c>
      <c r="H200" s="577">
        <f>ROUND('Chapter-3'!J183,2)</f>
        <v>118.06</v>
      </c>
      <c r="I200" s="580">
        <v>97.04</v>
      </c>
      <c r="J200" s="579">
        <f>(H200-I200)*100/I200</f>
        <v>21.661170651277818</v>
      </c>
    </row>
    <row r="201" spans="1:10">
      <c r="A201" s="515"/>
      <c r="B201" s="514" t="s">
        <v>522</v>
      </c>
      <c r="C201" s="515" t="s">
        <v>299</v>
      </c>
      <c r="D201" s="649" t="s">
        <v>523</v>
      </c>
      <c r="E201" s="649"/>
      <c r="F201" s="649"/>
      <c r="G201" s="514"/>
      <c r="H201" s="577"/>
      <c r="I201" s="580"/>
      <c r="J201" s="579"/>
    </row>
    <row r="202" spans="1:10" ht="80.25" customHeight="1">
      <c r="A202" s="515"/>
      <c r="B202" s="514"/>
      <c r="C202" s="515"/>
      <c r="D202" s="644" t="s">
        <v>524</v>
      </c>
      <c r="E202" s="644"/>
      <c r="F202" s="644"/>
      <c r="G202" s="514" t="s">
        <v>29</v>
      </c>
      <c r="H202" s="577">
        <f>ROUND('Chapter-3'!J205,2)</f>
        <v>156.4</v>
      </c>
      <c r="I202" s="580">
        <v>261.85000000000002</v>
      </c>
      <c r="J202" s="579">
        <f>(H202-I202)*100/I202</f>
        <v>-40.271147603589846</v>
      </c>
    </row>
    <row r="203" spans="1:10">
      <c r="A203" s="515"/>
      <c r="B203" s="514"/>
      <c r="C203" s="515" t="s">
        <v>301</v>
      </c>
      <c r="D203" s="649" t="s">
        <v>525</v>
      </c>
      <c r="E203" s="649"/>
      <c r="F203" s="649"/>
      <c r="G203" s="514"/>
      <c r="H203" s="577"/>
      <c r="I203" s="580"/>
      <c r="J203" s="579"/>
    </row>
    <row r="204" spans="1:10" ht="78.75" customHeight="1">
      <c r="A204" s="515"/>
      <c r="B204" s="514"/>
      <c r="C204" s="515"/>
      <c r="D204" s="644" t="s">
        <v>526</v>
      </c>
      <c r="E204" s="644"/>
      <c r="F204" s="644"/>
      <c r="G204" s="514"/>
      <c r="H204" s="577"/>
      <c r="I204" s="580"/>
      <c r="J204" s="579"/>
    </row>
    <row r="205" spans="1:10">
      <c r="A205" s="515"/>
      <c r="B205" s="514"/>
      <c r="C205" s="515"/>
      <c r="D205" s="515" t="s">
        <v>386</v>
      </c>
      <c r="E205" s="649" t="s">
        <v>527</v>
      </c>
      <c r="F205" s="649"/>
      <c r="G205" s="514" t="s">
        <v>29</v>
      </c>
      <c r="H205" s="577">
        <f>ROUND('Chapter-3'!J225,2)</f>
        <v>1476.49</v>
      </c>
      <c r="I205" s="580">
        <v>882.75</v>
      </c>
      <c r="J205" s="579">
        <f>(H205-I205)*100/I205</f>
        <v>67.260266213537236</v>
      </c>
    </row>
    <row r="206" spans="1:10">
      <c r="A206" s="515"/>
      <c r="B206" s="514"/>
      <c r="C206" s="515"/>
      <c r="D206" s="515" t="s">
        <v>388</v>
      </c>
      <c r="E206" s="649" t="s">
        <v>528</v>
      </c>
      <c r="F206" s="649"/>
      <c r="G206" s="514" t="s">
        <v>29</v>
      </c>
      <c r="H206" s="577">
        <f>ROUND('Chapter-3'!J242,2)</f>
        <v>643.48</v>
      </c>
      <c r="I206" s="580">
        <v>505.14</v>
      </c>
      <c r="J206" s="579">
        <f>(H206-I206)*100/I206</f>
        <v>27.386467118026694</v>
      </c>
    </row>
    <row r="207" spans="1:10">
      <c r="A207" s="515"/>
      <c r="B207" s="514"/>
      <c r="C207" s="515" t="s">
        <v>303</v>
      </c>
      <c r="D207" s="649" t="s">
        <v>529</v>
      </c>
      <c r="E207" s="649"/>
      <c r="F207" s="649"/>
      <c r="G207" s="514"/>
      <c r="H207" s="577"/>
      <c r="I207" s="580"/>
      <c r="J207" s="579"/>
    </row>
    <row r="208" spans="1:10" ht="77.25" customHeight="1">
      <c r="A208" s="515"/>
      <c r="B208" s="514"/>
      <c r="C208" s="515"/>
      <c r="D208" s="644" t="s">
        <v>530</v>
      </c>
      <c r="E208" s="644"/>
      <c r="F208" s="644"/>
      <c r="G208" s="514" t="s">
        <v>29</v>
      </c>
      <c r="H208" s="577">
        <f>ROUND('Chapter-3'!J267,2)</f>
        <v>222.64</v>
      </c>
      <c r="I208" s="580">
        <v>279.37</v>
      </c>
      <c r="J208" s="579">
        <f>(H208-I208)*100/I208</f>
        <v>-20.30640369402585</v>
      </c>
    </row>
    <row r="209" spans="1:10">
      <c r="A209" s="515"/>
      <c r="B209" s="519" t="s">
        <v>531</v>
      </c>
      <c r="C209" s="649" t="s">
        <v>532</v>
      </c>
      <c r="D209" s="649"/>
      <c r="E209" s="649"/>
      <c r="F209" s="649"/>
      <c r="G209" s="514" t="s">
        <v>29</v>
      </c>
      <c r="H209" s="577">
        <f>ROUND('Chapter-3'!J282,2)</f>
        <v>296.49</v>
      </c>
      <c r="I209" s="580">
        <v>161.94999999999999</v>
      </c>
      <c r="J209" s="579">
        <f>(H209-I209)*100/I209</f>
        <v>83.075023155294858</v>
      </c>
    </row>
    <row r="210" spans="1:10">
      <c r="A210" s="515"/>
      <c r="B210" s="514" t="s">
        <v>533</v>
      </c>
      <c r="C210" s="649" t="s">
        <v>534</v>
      </c>
      <c r="D210" s="649"/>
      <c r="E210" s="649"/>
      <c r="F210" s="649"/>
      <c r="G210" s="514"/>
      <c r="H210" s="577"/>
      <c r="I210" s="580"/>
      <c r="J210" s="579"/>
    </row>
    <row r="211" spans="1:10" ht="75" customHeight="1">
      <c r="A211" s="515"/>
      <c r="B211" s="514"/>
      <c r="C211" s="644" t="s">
        <v>535</v>
      </c>
      <c r="D211" s="644"/>
      <c r="E211" s="644"/>
      <c r="F211" s="644"/>
      <c r="G211" s="514" t="s">
        <v>29</v>
      </c>
      <c r="H211" s="577">
        <f>ROUND('Chapter-3'!J295,2)</f>
        <v>228.98</v>
      </c>
      <c r="I211" s="580">
        <v>138.4</v>
      </c>
      <c r="J211" s="579">
        <f>(H211-I211)*100/I211</f>
        <v>65.447976878612707</v>
      </c>
    </row>
    <row r="212" spans="1:10">
      <c r="A212" s="515"/>
      <c r="B212" s="514" t="s">
        <v>536</v>
      </c>
      <c r="C212" s="649" t="s">
        <v>537</v>
      </c>
      <c r="D212" s="649"/>
      <c r="E212" s="649"/>
      <c r="F212" s="649"/>
      <c r="G212" s="514"/>
      <c r="H212" s="577"/>
      <c r="I212" s="580"/>
      <c r="J212" s="579"/>
    </row>
    <row r="213" spans="1:10" ht="62.25" customHeight="1">
      <c r="A213" s="515"/>
      <c r="B213" s="514"/>
      <c r="C213" s="644" t="s">
        <v>538</v>
      </c>
      <c r="D213" s="644"/>
      <c r="E213" s="644"/>
      <c r="F213" s="644"/>
      <c r="G213" s="514" t="s">
        <v>54</v>
      </c>
      <c r="H213" s="577">
        <f>ROUND('Chapter-3'!J312,2)</f>
        <v>116.76</v>
      </c>
      <c r="I213" s="580">
        <v>91.52</v>
      </c>
      <c r="J213" s="579">
        <f>(H213-I213)*100/I213</f>
        <v>27.578671328671341</v>
      </c>
    </row>
    <row r="214" spans="1:10">
      <c r="A214" s="515"/>
      <c r="B214" s="514" t="s">
        <v>539</v>
      </c>
      <c r="C214" s="649" t="s">
        <v>540</v>
      </c>
      <c r="D214" s="649"/>
      <c r="E214" s="649"/>
      <c r="F214" s="649"/>
      <c r="G214" s="514"/>
      <c r="H214" s="577"/>
      <c r="I214" s="580"/>
      <c r="J214" s="579"/>
    </row>
    <row r="215" spans="1:10" ht="66" customHeight="1">
      <c r="A215" s="515"/>
      <c r="B215" s="514"/>
      <c r="C215" s="644" t="s">
        <v>541</v>
      </c>
      <c r="D215" s="644"/>
      <c r="E215" s="644"/>
      <c r="F215" s="644"/>
      <c r="G215" s="514" t="s">
        <v>54</v>
      </c>
      <c r="H215" s="577">
        <f>ROUND('Chapter-3'!J332,2)</f>
        <v>241.45</v>
      </c>
      <c r="I215" s="580">
        <v>141.46</v>
      </c>
      <c r="J215" s="579">
        <f>(H215-I215)*100/I215</f>
        <v>70.684292379471216</v>
      </c>
    </row>
    <row r="216" spans="1:10">
      <c r="A216" s="515"/>
      <c r="B216" s="514" t="s">
        <v>542</v>
      </c>
      <c r="C216" s="649" t="s">
        <v>543</v>
      </c>
      <c r="D216" s="649"/>
      <c r="E216" s="649"/>
      <c r="F216" s="649"/>
      <c r="G216" s="514"/>
      <c r="H216" s="577"/>
      <c r="I216" s="580"/>
      <c r="J216" s="579"/>
    </row>
    <row r="217" spans="1:10" ht="67.5" customHeight="1">
      <c r="A217" s="515"/>
      <c r="B217" s="514"/>
      <c r="C217" s="644" t="s">
        <v>4083</v>
      </c>
      <c r="D217" s="644"/>
      <c r="E217" s="644"/>
      <c r="F217" s="644"/>
      <c r="G217" s="514"/>
      <c r="H217" s="577"/>
      <c r="I217" s="580"/>
      <c r="J217" s="579"/>
    </row>
    <row r="218" spans="1:10" ht="12.75" customHeight="1">
      <c r="A218" s="515"/>
      <c r="B218" s="514"/>
      <c r="C218" s="517" t="s">
        <v>386</v>
      </c>
      <c r="D218" s="654" t="s">
        <v>4078</v>
      </c>
      <c r="E218" s="654"/>
      <c r="F218" s="654"/>
      <c r="G218" s="514" t="s">
        <v>29</v>
      </c>
      <c r="H218" s="577">
        <f>'Chapter-3'!J554</f>
        <v>238.63361399999997</v>
      </c>
      <c r="I218" s="580">
        <v>123.85143674999999</v>
      </c>
      <c r="J218" s="579">
        <f>(H218-I218)*100/I218</f>
        <v>92.677307798772858</v>
      </c>
    </row>
    <row r="219" spans="1:10" ht="12.75" customHeight="1">
      <c r="A219" s="515"/>
      <c r="B219" s="514"/>
      <c r="C219" s="517" t="s">
        <v>388</v>
      </c>
      <c r="D219" s="654" t="s">
        <v>4079</v>
      </c>
      <c r="E219" s="654"/>
      <c r="F219" s="654"/>
      <c r="G219" s="514" t="s">
        <v>29</v>
      </c>
      <c r="H219" s="577">
        <f>'Chapter-3'!J579</f>
        <v>274.68052969602275</v>
      </c>
      <c r="I219" s="580">
        <v>163.24526324147726</v>
      </c>
      <c r="J219" s="579">
        <f>(H219-I219)*100/I219</f>
        <v>68.262480786169661</v>
      </c>
    </row>
    <row r="220" spans="1:10" ht="12.75" customHeight="1">
      <c r="A220" s="515"/>
      <c r="B220" s="514"/>
      <c r="C220" s="517" t="s">
        <v>416</v>
      </c>
      <c r="D220" s="654" t="s">
        <v>4080</v>
      </c>
      <c r="E220" s="654"/>
      <c r="F220" s="654"/>
      <c r="G220" s="514" t="s">
        <v>29</v>
      </c>
      <c r="H220" s="577">
        <f>'Chapter-3'!J604</f>
        <v>310.72744539204547</v>
      </c>
      <c r="I220" s="580">
        <v>202.63908973295457</v>
      </c>
      <c r="J220" s="579">
        <f>(H220-I220)*100/I220</f>
        <v>53.34032826614736</v>
      </c>
    </row>
    <row r="221" spans="1:10" ht="12.75" customHeight="1">
      <c r="A221" s="515"/>
      <c r="B221" s="514"/>
      <c r="C221" s="517" t="s">
        <v>424</v>
      </c>
      <c r="D221" s="654" t="s">
        <v>4081</v>
      </c>
      <c r="E221" s="654"/>
      <c r="F221" s="654"/>
      <c r="G221" s="514" t="s">
        <v>29</v>
      </c>
      <c r="H221" s="577">
        <f>'Chapter-3'!J629</f>
        <v>346.8128360880682</v>
      </c>
      <c r="I221" s="580">
        <v>242.08972872443184</v>
      </c>
      <c r="J221" s="579">
        <f>(H221-I221)*100/I221</f>
        <v>43.257972122741961</v>
      </c>
    </row>
    <row r="222" spans="1:10" ht="12.75" customHeight="1">
      <c r="A222" s="515"/>
      <c r="B222" s="514"/>
      <c r="C222" s="517" t="s">
        <v>433</v>
      </c>
      <c r="D222" s="654" t="s">
        <v>4082</v>
      </c>
      <c r="E222" s="654"/>
      <c r="F222" s="654"/>
      <c r="G222" s="514" t="s">
        <v>29</v>
      </c>
      <c r="H222" s="577">
        <f>'Chapter-3'!J654</f>
        <v>382.82127678409086</v>
      </c>
      <c r="I222" s="580">
        <v>281.42674271590903</v>
      </c>
      <c r="J222" s="579">
        <f>(H222-I222)*100/I222</f>
        <v>36.028748757020665</v>
      </c>
    </row>
    <row r="223" spans="1:10">
      <c r="A223" s="515"/>
      <c r="B223" s="514" t="s">
        <v>544</v>
      </c>
      <c r="C223" s="649" t="s">
        <v>545</v>
      </c>
      <c r="D223" s="649"/>
      <c r="E223" s="649"/>
      <c r="F223" s="649"/>
      <c r="G223" s="514"/>
      <c r="H223" s="577"/>
      <c r="I223" s="580"/>
      <c r="J223" s="579"/>
    </row>
    <row r="224" spans="1:10">
      <c r="A224" s="515"/>
      <c r="B224" s="514"/>
      <c r="C224" s="515" t="s">
        <v>299</v>
      </c>
      <c r="D224" s="649" t="s">
        <v>546</v>
      </c>
      <c r="E224" s="649"/>
      <c r="F224" s="649"/>
      <c r="G224" s="514"/>
      <c r="H224" s="577"/>
      <c r="I224" s="580"/>
      <c r="J224" s="579"/>
    </row>
    <row r="225" spans="1:10" ht="90" customHeight="1">
      <c r="A225" s="515"/>
      <c r="B225" s="514"/>
      <c r="C225" s="515"/>
      <c r="D225" s="644" t="s">
        <v>547</v>
      </c>
      <c r="E225" s="644"/>
      <c r="F225" s="644"/>
      <c r="G225" s="514" t="s">
        <v>29</v>
      </c>
      <c r="H225" s="577">
        <f>ROUND('Chapter-3'!J373,2)</f>
        <v>39.78</v>
      </c>
      <c r="I225" s="580">
        <v>22.38</v>
      </c>
      <c r="J225" s="579">
        <f>(H225-I225)*100/I225</f>
        <v>77.747989276139421</v>
      </c>
    </row>
    <row r="226" spans="1:10">
      <c r="A226" s="515"/>
      <c r="B226" s="514"/>
      <c r="C226" s="515" t="s">
        <v>301</v>
      </c>
      <c r="D226" s="649" t="s">
        <v>548</v>
      </c>
      <c r="E226" s="649"/>
      <c r="F226" s="649"/>
      <c r="G226" s="514"/>
      <c r="H226" s="577"/>
      <c r="I226" s="580"/>
      <c r="J226" s="579"/>
    </row>
    <row r="227" spans="1:10" ht="60.75" customHeight="1">
      <c r="A227" s="515"/>
      <c r="B227" s="514"/>
      <c r="C227" s="515"/>
      <c r="D227" s="644" t="s">
        <v>549</v>
      </c>
      <c r="E227" s="644"/>
      <c r="F227" s="644"/>
      <c r="G227" s="514" t="s">
        <v>29</v>
      </c>
      <c r="H227" s="577">
        <f>ROUND('Chapter-3'!J391,2)</f>
        <v>99.75</v>
      </c>
      <c r="I227" s="580">
        <v>42.19</v>
      </c>
      <c r="J227" s="579">
        <f>(H227-I227)*100/I227</f>
        <v>136.43043375207395</v>
      </c>
    </row>
    <row r="228" spans="1:10">
      <c r="A228" s="515"/>
      <c r="B228" s="514" t="s">
        <v>550</v>
      </c>
      <c r="C228" s="649" t="s">
        <v>551</v>
      </c>
      <c r="D228" s="649"/>
      <c r="E228" s="649"/>
      <c r="F228" s="649"/>
      <c r="G228" s="514"/>
      <c r="H228" s="577"/>
      <c r="I228" s="580"/>
      <c r="J228" s="579"/>
    </row>
    <row r="229" spans="1:10" ht="67.5" customHeight="1">
      <c r="A229" s="515"/>
      <c r="B229" s="514"/>
      <c r="C229" s="644" t="s">
        <v>552</v>
      </c>
      <c r="D229" s="644"/>
      <c r="E229" s="644"/>
      <c r="F229" s="644"/>
      <c r="G229" s="514" t="s">
        <v>54</v>
      </c>
      <c r="H229" s="577">
        <f>ROUND('Chapter-3'!J408,2)</f>
        <v>3.23</v>
      </c>
      <c r="I229" s="580">
        <v>2.0699999999999998</v>
      </c>
      <c r="J229" s="579">
        <f>(H229-I229)*100/I229</f>
        <v>56.038647342995183</v>
      </c>
    </row>
    <row r="230" spans="1:10">
      <c r="A230" s="515"/>
      <c r="B230" s="514" t="s">
        <v>553</v>
      </c>
      <c r="C230" s="649" t="s">
        <v>554</v>
      </c>
      <c r="D230" s="649"/>
      <c r="E230" s="649"/>
      <c r="F230" s="649"/>
      <c r="G230" s="514"/>
      <c r="H230" s="577"/>
      <c r="I230" s="580"/>
      <c r="J230" s="579"/>
    </row>
    <row r="231" spans="1:10" ht="76.5" customHeight="1">
      <c r="A231" s="515"/>
      <c r="B231" s="514"/>
      <c r="C231" s="644" t="s">
        <v>555</v>
      </c>
      <c r="D231" s="644"/>
      <c r="E231" s="644"/>
      <c r="F231" s="644"/>
      <c r="G231" s="514" t="s">
        <v>54</v>
      </c>
      <c r="H231" s="577">
        <f>ROUND('Chapter-3'!J427,2)</f>
        <v>194.05</v>
      </c>
      <c r="I231" s="580">
        <v>144.62</v>
      </c>
      <c r="J231" s="579">
        <f>(H231-I231)*100/I231</f>
        <v>34.17922832250035</v>
      </c>
    </row>
    <row r="232" spans="1:10" ht="35.25" customHeight="1">
      <c r="A232" s="515"/>
      <c r="B232" s="514" t="s">
        <v>556</v>
      </c>
      <c r="C232" s="644" t="s">
        <v>557</v>
      </c>
      <c r="D232" s="644"/>
      <c r="E232" s="644"/>
      <c r="F232" s="644"/>
      <c r="G232" s="514"/>
      <c r="H232" s="577"/>
      <c r="I232" s="580"/>
      <c r="J232" s="579"/>
    </row>
    <row r="233" spans="1:10" ht="78" customHeight="1">
      <c r="A233" s="515"/>
      <c r="B233" s="514"/>
      <c r="C233" s="644" t="s">
        <v>558</v>
      </c>
      <c r="D233" s="644"/>
      <c r="E233" s="644"/>
      <c r="F233" s="644"/>
      <c r="G233" s="514" t="s">
        <v>29</v>
      </c>
      <c r="H233" s="577">
        <f>ROUND('Chapter-3'!J450,2)</f>
        <v>303.44</v>
      </c>
      <c r="I233" s="580">
        <v>251.21</v>
      </c>
      <c r="J233" s="579">
        <f>(H233-I233)*100/I233</f>
        <v>20.791369770311686</v>
      </c>
    </row>
    <row r="234" spans="1:10">
      <c r="A234" s="515"/>
      <c r="B234" s="514" t="s">
        <v>559</v>
      </c>
      <c r="C234" s="515" t="s">
        <v>299</v>
      </c>
      <c r="D234" s="649" t="s">
        <v>560</v>
      </c>
      <c r="E234" s="649"/>
      <c r="F234" s="649"/>
      <c r="G234" s="514"/>
      <c r="H234" s="577"/>
      <c r="I234" s="580"/>
      <c r="J234" s="579"/>
    </row>
    <row r="235" spans="1:10" ht="64.5" customHeight="1">
      <c r="A235" s="515"/>
      <c r="B235" s="514"/>
      <c r="C235" s="515"/>
      <c r="D235" s="644" t="s">
        <v>561</v>
      </c>
      <c r="E235" s="644"/>
      <c r="F235" s="644"/>
      <c r="G235" s="514"/>
      <c r="H235" s="577"/>
      <c r="I235" s="580"/>
      <c r="J235" s="579"/>
    </row>
    <row r="236" spans="1:10">
      <c r="A236" s="515"/>
      <c r="B236" s="514"/>
      <c r="C236" s="515"/>
      <c r="D236" s="515" t="s">
        <v>386</v>
      </c>
      <c r="E236" s="649" t="s">
        <v>527</v>
      </c>
      <c r="F236" s="649"/>
      <c r="G236" s="514" t="s">
        <v>27</v>
      </c>
      <c r="H236" s="577">
        <f>ROUND('Chapter-3'!J464,2)</f>
        <v>109.2</v>
      </c>
      <c r="I236" s="580">
        <v>55.65</v>
      </c>
      <c r="J236" s="579">
        <f>(H236-I236)*100/I236</f>
        <v>96.226415094339629</v>
      </c>
    </row>
    <row r="237" spans="1:10">
      <c r="A237" s="515"/>
      <c r="B237" s="514"/>
      <c r="C237" s="515"/>
      <c r="D237" s="515" t="s">
        <v>388</v>
      </c>
      <c r="E237" s="649" t="s">
        <v>528</v>
      </c>
      <c r="F237" s="649"/>
      <c r="G237" s="514" t="s">
        <v>27</v>
      </c>
      <c r="H237" s="577">
        <f>ROUND('Chapter-3'!J475,2)</f>
        <v>26.17</v>
      </c>
      <c r="I237" s="580">
        <v>13.78</v>
      </c>
      <c r="J237" s="579">
        <f>(H237-I237)*100/I237</f>
        <v>89.912917271407863</v>
      </c>
    </row>
    <row r="238" spans="1:10">
      <c r="A238" s="515"/>
      <c r="B238" s="514"/>
      <c r="C238" s="515" t="s">
        <v>301</v>
      </c>
      <c r="D238" s="649" t="s">
        <v>562</v>
      </c>
      <c r="E238" s="649"/>
      <c r="F238" s="649"/>
      <c r="G238" s="514"/>
      <c r="H238" s="577"/>
      <c r="I238" s="580"/>
      <c r="J238" s="579"/>
    </row>
    <row r="239" spans="1:10" ht="63.75" customHeight="1">
      <c r="A239" s="515"/>
      <c r="B239" s="514"/>
      <c r="C239" s="515"/>
      <c r="D239" s="644" t="s">
        <v>563</v>
      </c>
      <c r="E239" s="644"/>
      <c r="F239" s="644"/>
      <c r="G239" s="514"/>
      <c r="H239" s="577"/>
      <c r="I239" s="580"/>
      <c r="J239" s="579"/>
    </row>
    <row r="240" spans="1:10">
      <c r="A240" s="515"/>
      <c r="B240" s="514"/>
      <c r="C240" s="515"/>
      <c r="D240" s="515" t="s">
        <v>386</v>
      </c>
      <c r="E240" s="649" t="s">
        <v>527</v>
      </c>
      <c r="F240" s="649"/>
      <c r="G240" s="514" t="s">
        <v>27</v>
      </c>
      <c r="H240" s="577">
        <f>ROUND('Chapter-3'!J487,2)</f>
        <v>163.80000000000001</v>
      </c>
      <c r="I240" s="580">
        <v>83.47</v>
      </c>
      <c r="J240" s="579">
        <f>(H240-I240)*100/I240</f>
        <v>96.238169402180432</v>
      </c>
    </row>
    <row r="241" spans="1:10">
      <c r="A241" s="515"/>
      <c r="B241" s="514"/>
      <c r="C241" s="515"/>
      <c r="D241" s="515" t="s">
        <v>388</v>
      </c>
      <c r="E241" s="649" t="s">
        <v>528</v>
      </c>
      <c r="F241" s="649"/>
      <c r="G241" s="514" t="s">
        <v>27</v>
      </c>
      <c r="H241" s="577">
        <f>ROUND('Chapter-3'!J497,2)</f>
        <v>58.6</v>
      </c>
      <c r="I241" s="580">
        <v>30.97</v>
      </c>
      <c r="J241" s="579">
        <f>(H241-I241)*100/I241</f>
        <v>89.215369712625133</v>
      </c>
    </row>
    <row r="242" spans="1:10">
      <c r="A242" s="515"/>
      <c r="B242" s="514"/>
      <c r="C242" s="515" t="s">
        <v>303</v>
      </c>
      <c r="D242" s="649" t="s">
        <v>564</v>
      </c>
      <c r="E242" s="649"/>
      <c r="F242" s="649"/>
      <c r="G242" s="514"/>
      <c r="H242" s="577"/>
      <c r="I242" s="580"/>
      <c r="J242" s="579"/>
    </row>
    <row r="243" spans="1:10">
      <c r="A243" s="515"/>
      <c r="B243" s="519" t="s">
        <v>565</v>
      </c>
      <c r="C243" s="649" t="s">
        <v>566</v>
      </c>
      <c r="D243" s="649"/>
      <c r="E243" s="649"/>
      <c r="F243" s="649"/>
      <c r="G243" s="514"/>
      <c r="H243" s="577"/>
      <c r="I243" s="580"/>
      <c r="J243" s="579"/>
    </row>
    <row r="244" spans="1:10" ht="35.25" customHeight="1">
      <c r="A244" s="515"/>
      <c r="B244" s="514"/>
      <c r="C244" s="515" t="s">
        <v>347</v>
      </c>
      <c r="D244" s="644" t="s">
        <v>567</v>
      </c>
      <c r="E244" s="644"/>
      <c r="F244" s="644"/>
      <c r="G244" s="514" t="s">
        <v>27</v>
      </c>
      <c r="H244" s="577">
        <f>ROUND('Chapter-3'!J514,2)</f>
        <v>0</v>
      </c>
      <c r="I244" s="580">
        <v>0</v>
      </c>
      <c r="J244" s="579"/>
    </row>
    <row r="245" spans="1:10" ht="28.5" customHeight="1">
      <c r="A245" s="515"/>
      <c r="B245" s="514"/>
      <c r="C245" s="515" t="s">
        <v>342</v>
      </c>
      <c r="D245" s="644" t="s">
        <v>567</v>
      </c>
      <c r="E245" s="644"/>
      <c r="F245" s="644"/>
      <c r="G245" s="514" t="s">
        <v>27</v>
      </c>
      <c r="H245" s="577">
        <f>ROUND('Chapter-3'!J527,2)</f>
        <v>0</v>
      </c>
      <c r="I245" s="580">
        <v>0</v>
      </c>
      <c r="J245" s="579"/>
    </row>
    <row r="246" spans="1:10">
      <c r="A246" s="645" t="s">
        <v>4084</v>
      </c>
      <c r="B246" s="645"/>
      <c r="C246" s="645"/>
      <c r="D246" s="645"/>
      <c r="E246" s="645"/>
      <c r="F246" s="645"/>
      <c r="G246" s="645"/>
      <c r="H246" s="577"/>
      <c r="I246" s="580"/>
      <c r="J246" s="579"/>
    </row>
    <row r="247" spans="1:10">
      <c r="A247" s="515"/>
      <c r="B247" s="514" t="s">
        <v>568</v>
      </c>
      <c r="C247" s="649" t="s">
        <v>569</v>
      </c>
      <c r="D247" s="649"/>
      <c r="E247" s="649"/>
      <c r="F247" s="649"/>
      <c r="G247" s="514"/>
      <c r="H247" s="577"/>
      <c r="I247" s="580"/>
      <c r="J247" s="579"/>
    </row>
    <row r="248" spans="1:10">
      <c r="A248" s="515"/>
      <c r="B248" s="514"/>
      <c r="C248" s="515" t="s">
        <v>386</v>
      </c>
      <c r="D248" s="649" t="s">
        <v>570</v>
      </c>
      <c r="E248" s="649"/>
      <c r="F248" s="649"/>
      <c r="G248" s="514"/>
      <c r="H248" s="577"/>
      <c r="I248" s="580"/>
      <c r="J248" s="579"/>
    </row>
    <row r="249" spans="1:10" ht="78" customHeight="1">
      <c r="A249" s="515"/>
      <c r="B249" s="514"/>
      <c r="C249" s="515"/>
      <c r="D249" s="644" t="s">
        <v>4085</v>
      </c>
      <c r="E249" s="644"/>
      <c r="F249" s="644"/>
      <c r="G249" s="514"/>
      <c r="H249" s="577"/>
      <c r="I249" s="580"/>
      <c r="J249" s="579"/>
    </row>
    <row r="250" spans="1:10">
      <c r="A250" s="515"/>
      <c r="B250" s="514"/>
      <c r="C250" s="515"/>
      <c r="D250" s="515" t="s">
        <v>299</v>
      </c>
      <c r="E250" s="649" t="s">
        <v>571</v>
      </c>
      <c r="F250" s="649"/>
      <c r="G250" s="514" t="s">
        <v>29</v>
      </c>
      <c r="H250" s="577">
        <f>ROUND('Chapter-4'!J29,2)</f>
        <v>2039.12</v>
      </c>
      <c r="I250" s="580">
        <v>956.25</v>
      </c>
      <c r="J250" s="579">
        <f>(H250-I250)*100/I250</f>
        <v>113.24130718954247</v>
      </c>
    </row>
    <row r="251" spans="1:10">
      <c r="A251" s="515"/>
      <c r="B251" s="514"/>
      <c r="C251" s="515"/>
      <c r="D251" s="515" t="s">
        <v>301</v>
      </c>
      <c r="E251" s="649" t="s">
        <v>572</v>
      </c>
      <c r="F251" s="649"/>
      <c r="G251" s="514" t="s">
        <v>29</v>
      </c>
      <c r="H251" s="577">
        <f>ROUND('Chapter-4'!J51,2)</f>
        <v>2147.12</v>
      </c>
      <c r="I251" s="580">
        <v>902.39</v>
      </c>
      <c r="J251" s="579">
        <f>(H251-I251)*100/I251</f>
        <v>137.93703387670519</v>
      </c>
    </row>
    <row r="252" spans="1:10">
      <c r="A252" s="515"/>
      <c r="B252" s="514"/>
      <c r="C252" s="515"/>
      <c r="D252" s="515" t="s">
        <v>303</v>
      </c>
      <c r="E252" s="649" t="s">
        <v>573</v>
      </c>
      <c r="F252" s="649"/>
      <c r="G252" s="514" t="s">
        <v>29</v>
      </c>
      <c r="H252" s="577">
        <f>ROUND('Chapter-4'!J73,2)</f>
        <v>2113.37</v>
      </c>
      <c r="I252" s="580">
        <v>767.7</v>
      </c>
      <c r="J252" s="579">
        <f>(H252-I252)*100/I252</f>
        <v>175.28591897876771</v>
      </c>
    </row>
    <row r="253" spans="1:10">
      <c r="A253" s="515"/>
      <c r="B253" s="514"/>
      <c r="C253" s="515" t="s">
        <v>388</v>
      </c>
      <c r="D253" s="649" t="s">
        <v>4086</v>
      </c>
      <c r="E253" s="649"/>
      <c r="F253" s="649"/>
      <c r="G253" s="514"/>
      <c r="H253" s="577"/>
      <c r="I253" s="580"/>
      <c r="J253" s="579"/>
    </row>
    <row r="254" spans="1:10" ht="92.25" customHeight="1">
      <c r="A254" s="515"/>
      <c r="B254" s="514"/>
      <c r="C254" s="515"/>
      <c r="D254" s="644" t="s">
        <v>574</v>
      </c>
      <c r="E254" s="644"/>
      <c r="F254" s="644"/>
      <c r="G254" s="514"/>
      <c r="H254" s="577"/>
      <c r="I254" s="580"/>
      <c r="J254" s="579"/>
    </row>
    <row r="255" spans="1:10">
      <c r="A255" s="515"/>
      <c r="B255" s="514"/>
      <c r="C255" s="515"/>
      <c r="D255" s="515" t="s">
        <v>299</v>
      </c>
      <c r="E255" s="649" t="s">
        <v>571</v>
      </c>
      <c r="F255" s="649"/>
      <c r="G255" s="514" t="s">
        <v>29</v>
      </c>
      <c r="H255" s="577" t="e">
        <f>ROUND('Chapter-4'!J99,2)</f>
        <v>#VALUE!</v>
      </c>
      <c r="I255" s="580" t="e">
        <v>#VALUE!</v>
      </c>
      <c r="J255" s="579"/>
    </row>
    <row r="256" spans="1:10">
      <c r="A256" s="515"/>
      <c r="B256" s="514"/>
      <c r="C256" s="515"/>
      <c r="D256" s="515" t="s">
        <v>301</v>
      </c>
      <c r="E256" s="649" t="s">
        <v>4087</v>
      </c>
      <c r="F256" s="649"/>
      <c r="G256" s="514" t="s">
        <v>29</v>
      </c>
      <c r="H256" s="577" t="e">
        <f>ROUND('Chapter-4'!J123,2)</f>
        <v>#VALUE!</v>
      </c>
      <c r="I256" s="580" t="e">
        <v>#VALUE!</v>
      </c>
      <c r="J256" s="579"/>
    </row>
    <row r="257" spans="1:10">
      <c r="A257" s="515"/>
      <c r="B257" s="514"/>
      <c r="C257" s="515"/>
      <c r="D257" s="515" t="s">
        <v>303</v>
      </c>
      <c r="E257" s="649" t="s">
        <v>573</v>
      </c>
      <c r="F257" s="649"/>
      <c r="G257" s="514" t="s">
        <v>29</v>
      </c>
      <c r="H257" s="577" t="e">
        <f>ROUND('Chapter-4'!J147,2)</f>
        <v>#VALUE!</v>
      </c>
      <c r="I257" s="580" t="e">
        <v>#VALUE!</v>
      </c>
      <c r="J257" s="579"/>
    </row>
    <row r="258" spans="1:10">
      <c r="A258" s="515"/>
      <c r="B258" s="514" t="s">
        <v>575</v>
      </c>
      <c r="C258" s="515" t="s">
        <v>576</v>
      </c>
      <c r="D258" s="649" t="s">
        <v>577</v>
      </c>
      <c r="E258" s="649"/>
      <c r="F258" s="649"/>
      <c r="G258" s="514"/>
      <c r="H258" s="577"/>
      <c r="I258" s="580"/>
      <c r="J258" s="579"/>
    </row>
    <row r="259" spans="1:10" ht="79.5" customHeight="1">
      <c r="A259" s="515"/>
      <c r="B259" s="514"/>
      <c r="C259" s="515"/>
      <c r="D259" s="644" t="s">
        <v>4088</v>
      </c>
      <c r="E259" s="644"/>
      <c r="F259" s="644"/>
      <c r="G259" s="514" t="s">
        <v>29</v>
      </c>
      <c r="H259" s="577">
        <f>ROUND('Chapter-4'!J171,2)</f>
        <v>2078.6799999999998</v>
      </c>
      <c r="I259" s="580" t="e">
        <v>#VALUE!</v>
      </c>
      <c r="J259" s="579"/>
    </row>
    <row r="260" spans="1:10">
      <c r="A260" s="515"/>
      <c r="B260" s="514"/>
      <c r="C260" s="515" t="s">
        <v>578</v>
      </c>
      <c r="D260" s="649" t="s">
        <v>579</v>
      </c>
      <c r="E260" s="649"/>
      <c r="F260" s="649"/>
      <c r="G260" s="514"/>
      <c r="H260" s="577"/>
      <c r="I260" s="580"/>
      <c r="J260" s="579"/>
    </row>
    <row r="261" spans="1:10" ht="80.25" customHeight="1">
      <c r="A261" s="515"/>
      <c r="B261" s="514"/>
      <c r="C261" s="515"/>
      <c r="D261" s="644" t="s">
        <v>4089</v>
      </c>
      <c r="E261" s="644"/>
      <c r="F261" s="644"/>
      <c r="G261" s="514" t="s">
        <v>29</v>
      </c>
      <c r="H261" s="577">
        <f>ROUND('Chapter-4'!J194,2)</f>
        <v>2080.0300000000002</v>
      </c>
      <c r="I261" s="580" t="e">
        <v>#VALUE!</v>
      </c>
      <c r="J261" s="579"/>
    </row>
    <row r="262" spans="1:10">
      <c r="A262" s="515"/>
      <c r="B262" s="514"/>
      <c r="C262" s="515" t="s">
        <v>580</v>
      </c>
      <c r="D262" s="649" t="s">
        <v>581</v>
      </c>
      <c r="E262" s="649"/>
      <c r="F262" s="649"/>
      <c r="G262" s="514"/>
      <c r="H262" s="577"/>
      <c r="I262" s="580"/>
      <c r="J262" s="579"/>
    </row>
    <row r="263" spans="1:10" ht="81.75" customHeight="1">
      <c r="A263" s="515"/>
      <c r="B263" s="514"/>
      <c r="C263" s="515"/>
      <c r="D263" s="644" t="s">
        <v>4089</v>
      </c>
      <c r="E263" s="644"/>
      <c r="F263" s="644"/>
      <c r="G263" s="514" t="s">
        <v>29</v>
      </c>
      <c r="H263" s="577">
        <f>ROUND('Chapter-4'!J217,2)</f>
        <v>2081.38</v>
      </c>
      <c r="I263" s="580">
        <v>958.42</v>
      </c>
      <c r="J263" s="579">
        <f>(H263-I263)*100/I263</f>
        <v>117.16783873458401</v>
      </c>
    </row>
    <row r="264" spans="1:10" ht="28.5" customHeight="1">
      <c r="A264" s="515"/>
      <c r="B264" s="514" t="s">
        <v>575</v>
      </c>
      <c r="C264" s="515" t="s">
        <v>2367</v>
      </c>
      <c r="D264" s="652" t="s">
        <v>4046</v>
      </c>
      <c r="E264" s="652"/>
      <c r="F264" s="652"/>
      <c r="G264" s="514"/>
      <c r="H264" s="577"/>
      <c r="I264" s="580"/>
      <c r="J264" s="579"/>
    </row>
    <row r="265" spans="1:10" ht="106.5" customHeight="1">
      <c r="A265" s="515"/>
      <c r="B265" s="514"/>
      <c r="C265" s="515"/>
      <c r="D265" s="653" t="s">
        <v>3990</v>
      </c>
      <c r="E265" s="653"/>
      <c r="F265" s="653"/>
      <c r="G265" s="514" t="s">
        <v>29</v>
      </c>
      <c r="H265" s="577">
        <f>'Chapter-4'!J243</f>
        <v>2074.6326300000001</v>
      </c>
      <c r="I265" s="580" t="e">
        <v>#VALUE!</v>
      </c>
      <c r="J265" s="579"/>
    </row>
    <row r="266" spans="1:10" ht="31.5" customHeight="1">
      <c r="A266" s="515"/>
      <c r="B266" s="514"/>
      <c r="C266" s="515" t="s">
        <v>2369</v>
      </c>
      <c r="D266" s="652" t="s">
        <v>4047</v>
      </c>
      <c r="E266" s="652"/>
      <c r="F266" s="652"/>
      <c r="G266" s="514"/>
      <c r="H266" s="577"/>
      <c r="I266" s="580"/>
      <c r="J266" s="579"/>
    </row>
    <row r="267" spans="1:10" ht="106.5" customHeight="1">
      <c r="A267" s="515"/>
      <c r="B267" s="514"/>
      <c r="C267" s="515"/>
      <c r="D267" s="653" t="s">
        <v>3999</v>
      </c>
      <c r="E267" s="653"/>
      <c r="F267" s="653"/>
      <c r="G267" s="514" t="s">
        <v>29</v>
      </c>
      <c r="H267" s="577">
        <f>'Chapter-4'!J269</f>
        <v>2078.6826299999998</v>
      </c>
      <c r="I267" s="580" t="e">
        <v>#VALUE!</v>
      </c>
      <c r="J267" s="579"/>
    </row>
    <row r="268" spans="1:10" ht="30.75" customHeight="1">
      <c r="A268" s="515"/>
      <c r="B268" s="514"/>
      <c r="C268" s="515" t="s">
        <v>2371</v>
      </c>
      <c r="D268" s="652" t="s">
        <v>4048</v>
      </c>
      <c r="E268" s="652"/>
      <c r="F268" s="652"/>
      <c r="G268" s="514"/>
      <c r="H268" s="577"/>
      <c r="I268" s="580"/>
      <c r="J268" s="579"/>
    </row>
    <row r="269" spans="1:10" ht="108.75" customHeight="1">
      <c r="A269" s="515"/>
      <c r="B269" s="514"/>
      <c r="C269" s="515"/>
      <c r="D269" s="653" t="s">
        <v>4007</v>
      </c>
      <c r="E269" s="653"/>
      <c r="F269" s="653"/>
      <c r="G269" s="514" t="s">
        <v>29</v>
      </c>
      <c r="H269" s="577">
        <f>'Chapter-4'!J295</f>
        <v>2078.6826299999998</v>
      </c>
      <c r="I269" s="580" t="e">
        <v>#VALUE!</v>
      </c>
      <c r="J269" s="579"/>
    </row>
    <row r="270" spans="1:10">
      <c r="A270" s="515"/>
      <c r="B270" s="514" t="s">
        <v>582</v>
      </c>
      <c r="C270" s="500" t="s">
        <v>299</v>
      </c>
      <c r="D270" s="515" t="s">
        <v>583</v>
      </c>
      <c r="E270" s="515"/>
      <c r="F270" s="515"/>
      <c r="G270" s="514"/>
      <c r="H270" s="577"/>
      <c r="I270" s="580"/>
      <c r="J270" s="579"/>
    </row>
    <row r="271" spans="1:10" ht="81" customHeight="1">
      <c r="A271" s="515"/>
      <c r="B271" s="514"/>
      <c r="C271" s="500"/>
      <c r="D271" s="654" t="s">
        <v>4090</v>
      </c>
      <c r="E271" s="654"/>
      <c r="F271" s="654"/>
      <c r="G271" s="514" t="s">
        <v>29</v>
      </c>
      <c r="H271" s="577">
        <f>ROUND('Chapter-4'!J318,2)</f>
        <v>2069.23</v>
      </c>
      <c r="I271" s="580">
        <v>556.27</v>
      </c>
      <c r="J271" s="579">
        <f>(H271-I271)*100/I271</f>
        <v>271.9830298236468</v>
      </c>
    </row>
    <row r="272" spans="1:10" ht="15" customHeight="1">
      <c r="A272" s="515"/>
      <c r="B272" s="514" t="s">
        <v>582</v>
      </c>
      <c r="C272" s="500" t="s">
        <v>301</v>
      </c>
      <c r="D272" s="650" t="s">
        <v>4018</v>
      </c>
      <c r="E272" s="650"/>
      <c r="F272" s="650"/>
      <c r="G272" s="535"/>
      <c r="H272" s="577"/>
      <c r="I272" s="580"/>
      <c r="J272" s="579"/>
    </row>
    <row r="273" spans="1:10" ht="107.25" customHeight="1">
      <c r="A273" s="515"/>
      <c r="B273" s="514"/>
      <c r="C273" s="500"/>
      <c r="D273" s="650" t="s">
        <v>4019</v>
      </c>
      <c r="E273" s="650"/>
      <c r="F273" s="650"/>
      <c r="G273" s="514" t="s">
        <v>29</v>
      </c>
      <c r="H273" s="577">
        <f>'Chapter-4'!J342</f>
        <v>1987.67013</v>
      </c>
      <c r="I273" s="580" t="e">
        <v>#VALUE!</v>
      </c>
      <c r="J273" s="579"/>
    </row>
    <row r="274" spans="1:10" ht="30.75" customHeight="1">
      <c r="A274" s="515"/>
      <c r="B274" s="514" t="s">
        <v>582</v>
      </c>
      <c r="C274" s="500" t="s">
        <v>303</v>
      </c>
      <c r="D274" s="650" t="s">
        <v>4026</v>
      </c>
      <c r="E274" s="650"/>
      <c r="F274" s="650"/>
      <c r="G274" s="535"/>
      <c r="H274" s="577"/>
      <c r="I274" s="580"/>
      <c r="J274" s="579"/>
    </row>
    <row r="275" spans="1:10" ht="107.25" customHeight="1">
      <c r="A275" s="515"/>
      <c r="B275" s="514"/>
      <c r="C275" s="500"/>
      <c r="D275" s="650" t="s">
        <v>4027</v>
      </c>
      <c r="E275" s="650"/>
      <c r="F275" s="650"/>
      <c r="G275" s="514" t="s">
        <v>29</v>
      </c>
      <c r="H275" s="577">
        <f>'Chapter-4'!J367</f>
        <v>2023.8951299999999</v>
      </c>
      <c r="I275" s="580" t="e">
        <v>#VALUE!</v>
      </c>
      <c r="J275" s="579"/>
    </row>
    <row r="276" spans="1:10">
      <c r="A276" s="515"/>
      <c r="B276" s="514"/>
      <c r="C276" s="515"/>
      <c r="D276" s="651"/>
      <c r="E276" s="651"/>
      <c r="F276" s="651"/>
      <c r="G276" s="514"/>
      <c r="H276" s="577"/>
      <c r="I276" s="580"/>
      <c r="J276" s="579"/>
    </row>
    <row r="277" spans="1:10">
      <c r="A277" s="515"/>
      <c r="B277" s="514" t="s">
        <v>584</v>
      </c>
      <c r="C277" s="649" t="s">
        <v>585</v>
      </c>
      <c r="D277" s="649"/>
      <c r="E277" s="649"/>
      <c r="F277" s="649"/>
      <c r="G277" s="514"/>
      <c r="H277" s="577"/>
      <c r="I277" s="580"/>
      <c r="J277" s="579"/>
    </row>
    <row r="278" spans="1:10" ht="94.5" customHeight="1">
      <c r="A278" s="515"/>
      <c r="B278" s="514"/>
      <c r="C278" s="644" t="s">
        <v>586</v>
      </c>
      <c r="D278" s="644"/>
      <c r="E278" s="644"/>
      <c r="F278" s="644"/>
      <c r="G278" s="514"/>
      <c r="H278" s="577"/>
      <c r="I278" s="580"/>
      <c r="J278" s="579"/>
    </row>
    <row r="279" spans="1:10">
      <c r="A279" s="515"/>
      <c r="B279" s="514"/>
      <c r="C279" s="515" t="s">
        <v>386</v>
      </c>
      <c r="D279" s="649" t="s">
        <v>385</v>
      </c>
      <c r="E279" s="649"/>
      <c r="F279" s="649"/>
      <c r="G279" s="514" t="s">
        <v>29</v>
      </c>
      <c r="H279" s="577">
        <f>ROUND('Chapter-4'!J388,2)</f>
        <v>687.66</v>
      </c>
      <c r="I279" s="580">
        <v>293.12</v>
      </c>
      <c r="J279" s="579">
        <f>(H279-I279)*100/I279</f>
        <v>134.60016375545851</v>
      </c>
    </row>
    <row r="280" spans="1:10">
      <c r="A280" s="515"/>
      <c r="B280" s="514"/>
      <c r="C280" s="515" t="s">
        <v>388</v>
      </c>
      <c r="D280" s="649" t="s">
        <v>391</v>
      </c>
      <c r="E280" s="649"/>
      <c r="F280" s="649"/>
      <c r="G280" s="514" t="s">
        <v>29</v>
      </c>
      <c r="H280" s="577">
        <f>ROUND('Chapter-4'!J407,2)</f>
        <v>698.92</v>
      </c>
      <c r="I280" s="580">
        <v>272.45</v>
      </c>
      <c r="J280" s="579">
        <f>(H280-I280)*100/I280</f>
        <v>156.53147366489264</v>
      </c>
    </row>
    <row r="281" spans="1:10">
      <c r="A281" s="515"/>
      <c r="B281" s="514" t="s">
        <v>587</v>
      </c>
      <c r="C281" s="649" t="s">
        <v>588</v>
      </c>
      <c r="D281" s="649"/>
      <c r="E281" s="649"/>
      <c r="F281" s="649"/>
      <c r="G281" s="514"/>
      <c r="H281" s="577"/>
      <c r="I281" s="580"/>
      <c r="J281" s="579"/>
    </row>
    <row r="282" spans="1:10" ht="90.75" customHeight="1">
      <c r="A282" s="515"/>
      <c r="B282" s="514"/>
      <c r="C282" s="644" t="s">
        <v>589</v>
      </c>
      <c r="D282" s="644"/>
      <c r="E282" s="644"/>
      <c r="F282" s="644"/>
      <c r="G282" s="514" t="s">
        <v>29</v>
      </c>
      <c r="H282" s="577">
        <f>ROUND('Chapter-4'!J430,2)</f>
        <v>1296.54</v>
      </c>
      <c r="I282" s="580">
        <v>541.07000000000005</v>
      </c>
      <c r="J282" s="579">
        <f>(H282-I282)*100/I282</f>
        <v>139.62518712920689</v>
      </c>
    </row>
    <row r="283" spans="1:10">
      <c r="A283" s="515"/>
      <c r="B283" s="514" t="s">
        <v>590</v>
      </c>
      <c r="C283" s="649" t="s">
        <v>591</v>
      </c>
      <c r="D283" s="649"/>
      <c r="E283" s="649"/>
      <c r="F283" s="649"/>
      <c r="G283" s="514"/>
      <c r="H283" s="577"/>
      <c r="I283" s="580"/>
      <c r="J283" s="579"/>
    </row>
    <row r="284" spans="1:10" ht="79.5" customHeight="1">
      <c r="A284" s="515"/>
      <c r="B284" s="514"/>
      <c r="C284" s="644" t="s">
        <v>592</v>
      </c>
      <c r="D284" s="644"/>
      <c r="E284" s="644"/>
      <c r="F284" s="644"/>
      <c r="G284" s="514"/>
      <c r="H284" s="577"/>
      <c r="I284" s="580"/>
      <c r="J284" s="579"/>
    </row>
    <row r="285" spans="1:10">
      <c r="A285" s="515"/>
      <c r="B285" s="514"/>
      <c r="C285" s="649" t="s">
        <v>593</v>
      </c>
      <c r="D285" s="649"/>
      <c r="E285" s="649"/>
      <c r="F285" s="649"/>
      <c r="G285" s="514" t="s">
        <v>29</v>
      </c>
      <c r="H285" s="577">
        <f>ROUND('Chapter-4'!J454,2)</f>
        <v>836.1</v>
      </c>
      <c r="I285" s="580">
        <v>546.44000000000005</v>
      </c>
      <c r="J285" s="579">
        <f>(H285-I285)*100/I285</f>
        <v>53.008564526754981</v>
      </c>
    </row>
    <row r="286" spans="1:10">
      <c r="A286" s="515"/>
      <c r="B286" s="514" t="s">
        <v>594</v>
      </c>
      <c r="C286" s="649" t="s">
        <v>595</v>
      </c>
      <c r="D286" s="649"/>
      <c r="E286" s="649"/>
      <c r="F286" s="649"/>
      <c r="G286" s="514"/>
      <c r="H286" s="577"/>
      <c r="I286" s="580"/>
      <c r="J286" s="579"/>
    </row>
    <row r="287" spans="1:10">
      <c r="A287" s="515"/>
      <c r="B287" s="514"/>
      <c r="C287" s="515" t="s">
        <v>596</v>
      </c>
      <c r="D287" s="649" t="s">
        <v>597</v>
      </c>
      <c r="E287" s="649"/>
      <c r="F287" s="649"/>
      <c r="G287" s="514"/>
      <c r="H287" s="577"/>
      <c r="I287" s="580"/>
      <c r="J287" s="579"/>
    </row>
    <row r="288" spans="1:10" ht="108.75" customHeight="1">
      <c r="A288" s="515"/>
      <c r="B288" s="514"/>
      <c r="C288" s="515"/>
      <c r="D288" s="644" t="s">
        <v>598</v>
      </c>
      <c r="E288" s="644"/>
      <c r="F288" s="644"/>
      <c r="G288" s="514"/>
      <c r="H288" s="577"/>
      <c r="I288" s="580"/>
      <c r="J288" s="579"/>
    </row>
    <row r="289" spans="1:10">
      <c r="A289" s="515"/>
      <c r="B289" s="514"/>
      <c r="C289" s="515"/>
      <c r="D289" s="515" t="s">
        <v>386</v>
      </c>
      <c r="E289" s="649" t="s">
        <v>385</v>
      </c>
      <c r="F289" s="649"/>
      <c r="G289" s="514" t="s">
        <v>29</v>
      </c>
      <c r="H289" s="577">
        <f>ROUND('Chapter-4'!J480,2)</f>
        <v>2552.64</v>
      </c>
      <c r="I289" s="580">
        <v>1209.8699999999999</v>
      </c>
      <c r="J289" s="579">
        <f>(H289-I289)*100/I289</f>
        <v>110.98465124352204</v>
      </c>
    </row>
    <row r="290" spans="1:10">
      <c r="A290" s="515"/>
      <c r="B290" s="514"/>
      <c r="C290" s="515"/>
      <c r="D290" s="515" t="s">
        <v>388</v>
      </c>
      <c r="E290" s="649" t="s">
        <v>391</v>
      </c>
      <c r="F290" s="649"/>
      <c r="G290" s="514" t="s">
        <v>29</v>
      </c>
      <c r="H290" s="577">
        <f>ROUND('Chapter-4'!J503,2)</f>
        <v>2291.08</v>
      </c>
      <c r="I290" s="580">
        <v>1058.31</v>
      </c>
      <c r="J290" s="579">
        <f>(H290-I290)*100/I290</f>
        <v>116.48477289263072</v>
      </c>
    </row>
    <row r="291" spans="1:10">
      <c r="A291" s="515"/>
      <c r="B291" s="514"/>
      <c r="C291" s="515" t="s">
        <v>599</v>
      </c>
      <c r="D291" s="649" t="s">
        <v>600</v>
      </c>
      <c r="E291" s="649"/>
      <c r="F291" s="649"/>
      <c r="G291" s="514"/>
      <c r="H291" s="577"/>
      <c r="I291" s="580"/>
      <c r="J291" s="579"/>
    </row>
    <row r="292" spans="1:10" ht="108.75" customHeight="1">
      <c r="A292" s="515"/>
      <c r="B292" s="514"/>
      <c r="C292" s="515"/>
      <c r="D292" s="644" t="s">
        <v>601</v>
      </c>
      <c r="E292" s="644"/>
      <c r="F292" s="644"/>
      <c r="G292" s="514"/>
      <c r="H292" s="577"/>
      <c r="I292" s="580"/>
      <c r="J292" s="579"/>
    </row>
    <row r="293" spans="1:10">
      <c r="A293" s="515"/>
      <c r="B293" s="514"/>
      <c r="C293" s="515"/>
      <c r="D293" s="515" t="s">
        <v>386</v>
      </c>
      <c r="E293" s="649" t="s">
        <v>385</v>
      </c>
      <c r="F293" s="649"/>
      <c r="G293" s="514" t="s">
        <v>29</v>
      </c>
      <c r="H293" s="577">
        <f>ROUND('Chapter-4'!J527,2)</f>
        <v>2753.03</v>
      </c>
      <c r="I293" s="580">
        <v>1279.31</v>
      </c>
      <c r="J293" s="579">
        <f>(H293-I293)*100/I293</f>
        <v>115.19647309877983</v>
      </c>
    </row>
    <row r="294" spans="1:10">
      <c r="A294" s="515"/>
      <c r="B294" s="514"/>
      <c r="C294" s="515"/>
      <c r="D294" s="515" t="s">
        <v>388</v>
      </c>
      <c r="E294" s="649" t="s">
        <v>391</v>
      </c>
      <c r="F294" s="649"/>
      <c r="G294" s="514" t="s">
        <v>29</v>
      </c>
      <c r="H294" s="577">
        <f>ROUND('Chapter-4'!J550,2)</f>
        <v>2491.4699999999998</v>
      </c>
      <c r="I294" s="580">
        <v>1127.75</v>
      </c>
      <c r="J294" s="579">
        <f>(H294-I294)*100/I294</f>
        <v>120.92396364442472</v>
      </c>
    </row>
    <row r="295" spans="1:10">
      <c r="A295" s="515"/>
      <c r="B295" s="514"/>
      <c r="C295" s="515" t="s">
        <v>602</v>
      </c>
      <c r="D295" s="649" t="s">
        <v>603</v>
      </c>
      <c r="E295" s="649"/>
      <c r="F295" s="649"/>
      <c r="G295" s="514"/>
      <c r="H295" s="577"/>
      <c r="I295" s="580"/>
      <c r="J295" s="579"/>
    </row>
    <row r="296" spans="1:10" ht="104.25" customHeight="1">
      <c r="A296" s="515"/>
      <c r="B296" s="514"/>
      <c r="C296" s="515"/>
      <c r="D296" s="644" t="s">
        <v>604</v>
      </c>
      <c r="E296" s="644"/>
      <c r="F296" s="644"/>
      <c r="G296" s="514"/>
      <c r="H296" s="577"/>
      <c r="I296" s="580"/>
      <c r="J296" s="579"/>
    </row>
    <row r="297" spans="1:10">
      <c r="A297" s="515"/>
      <c r="B297" s="514"/>
      <c r="C297" s="515"/>
      <c r="D297" s="515" t="s">
        <v>386</v>
      </c>
      <c r="E297" s="649" t="s">
        <v>385</v>
      </c>
      <c r="F297" s="649"/>
      <c r="G297" s="514" t="s">
        <v>29</v>
      </c>
      <c r="H297" s="577">
        <f>ROUND('Chapter-4'!J573,2)</f>
        <v>2775.65</v>
      </c>
      <c r="I297" s="580">
        <v>1277.69</v>
      </c>
      <c r="J297" s="579">
        <f>(H297-I297)*100/I297</f>
        <v>117.23970603197958</v>
      </c>
    </row>
    <row r="298" spans="1:10">
      <c r="A298" s="515"/>
      <c r="B298" s="514"/>
      <c r="C298" s="515"/>
      <c r="D298" s="515" t="s">
        <v>388</v>
      </c>
      <c r="E298" s="649" t="s">
        <v>391</v>
      </c>
      <c r="F298" s="649"/>
      <c r="G298" s="514" t="s">
        <v>29</v>
      </c>
      <c r="H298" s="577">
        <f>ROUND('Chapter-4'!J594,2)</f>
        <v>2514.09</v>
      </c>
      <c r="I298" s="580">
        <v>1126.1300000000001</v>
      </c>
      <c r="J298" s="579">
        <f>(H298-I298)*100/I298</f>
        <v>123.25042401854137</v>
      </c>
    </row>
    <row r="299" spans="1:10">
      <c r="A299" s="515"/>
      <c r="B299" s="514" t="s">
        <v>605</v>
      </c>
      <c r="C299" s="649" t="s">
        <v>606</v>
      </c>
      <c r="D299" s="649"/>
      <c r="E299" s="649"/>
      <c r="F299" s="649"/>
      <c r="G299" s="514"/>
      <c r="H299" s="577"/>
      <c r="I299" s="580"/>
      <c r="J299" s="579"/>
    </row>
    <row r="300" spans="1:10">
      <c r="A300" s="515"/>
      <c r="B300" s="514"/>
      <c r="C300" s="515" t="s">
        <v>596</v>
      </c>
      <c r="D300" s="649" t="s">
        <v>597</v>
      </c>
      <c r="E300" s="649"/>
      <c r="F300" s="649"/>
      <c r="G300" s="514"/>
      <c r="H300" s="577"/>
      <c r="I300" s="580"/>
      <c r="J300" s="579"/>
    </row>
    <row r="301" spans="1:10" ht="108.75" customHeight="1">
      <c r="A301" s="515"/>
      <c r="B301" s="514"/>
      <c r="C301" s="515"/>
      <c r="D301" s="644" t="s">
        <v>607</v>
      </c>
      <c r="E301" s="644"/>
      <c r="F301" s="644"/>
      <c r="G301" s="514"/>
      <c r="H301" s="577"/>
      <c r="I301" s="580"/>
      <c r="J301" s="579"/>
    </row>
    <row r="302" spans="1:10">
      <c r="A302" s="515"/>
      <c r="B302" s="514"/>
      <c r="C302" s="515"/>
      <c r="D302" s="515" t="s">
        <v>386</v>
      </c>
      <c r="E302" s="649" t="s">
        <v>385</v>
      </c>
      <c r="F302" s="649"/>
      <c r="G302" s="514" t="s">
        <v>29</v>
      </c>
      <c r="H302" s="577">
        <f>ROUND('Chapter-4'!J616,2)</f>
        <v>2476.62</v>
      </c>
      <c r="I302" s="580">
        <v>1062.52</v>
      </c>
      <c r="J302" s="579">
        <f>(H302-I302)*100/I302</f>
        <v>133.08925949629185</v>
      </c>
    </row>
    <row r="303" spans="1:10">
      <c r="A303" s="515"/>
      <c r="B303" s="514"/>
      <c r="C303" s="515"/>
      <c r="D303" s="515" t="s">
        <v>388</v>
      </c>
      <c r="E303" s="649" t="s">
        <v>391</v>
      </c>
      <c r="F303" s="649"/>
      <c r="G303" s="514" t="s">
        <v>29</v>
      </c>
      <c r="H303" s="577">
        <f>ROUND('Chapter-4'!J636,2)</f>
        <v>2215.06</v>
      </c>
      <c r="I303" s="580">
        <v>910.96</v>
      </c>
      <c r="J303" s="579">
        <f>(H303-I303)*100/I303</f>
        <v>143.1566698867129</v>
      </c>
    </row>
    <row r="304" spans="1:10">
      <c r="A304" s="515"/>
      <c r="B304" s="514"/>
      <c r="C304" s="515" t="s">
        <v>599</v>
      </c>
      <c r="D304" s="649" t="s">
        <v>608</v>
      </c>
      <c r="E304" s="649"/>
      <c r="F304" s="649"/>
      <c r="G304" s="514"/>
      <c r="H304" s="577"/>
      <c r="I304" s="580"/>
      <c r="J304" s="579"/>
    </row>
    <row r="305" spans="1:10" ht="105.75" customHeight="1">
      <c r="A305" s="515"/>
      <c r="B305" s="514"/>
      <c r="C305" s="515"/>
      <c r="D305" s="644" t="s">
        <v>609</v>
      </c>
      <c r="E305" s="644"/>
      <c r="F305" s="644"/>
      <c r="G305" s="514"/>
      <c r="H305" s="577"/>
      <c r="I305" s="580"/>
      <c r="J305" s="579"/>
    </row>
    <row r="306" spans="1:10">
      <c r="A306" s="515"/>
      <c r="B306" s="514"/>
      <c r="C306" s="515"/>
      <c r="D306" s="515" t="s">
        <v>386</v>
      </c>
      <c r="E306" s="649" t="s">
        <v>385</v>
      </c>
      <c r="F306" s="649"/>
      <c r="G306" s="514" t="s">
        <v>29</v>
      </c>
      <c r="H306" s="577">
        <f>ROUND('Chapter-4'!J657,2)</f>
        <v>2695.65</v>
      </c>
      <c r="I306" s="580">
        <v>1166.28</v>
      </c>
      <c r="J306" s="579">
        <f>(H306-I306)*100/I306</f>
        <v>131.13231813972632</v>
      </c>
    </row>
    <row r="307" spans="1:10">
      <c r="A307" s="515"/>
      <c r="B307" s="514"/>
      <c r="C307" s="515"/>
      <c r="D307" s="515" t="s">
        <v>388</v>
      </c>
      <c r="E307" s="649" t="s">
        <v>391</v>
      </c>
      <c r="F307" s="649"/>
      <c r="G307" s="514" t="s">
        <v>29</v>
      </c>
      <c r="H307" s="577">
        <f>ROUND('Chapter-4'!J677,2)</f>
        <v>2434.1</v>
      </c>
      <c r="I307" s="580">
        <v>1014.71</v>
      </c>
      <c r="J307" s="579">
        <f>(H307-I307)*100/I307</f>
        <v>139.88134540903312</v>
      </c>
    </row>
    <row r="308" spans="1:10">
      <c r="A308" s="515"/>
      <c r="B308" s="514"/>
      <c r="C308" s="515" t="s">
        <v>602</v>
      </c>
      <c r="D308" s="649" t="s">
        <v>603</v>
      </c>
      <c r="E308" s="649"/>
      <c r="F308" s="649"/>
      <c r="G308" s="514"/>
      <c r="H308" s="577"/>
      <c r="I308" s="580"/>
      <c r="J308" s="579"/>
    </row>
    <row r="309" spans="1:10" ht="107.25" customHeight="1">
      <c r="A309" s="515"/>
      <c r="B309" s="514"/>
      <c r="C309" s="515"/>
      <c r="D309" s="644" t="s">
        <v>610</v>
      </c>
      <c r="E309" s="644"/>
      <c r="F309" s="644"/>
      <c r="G309" s="514"/>
      <c r="H309" s="577"/>
      <c r="I309" s="580"/>
      <c r="J309" s="579"/>
    </row>
    <row r="310" spans="1:10">
      <c r="A310" s="515"/>
      <c r="B310" s="514"/>
      <c r="C310" s="515"/>
      <c r="D310" s="515" t="s">
        <v>386</v>
      </c>
      <c r="E310" s="649" t="s">
        <v>385</v>
      </c>
      <c r="F310" s="649"/>
      <c r="G310" s="514" t="s">
        <v>29</v>
      </c>
      <c r="H310" s="577">
        <f>ROUND('Chapter-4'!J698,2)</f>
        <v>2784.14</v>
      </c>
      <c r="I310" s="580">
        <v>1190.45</v>
      </c>
      <c r="J310" s="579">
        <f>(H310-I310)*100/I310</f>
        <v>133.87290520391446</v>
      </c>
    </row>
    <row r="311" spans="1:10">
      <c r="A311" s="515"/>
      <c r="B311" s="514"/>
      <c r="C311" s="515"/>
      <c r="D311" s="515" t="s">
        <v>388</v>
      </c>
      <c r="E311" s="649" t="s">
        <v>391</v>
      </c>
      <c r="F311" s="649"/>
      <c r="G311" s="514" t="s">
        <v>29</v>
      </c>
      <c r="H311" s="577">
        <f>ROUND('Chapter-4'!J718,2)</f>
        <v>2522.58</v>
      </c>
      <c r="I311" s="580">
        <v>1038.8900000000001</v>
      </c>
      <c r="J311" s="579">
        <f>(H311-I311)*100/I311</f>
        <v>142.81492747066576</v>
      </c>
    </row>
    <row r="312" spans="1:10">
      <c r="A312" s="515"/>
      <c r="B312" s="514" t="s">
        <v>611</v>
      </c>
      <c r="C312" s="649" t="s">
        <v>612</v>
      </c>
      <c r="D312" s="649"/>
      <c r="E312" s="649"/>
      <c r="F312" s="649"/>
      <c r="G312" s="514"/>
      <c r="H312" s="577"/>
      <c r="I312" s="580"/>
      <c r="J312" s="579"/>
    </row>
    <row r="313" spans="1:10" ht="108" customHeight="1">
      <c r="A313" s="515"/>
      <c r="B313" s="514"/>
      <c r="C313" s="644" t="s">
        <v>613</v>
      </c>
      <c r="D313" s="644"/>
      <c r="E313" s="644"/>
      <c r="F313" s="644"/>
      <c r="G313" s="514"/>
      <c r="H313" s="577"/>
      <c r="I313" s="580"/>
      <c r="J313" s="579"/>
    </row>
    <row r="314" spans="1:10">
      <c r="A314" s="515"/>
      <c r="B314" s="514"/>
      <c r="C314" s="649" t="s">
        <v>614</v>
      </c>
      <c r="D314" s="649"/>
      <c r="E314" s="649"/>
      <c r="F314" s="649"/>
      <c r="G314" s="514" t="s">
        <v>29</v>
      </c>
      <c r="H314" s="577">
        <f>ROUND('Chapter-4'!J743,2)</f>
        <v>2290.15</v>
      </c>
      <c r="I314" s="580">
        <v>1194.92</v>
      </c>
      <c r="J314" s="579">
        <f>(H314-I314)*100/I314</f>
        <v>91.65718207076624</v>
      </c>
    </row>
    <row r="315" spans="1:10">
      <c r="A315" s="515"/>
      <c r="B315" s="514" t="s">
        <v>615</v>
      </c>
      <c r="C315" s="649" t="s">
        <v>616</v>
      </c>
      <c r="D315" s="649"/>
      <c r="E315" s="649"/>
      <c r="F315" s="649"/>
      <c r="G315" s="514"/>
      <c r="H315" s="577"/>
      <c r="I315" s="580"/>
      <c r="J315" s="579"/>
    </row>
    <row r="316" spans="1:10">
      <c r="A316" s="515"/>
      <c r="B316" s="514"/>
      <c r="C316" s="515" t="s">
        <v>347</v>
      </c>
      <c r="D316" s="649" t="s">
        <v>617</v>
      </c>
      <c r="E316" s="649"/>
      <c r="F316" s="649"/>
      <c r="G316" s="514"/>
      <c r="H316" s="577"/>
      <c r="I316" s="580"/>
      <c r="J316" s="579"/>
    </row>
    <row r="317" spans="1:10" ht="15" customHeight="1">
      <c r="A317" s="515"/>
      <c r="B317" s="514"/>
      <c r="C317" s="515"/>
      <c r="D317" s="644" t="s">
        <v>618</v>
      </c>
      <c r="E317" s="644"/>
      <c r="F317" s="644"/>
      <c r="G317" s="514"/>
      <c r="H317" s="577"/>
      <c r="I317" s="580"/>
      <c r="J317" s="579"/>
    </row>
    <row r="318" spans="1:10">
      <c r="A318" s="515"/>
      <c r="B318" s="514"/>
      <c r="C318" s="515" t="s">
        <v>342</v>
      </c>
      <c r="D318" s="649" t="s">
        <v>619</v>
      </c>
      <c r="E318" s="649"/>
      <c r="F318" s="649"/>
      <c r="G318" s="514"/>
      <c r="H318" s="577"/>
      <c r="I318" s="580"/>
      <c r="J318" s="579"/>
    </row>
    <row r="319" spans="1:10" ht="28.5" customHeight="1">
      <c r="A319" s="515"/>
      <c r="B319" s="514"/>
      <c r="C319" s="515"/>
      <c r="D319" s="644" t="s">
        <v>620</v>
      </c>
      <c r="E319" s="644"/>
      <c r="F319" s="644"/>
      <c r="G319" s="514"/>
      <c r="H319" s="577"/>
      <c r="I319" s="580"/>
      <c r="J319" s="579"/>
    </row>
    <row r="320" spans="1:10">
      <c r="A320" s="515"/>
      <c r="B320" s="514"/>
      <c r="C320" s="515" t="s">
        <v>621</v>
      </c>
      <c r="D320" s="649" t="s">
        <v>622</v>
      </c>
      <c r="E320" s="649"/>
      <c r="F320" s="649"/>
      <c r="G320" s="514"/>
      <c r="H320" s="577"/>
      <c r="I320" s="580"/>
      <c r="J320" s="579"/>
    </row>
    <row r="321" spans="1:10" ht="30.75" customHeight="1">
      <c r="A321" s="515"/>
      <c r="B321" s="514"/>
      <c r="C321" s="515"/>
      <c r="D321" s="644" t="s">
        <v>623</v>
      </c>
      <c r="E321" s="644"/>
      <c r="F321" s="644"/>
      <c r="G321" s="514"/>
      <c r="H321" s="577"/>
      <c r="I321" s="580"/>
      <c r="J321" s="579"/>
    </row>
    <row r="322" spans="1:10" ht="93.75" customHeight="1">
      <c r="A322" s="515"/>
      <c r="B322" s="514" t="s">
        <v>624</v>
      </c>
      <c r="C322" s="644" t="s">
        <v>625</v>
      </c>
      <c r="D322" s="644"/>
      <c r="E322" s="644"/>
      <c r="F322" s="644"/>
      <c r="G322" s="514"/>
      <c r="H322" s="577"/>
      <c r="I322" s="580"/>
      <c r="J322" s="579"/>
    </row>
    <row r="323" spans="1:10">
      <c r="A323" s="515"/>
      <c r="B323" s="514"/>
      <c r="C323" s="515" t="s">
        <v>299</v>
      </c>
      <c r="D323" s="649" t="s">
        <v>626</v>
      </c>
      <c r="E323" s="649"/>
      <c r="F323" s="649"/>
      <c r="G323" s="514" t="s">
        <v>29</v>
      </c>
      <c r="H323" s="577">
        <f>ROUND('Chapter-4'!J771,2)</f>
        <v>1013.12</v>
      </c>
      <c r="I323" s="580">
        <v>327.44</v>
      </c>
      <c r="J323" s="579">
        <f>(H323-I323)*100/I323</f>
        <v>209.40630344490594</v>
      </c>
    </row>
    <row r="324" spans="1:10">
      <c r="A324" s="515"/>
      <c r="B324" s="514"/>
      <c r="C324" s="515" t="s">
        <v>301</v>
      </c>
      <c r="D324" s="649" t="s">
        <v>627</v>
      </c>
      <c r="E324" s="649"/>
      <c r="F324" s="649"/>
      <c r="G324" s="514" t="s">
        <v>29</v>
      </c>
      <c r="H324" s="577">
        <f>ROUND('Chapter-4'!J791,2)</f>
        <v>1009.48</v>
      </c>
      <c r="I324" s="580">
        <v>325.58999999999997</v>
      </c>
      <c r="J324" s="579">
        <f>(H324-I324)*100/I324</f>
        <v>210.04637734574163</v>
      </c>
    </row>
    <row r="325" spans="1:10" ht="29.25" customHeight="1">
      <c r="A325" s="515"/>
      <c r="B325" s="514" t="s">
        <v>628</v>
      </c>
      <c r="C325" s="644" t="s">
        <v>629</v>
      </c>
      <c r="D325" s="644"/>
      <c r="E325" s="644"/>
      <c r="F325" s="644"/>
      <c r="G325" s="514"/>
      <c r="H325" s="577"/>
      <c r="I325" s="580"/>
      <c r="J325" s="579"/>
    </row>
    <row r="326" spans="1:10" ht="123" customHeight="1">
      <c r="A326" s="515"/>
      <c r="B326" s="514"/>
      <c r="C326" s="644" t="s">
        <v>630</v>
      </c>
      <c r="D326" s="644"/>
      <c r="E326" s="644"/>
      <c r="F326" s="644"/>
      <c r="G326" s="514" t="s">
        <v>29</v>
      </c>
      <c r="H326" s="577">
        <f>ROUND('Chapter-4'!J810,2)</f>
        <v>1055.47</v>
      </c>
      <c r="I326" s="580">
        <v>397.47</v>
      </c>
      <c r="J326" s="579">
        <f>(H326-I326)*100/I326</f>
        <v>165.54708531461492</v>
      </c>
    </row>
    <row r="327" spans="1:10" ht="12.75" customHeight="1">
      <c r="A327" s="515"/>
      <c r="B327" s="514" t="s">
        <v>631</v>
      </c>
      <c r="C327" s="644" t="s">
        <v>632</v>
      </c>
      <c r="D327" s="644"/>
      <c r="E327" s="644"/>
      <c r="F327" s="644"/>
      <c r="G327" s="514"/>
      <c r="H327" s="577"/>
      <c r="I327" s="580"/>
      <c r="J327" s="579"/>
    </row>
    <row r="328" spans="1:10" ht="138.75" customHeight="1">
      <c r="A328" s="515"/>
      <c r="B328" s="514"/>
      <c r="C328" s="644" t="s">
        <v>633</v>
      </c>
      <c r="D328" s="644"/>
      <c r="E328" s="644"/>
      <c r="F328" s="644"/>
      <c r="G328" s="514" t="s">
        <v>29</v>
      </c>
      <c r="H328" s="577">
        <f>ROUND('Chapter-4'!J847,2)</f>
        <v>1244.47</v>
      </c>
      <c r="I328" s="580">
        <v>607.17999999999995</v>
      </c>
      <c r="J328" s="579">
        <f>(H328-I328)*100/I328</f>
        <v>104.95899074409567</v>
      </c>
    </row>
    <row r="329" spans="1:10" ht="15.75" customHeight="1">
      <c r="A329" s="515"/>
      <c r="B329" s="514" t="s">
        <v>634</v>
      </c>
      <c r="C329" s="644" t="s">
        <v>635</v>
      </c>
      <c r="D329" s="644"/>
      <c r="E329" s="644"/>
      <c r="F329" s="644"/>
      <c r="G329" s="514"/>
      <c r="H329" s="577"/>
      <c r="I329" s="580"/>
      <c r="J329" s="579"/>
    </row>
    <row r="330" spans="1:10" ht="78" customHeight="1">
      <c r="A330" s="515"/>
      <c r="B330" s="514"/>
      <c r="C330" s="644" t="s">
        <v>636</v>
      </c>
      <c r="D330" s="644"/>
      <c r="E330" s="644"/>
      <c r="F330" s="644"/>
      <c r="G330" s="514" t="s">
        <v>29</v>
      </c>
      <c r="H330" s="577">
        <f>ROUND('Chapter-4'!J866,2)</f>
        <v>625.46</v>
      </c>
      <c r="I330" s="580" t="e">
        <v>#VALUE!</v>
      </c>
      <c r="J330" s="579"/>
    </row>
    <row r="331" spans="1:10" ht="15" customHeight="1">
      <c r="A331" s="515"/>
      <c r="B331" s="514" t="s">
        <v>637</v>
      </c>
      <c r="C331" s="644" t="s">
        <v>638</v>
      </c>
      <c r="D331" s="644"/>
      <c r="E331" s="644"/>
      <c r="F331" s="644"/>
      <c r="G331" s="514"/>
      <c r="H331" s="577"/>
      <c r="I331" s="580"/>
      <c r="J331" s="579"/>
    </row>
    <row r="332" spans="1:10" ht="93.75" customHeight="1">
      <c r="A332" s="515"/>
      <c r="B332" s="514"/>
      <c r="C332" s="644" t="s">
        <v>639</v>
      </c>
      <c r="D332" s="644"/>
      <c r="E332" s="644"/>
      <c r="F332" s="644"/>
      <c r="G332" s="514" t="s">
        <v>29</v>
      </c>
      <c r="H332" s="577">
        <f>ROUND('Chapter-4'!J883,2)</f>
        <v>920.81</v>
      </c>
      <c r="I332" s="580" t="e">
        <v>#N/A</v>
      </c>
      <c r="J332" s="579"/>
    </row>
    <row r="333" spans="1:10" ht="15" customHeight="1">
      <c r="A333" s="515"/>
      <c r="B333" s="514" t="s">
        <v>640</v>
      </c>
      <c r="C333" s="644" t="s">
        <v>641</v>
      </c>
      <c r="D333" s="644"/>
      <c r="E333" s="644"/>
      <c r="F333" s="644"/>
      <c r="G333" s="514"/>
      <c r="H333" s="577"/>
      <c r="I333" s="580"/>
      <c r="J333" s="579"/>
    </row>
    <row r="334" spans="1:10" ht="92.25" customHeight="1">
      <c r="A334" s="515"/>
      <c r="B334" s="514"/>
      <c r="C334" s="644" t="s">
        <v>642</v>
      </c>
      <c r="D334" s="644"/>
      <c r="E334" s="644"/>
      <c r="F334" s="644"/>
      <c r="G334" s="514" t="s">
        <v>29</v>
      </c>
      <c r="H334" s="577">
        <f>ROUND('Chapter-4'!J905,2)</f>
        <v>796.63</v>
      </c>
      <c r="I334" s="580">
        <v>530.67999999999995</v>
      </c>
      <c r="J334" s="579">
        <f>(H334-I334)*100/I334</f>
        <v>50.114946860631655</v>
      </c>
    </row>
    <row r="335" spans="1:10" ht="15" customHeight="1">
      <c r="A335" s="515"/>
      <c r="B335" s="514" t="s">
        <v>643</v>
      </c>
      <c r="C335" s="644" t="s">
        <v>644</v>
      </c>
      <c r="D335" s="644"/>
      <c r="E335" s="644"/>
      <c r="F335" s="644"/>
      <c r="G335" s="514"/>
      <c r="H335" s="577"/>
      <c r="I335" s="580"/>
      <c r="J335" s="579"/>
    </row>
    <row r="336" spans="1:10" ht="74.25" customHeight="1">
      <c r="A336" s="515"/>
      <c r="B336" s="514"/>
      <c r="C336" s="644" t="s">
        <v>645</v>
      </c>
      <c r="D336" s="644"/>
      <c r="E336" s="644"/>
      <c r="F336" s="644"/>
      <c r="G336" s="514"/>
      <c r="H336" s="577"/>
      <c r="I336" s="580"/>
      <c r="J336" s="579"/>
    </row>
    <row r="337" spans="1:10" ht="15" customHeight="1">
      <c r="A337" s="515"/>
      <c r="B337" s="514"/>
      <c r="C337" s="515" t="s">
        <v>646</v>
      </c>
      <c r="D337" s="644" t="s">
        <v>647</v>
      </c>
      <c r="E337" s="644"/>
      <c r="F337" s="644"/>
      <c r="G337" s="514"/>
      <c r="H337" s="577"/>
      <c r="I337" s="580"/>
      <c r="J337" s="579"/>
    </row>
    <row r="338" spans="1:10" ht="15" customHeight="1">
      <c r="A338" s="515"/>
      <c r="B338" s="514"/>
      <c r="C338" s="515"/>
      <c r="D338" s="515" t="s">
        <v>299</v>
      </c>
      <c r="E338" s="644" t="s">
        <v>648</v>
      </c>
      <c r="F338" s="644"/>
      <c r="G338" s="514" t="s">
        <v>29</v>
      </c>
      <c r="H338" s="577">
        <f>ROUND('Chapter-4'!J933,2)</f>
        <v>2059.38</v>
      </c>
      <c r="I338" s="580">
        <v>877.79</v>
      </c>
      <c r="J338" s="579">
        <f>(H338-I338)*100/I338</f>
        <v>134.60964467583366</v>
      </c>
    </row>
    <row r="339" spans="1:10" ht="15" customHeight="1">
      <c r="A339" s="515"/>
      <c r="B339" s="514"/>
      <c r="C339" s="515"/>
      <c r="D339" s="515" t="s">
        <v>301</v>
      </c>
      <c r="E339" s="644" t="s">
        <v>649</v>
      </c>
      <c r="F339" s="644"/>
      <c r="G339" s="514" t="s">
        <v>29</v>
      </c>
      <c r="H339" s="577">
        <f>ROUND('Chapter-4'!J956,2)</f>
        <v>2360.29</v>
      </c>
      <c r="I339" s="580">
        <v>944.87</v>
      </c>
      <c r="J339" s="579">
        <f>(H339-I339)*100/I339</f>
        <v>149.80050165631252</v>
      </c>
    </row>
    <row r="340" spans="1:10" ht="15" customHeight="1">
      <c r="A340" s="515"/>
      <c r="B340" s="514"/>
      <c r="C340" s="515" t="s">
        <v>650</v>
      </c>
      <c r="D340" s="644" t="s">
        <v>651</v>
      </c>
      <c r="E340" s="644"/>
      <c r="F340" s="644"/>
      <c r="G340" s="514"/>
      <c r="H340" s="577"/>
      <c r="I340" s="580"/>
      <c r="J340" s="579"/>
    </row>
    <row r="341" spans="1:10" ht="15" customHeight="1">
      <c r="A341" s="515"/>
      <c r="B341" s="514"/>
      <c r="C341" s="515"/>
      <c r="D341" s="515" t="s">
        <v>318</v>
      </c>
      <c r="E341" s="644" t="s">
        <v>648</v>
      </c>
      <c r="F341" s="644"/>
      <c r="G341" s="514" t="s">
        <v>29</v>
      </c>
      <c r="H341" s="577">
        <f>ROUND('Chapter-4'!J983,2)</f>
        <v>2445.13</v>
      </c>
      <c r="I341" s="580">
        <v>1119.83</v>
      </c>
      <c r="J341" s="579">
        <f>(H341-I341)*100/I341</f>
        <v>118.34832072725328</v>
      </c>
    </row>
    <row r="342" spans="1:10" ht="15" customHeight="1">
      <c r="A342" s="515"/>
      <c r="B342" s="514"/>
      <c r="C342" s="515"/>
      <c r="D342" s="515" t="s">
        <v>301</v>
      </c>
      <c r="E342" s="644" t="s">
        <v>649</v>
      </c>
      <c r="F342" s="644"/>
      <c r="G342" s="514" t="s">
        <v>29</v>
      </c>
      <c r="H342" s="577">
        <f>ROUND('Chapter-4'!J1009,2)</f>
        <v>2538.52</v>
      </c>
      <c r="I342" s="580">
        <v>1147.97</v>
      </c>
      <c r="J342" s="579">
        <f>(H342-I342)*100/I342</f>
        <v>121.13121423033702</v>
      </c>
    </row>
    <row r="343" spans="1:10" ht="15" customHeight="1">
      <c r="A343" s="515"/>
      <c r="B343" s="514" t="s">
        <v>652</v>
      </c>
      <c r="C343" s="644" t="s">
        <v>653</v>
      </c>
      <c r="D343" s="644"/>
      <c r="E343" s="644"/>
      <c r="F343" s="644"/>
      <c r="G343" s="514"/>
      <c r="H343" s="577"/>
      <c r="I343" s="580"/>
      <c r="J343" s="579"/>
    </row>
    <row r="344" spans="1:10" ht="76.5" customHeight="1">
      <c r="A344" s="515"/>
      <c r="B344" s="514"/>
      <c r="C344" s="644" t="s">
        <v>654</v>
      </c>
      <c r="D344" s="644"/>
      <c r="E344" s="644"/>
      <c r="F344" s="644"/>
      <c r="G344" s="514" t="s">
        <v>54</v>
      </c>
      <c r="H344" s="577">
        <f>ROUND('Chapter-4'!J1029,2)</f>
        <v>680.68</v>
      </c>
      <c r="I344" s="580">
        <v>359.69</v>
      </c>
      <c r="J344" s="579">
        <f>(H344-I344)*100/I344</f>
        <v>89.240735077427772</v>
      </c>
    </row>
    <row r="345" spans="1:10" ht="15" customHeight="1">
      <c r="A345" s="515"/>
      <c r="B345" s="514" t="s">
        <v>655</v>
      </c>
      <c r="C345" s="644" t="s">
        <v>656</v>
      </c>
      <c r="D345" s="644"/>
      <c r="E345" s="644"/>
      <c r="F345" s="644"/>
      <c r="G345" s="514"/>
      <c r="H345" s="577"/>
      <c r="I345" s="580"/>
      <c r="J345" s="579"/>
    </row>
    <row r="346" spans="1:10" ht="108.75" customHeight="1">
      <c r="A346" s="515"/>
      <c r="B346" s="514"/>
      <c r="C346" s="644" t="s">
        <v>657</v>
      </c>
      <c r="D346" s="644"/>
      <c r="E346" s="644"/>
      <c r="F346" s="644"/>
      <c r="G346" s="514" t="s">
        <v>54</v>
      </c>
      <c r="H346" s="577">
        <f>ROUND('Chapter-4'!J1054,2)</f>
        <v>865.8</v>
      </c>
      <c r="I346" s="580" t="e">
        <v>#VALUE!</v>
      </c>
      <c r="J346" s="579"/>
    </row>
    <row r="347" spans="1:10">
      <c r="A347" s="645" t="s">
        <v>4091</v>
      </c>
      <c r="B347" s="645"/>
      <c r="C347" s="645"/>
      <c r="D347" s="645"/>
      <c r="E347" s="645"/>
      <c r="F347" s="645"/>
      <c r="G347" s="645"/>
      <c r="H347" s="577"/>
      <c r="I347" s="580"/>
      <c r="J347" s="579"/>
    </row>
    <row r="348" spans="1:10" ht="15" customHeight="1">
      <c r="A348" s="515"/>
      <c r="B348" s="514" t="s">
        <v>658</v>
      </c>
      <c r="C348" s="644" t="s">
        <v>659</v>
      </c>
      <c r="D348" s="644"/>
      <c r="E348" s="644"/>
      <c r="F348" s="644"/>
      <c r="G348" s="514"/>
      <c r="H348" s="577"/>
      <c r="I348" s="580"/>
      <c r="J348" s="579"/>
    </row>
    <row r="349" spans="1:10" ht="15" customHeight="1">
      <c r="A349" s="515"/>
      <c r="B349" s="514"/>
      <c r="C349" s="515" t="s">
        <v>299</v>
      </c>
      <c r="D349" s="644" t="s">
        <v>660</v>
      </c>
      <c r="E349" s="644"/>
      <c r="F349" s="644"/>
      <c r="G349" s="514"/>
      <c r="H349" s="577"/>
      <c r="I349" s="580"/>
      <c r="J349" s="579"/>
    </row>
    <row r="350" spans="1:10" ht="62.25" customHeight="1">
      <c r="A350" s="515"/>
      <c r="B350" s="514"/>
      <c r="C350" s="515"/>
      <c r="D350" s="644" t="s">
        <v>661</v>
      </c>
      <c r="E350" s="644"/>
      <c r="F350" s="644"/>
      <c r="G350" s="514" t="s">
        <v>54</v>
      </c>
      <c r="H350" s="577">
        <f>ROUND('Chapter-5'!K24,2)</f>
        <v>55.29</v>
      </c>
      <c r="I350" s="580">
        <v>42.85</v>
      </c>
      <c r="J350" s="579">
        <f>(H350-I350)*100/I350</f>
        <v>29.031505250875139</v>
      </c>
    </row>
    <row r="351" spans="1:10" ht="15" customHeight="1">
      <c r="A351" s="515"/>
      <c r="B351" s="514"/>
      <c r="C351" s="515" t="s">
        <v>301</v>
      </c>
      <c r="D351" s="644" t="s">
        <v>662</v>
      </c>
      <c r="E351" s="644"/>
      <c r="F351" s="644"/>
      <c r="G351" s="514"/>
      <c r="H351" s="577"/>
      <c r="I351" s="580"/>
      <c r="J351" s="579"/>
    </row>
    <row r="352" spans="1:10" ht="57.75" customHeight="1">
      <c r="A352" s="515"/>
      <c r="B352" s="514"/>
      <c r="C352" s="515"/>
      <c r="D352" s="644" t="s">
        <v>663</v>
      </c>
      <c r="E352" s="644"/>
      <c r="F352" s="644"/>
      <c r="G352" s="514" t="s">
        <v>54</v>
      </c>
      <c r="H352" s="577">
        <f>ROUND('Chapter-5'!K43,2)</f>
        <v>67.989999999999995</v>
      </c>
      <c r="I352" s="580">
        <v>52.69</v>
      </c>
      <c r="J352" s="579">
        <f>(H352-I352)*100/I352</f>
        <v>29.037768077434045</v>
      </c>
    </row>
    <row r="353" spans="1:10" ht="15" customHeight="1">
      <c r="A353" s="515"/>
      <c r="B353" s="514"/>
      <c r="C353" s="515" t="s">
        <v>303</v>
      </c>
      <c r="D353" s="644" t="s">
        <v>664</v>
      </c>
      <c r="E353" s="644"/>
      <c r="F353" s="644"/>
      <c r="G353" s="514"/>
      <c r="H353" s="577"/>
      <c r="I353" s="580"/>
      <c r="J353" s="579"/>
    </row>
    <row r="354" spans="1:10" ht="60.75" customHeight="1">
      <c r="A354" s="515"/>
      <c r="B354" s="514"/>
      <c r="C354" s="515"/>
      <c r="D354" s="644" t="s">
        <v>665</v>
      </c>
      <c r="E354" s="644"/>
      <c r="F354" s="644"/>
      <c r="G354" s="514" t="s">
        <v>54</v>
      </c>
      <c r="H354" s="577">
        <f>ROUND('Chapter-5'!K62,2)</f>
        <v>87.04</v>
      </c>
      <c r="I354" s="580">
        <v>67.5</v>
      </c>
      <c r="J354" s="579">
        <f>(H354-I354)*100/I354</f>
        <v>28.948148148148157</v>
      </c>
    </row>
    <row r="355" spans="1:10" ht="15" customHeight="1">
      <c r="A355" s="515"/>
      <c r="B355" s="514" t="s">
        <v>666</v>
      </c>
      <c r="C355" s="644" t="s">
        <v>667</v>
      </c>
      <c r="D355" s="644"/>
      <c r="E355" s="644"/>
      <c r="F355" s="644"/>
      <c r="G355" s="514"/>
      <c r="H355" s="577"/>
      <c r="I355" s="580"/>
      <c r="J355" s="579"/>
    </row>
    <row r="356" spans="1:10" ht="66" customHeight="1">
      <c r="A356" s="515"/>
      <c r="B356" s="514"/>
      <c r="C356" s="515" t="s">
        <v>299</v>
      </c>
      <c r="D356" s="644" t="s">
        <v>668</v>
      </c>
      <c r="E356" s="644"/>
      <c r="F356" s="644"/>
      <c r="G356" s="514" t="s">
        <v>54</v>
      </c>
      <c r="H356" s="577">
        <f>ROUND('Chapter-5'!K79,2)</f>
        <v>16.04</v>
      </c>
      <c r="I356" s="580">
        <v>12.06</v>
      </c>
      <c r="J356" s="579">
        <f>(H356-I356)*100/I356</f>
        <v>33.00165837479269</v>
      </c>
    </row>
    <row r="357" spans="1:10" ht="66" customHeight="1">
      <c r="A357" s="515"/>
      <c r="B357" s="514"/>
      <c r="C357" s="515" t="s">
        <v>301</v>
      </c>
      <c r="D357" s="644" t="s">
        <v>669</v>
      </c>
      <c r="E357" s="644"/>
      <c r="F357" s="644"/>
      <c r="G357" s="514" t="s">
        <v>54</v>
      </c>
      <c r="H357" s="577">
        <f>ROUND('Chapter-5'!K95,2)</f>
        <v>19.16</v>
      </c>
      <c r="I357" s="580">
        <v>14.48</v>
      </c>
      <c r="J357" s="579">
        <f>(H357-I357)*100/I357</f>
        <v>32.320441988950279</v>
      </c>
    </row>
    <row r="358" spans="1:10" ht="66" customHeight="1">
      <c r="A358" s="515"/>
      <c r="B358" s="514"/>
      <c r="C358" s="515" t="s">
        <v>303</v>
      </c>
      <c r="D358" s="644" t="s">
        <v>670</v>
      </c>
      <c r="E358" s="644"/>
      <c r="F358" s="644"/>
      <c r="G358" s="514" t="s">
        <v>54</v>
      </c>
      <c r="H358" s="577">
        <f>ROUND('Chapter-5'!K111,2)</f>
        <v>19.16</v>
      </c>
      <c r="I358" s="580">
        <v>14.48</v>
      </c>
      <c r="J358" s="579">
        <f>(H358-I358)*100/I358</f>
        <v>32.320441988950279</v>
      </c>
    </row>
    <row r="359" spans="1:10" ht="66" customHeight="1">
      <c r="A359" s="515"/>
      <c r="B359" s="514"/>
      <c r="C359" s="515" t="s">
        <v>305</v>
      </c>
      <c r="D359" s="644" t="s">
        <v>671</v>
      </c>
      <c r="E359" s="644"/>
      <c r="F359" s="644"/>
      <c r="G359" s="514" t="s">
        <v>54</v>
      </c>
      <c r="H359" s="577">
        <f>ROUND('Chapter-5'!K127,2)</f>
        <v>22.28</v>
      </c>
      <c r="I359" s="580">
        <v>16.91</v>
      </c>
      <c r="J359" s="579">
        <f>(H359-I359)*100/I359</f>
        <v>31.756357185097581</v>
      </c>
    </row>
    <row r="360" spans="1:10" ht="15" customHeight="1">
      <c r="A360" s="515"/>
      <c r="B360" s="514" t="s">
        <v>672</v>
      </c>
      <c r="C360" s="644" t="s">
        <v>673</v>
      </c>
      <c r="D360" s="644"/>
      <c r="E360" s="644"/>
      <c r="F360" s="644"/>
      <c r="G360" s="514"/>
      <c r="H360" s="577"/>
      <c r="I360" s="580"/>
      <c r="J360" s="579"/>
    </row>
    <row r="361" spans="1:10" ht="90" customHeight="1">
      <c r="A361" s="515"/>
      <c r="B361" s="514"/>
      <c r="C361" s="644" t="s">
        <v>674</v>
      </c>
      <c r="D361" s="644"/>
      <c r="E361" s="644"/>
      <c r="F361" s="644"/>
      <c r="G361" s="514" t="s">
        <v>29</v>
      </c>
      <c r="H361" s="577">
        <f>ROUND('Chapter-5'!K163,2)</f>
        <v>8200.5400000000009</v>
      </c>
      <c r="I361" s="580">
        <v>6678.03</v>
      </c>
      <c r="J361" s="579">
        <f>(H361-I361)*100/I361</f>
        <v>22.798789463359721</v>
      </c>
    </row>
    <row r="362" spans="1:10" ht="15" customHeight="1">
      <c r="A362" s="515"/>
      <c r="B362" s="514" t="s">
        <v>675</v>
      </c>
      <c r="C362" s="644" t="s">
        <v>676</v>
      </c>
      <c r="D362" s="644"/>
      <c r="E362" s="644"/>
      <c r="F362" s="644"/>
      <c r="G362" s="514"/>
      <c r="H362" s="577"/>
      <c r="I362" s="580"/>
      <c r="J362" s="579"/>
    </row>
    <row r="363" spans="1:10" ht="108" customHeight="1">
      <c r="A363" s="515"/>
      <c r="B363" s="514"/>
      <c r="C363" s="644" t="s">
        <v>677</v>
      </c>
      <c r="D363" s="644"/>
      <c r="E363" s="644"/>
      <c r="F363" s="644"/>
      <c r="G363" s="514"/>
      <c r="H363" s="577"/>
      <c r="I363" s="580"/>
      <c r="J363" s="579"/>
    </row>
    <row r="364" spans="1:10" ht="15" customHeight="1">
      <c r="A364" s="515"/>
      <c r="B364" s="514"/>
      <c r="C364" s="515" t="s">
        <v>386</v>
      </c>
      <c r="D364" s="644" t="s">
        <v>385</v>
      </c>
      <c r="E364" s="644"/>
      <c r="F364" s="644"/>
      <c r="G364" s="514"/>
      <c r="H364" s="577"/>
      <c r="I364" s="580"/>
      <c r="J364" s="579"/>
    </row>
    <row r="365" spans="1:10" ht="15" customHeight="1">
      <c r="A365" s="515"/>
      <c r="B365" s="514"/>
      <c r="C365" s="515"/>
      <c r="D365" s="515" t="s">
        <v>384</v>
      </c>
      <c r="E365" s="644" t="s">
        <v>72</v>
      </c>
      <c r="F365" s="644"/>
      <c r="G365" s="514" t="s">
        <v>54</v>
      </c>
      <c r="H365" s="577">
        <f>ROUND('Chapter-5'!K191,2)</f>
        <v>418.19</v>
      </c>
      <c r="I365" s="580">
        <v>274.27</v>
      </c>
      <c r="J365" s="579">
        <f>(H365-I365)*100/I365</f>
        <v>52.473839647063123</v>
      </c>
    </row>
    <row r="366" spans="1:10" ht="15" customHeight="1">
      <c r="A366" s="515"/>
      <c r="B366" s="514"/>
      <c r="C366" s="515"/>
      <c r="D366" s="515" t="s">
        <v>390</v>
      </c>
      <c r="E366" s="644" t="s">
        <v>70</v>
      </c>
      <c r="F366" s="644"/>
      <c r="G366" s="514" t="s">
        <v>54</v>
      </c>
      <c r="H366" s="577">
        <f>ROUND('Chapter-5'!K209,2)</f>
        <v>425.95</v>
      </c>
      <c r="I366" s="580">
        <v>276.97000000000003</v>
      </c>
      <c r="J366" s="579">
        <f>(H366-I366)*100/I366</f>
        <v>53.789219048994461</v>
      </c>
    </row>
    <row r="367" spans="1:10" ht="15" customHeight="1">
      <c r="A367" s="515"/>
      <c r="B367" s="514"/>
      <c r="C367" s="515" t="s">
        <v>388</v>
      </c>
      <c r="D367" s="644" t="s">
        <v>391</v>
      </c>
      <c r="E367" s="644"/>
      <c r="F367" s="644"/>
      <c r="G367" s="514" t="s">
        <v>54</v>
      </c>
      <c r="H367" s="577">
        <f>ROUND('Chapter-5'!K230,2)</f>
        <v>339.66</v>
      </c>
      <c r="I367" s="580">
        <v>237.9</v>
      </c>
      <c r="J367" s="579">
        <f>(H367-I367)*100/I367</f>
        <v>42.774274905422452</v>
      </c>
    </row>
    <row r="368" spans="1:10" ht="15" customHeight="1">
      <c r="A368" s="515"/>
      <c r="B368" s="514" t="s">
        <v>678</v>
      </c>
      <c r="C368" s="644" t="s">
        <v>679</v>
      </c>
      <c r="D368" s="644"/>
      <c r="E368" s="644"/>
      <c r="F368" s="644"/>
      <c r="G368" s="514"/>
      <c r="H368" s="577"/>
      <c r="I368" s="580"/>
      <c r="J368" s="579"/>
    </row>
    <row r="369" spans="1:10" ht="77.25" customHeight="1">
      <c r="A369" s="515"/>
      <c r="B369" s="514"/>
      <c r="C369" s="644" t="s">
        <v>680</v>
      </c>
      <c r="D369" s="644"/>
      <c r="E369" s="644"/>
      <c r="F369" s="644"/>
      <c r="G369" s="514"/>
      <c r="H369" s="577"/>
      <c r="I369" s="580"/>
      <c r="J369" s="579"/>
    </row>
    <row r="370" spans="1:10" ht="15" customHeight="1">
      <c r="A370" s="515"/>
      <c r="B370" s="514"/>
      <c r="C370" s="515" t="s">
        <v>386</v>
      </c>
      <c r="D370" s="644" t="s">
        <v>681</v>
      </c>
      <c r="E370" s="644"/>
      <c r="F370" s="644"/>
      <c r="G370" s="514"/>
      <c r="H370" s="577"/>
      <c r="I370" s="580"/>
      <c r="J370" s="579"/>
    </row>
    <row r="371" spans="1:10" ht="15" customHeight="1">
      <c r="A371" s="515"/>
      <c r="B371" s="514"/>
      <c r="C371" s="515"/>
      <c r="D371" s="515" t="s">
        <v>384</v>
      </c>
      <c r="E371" s="644" t="s">
        <v>72</v>
      </c>
      <c r="F371" s="644"/>
      <c r="G371" s="514" t="s">
        <v>54</v>
      </c>
      <c r="H371" s="577">
        <f>ROUND('Chapter-5'!K255,2)</f>
        <v>210.11</v>
      </c>
      <c r="I371" s="580">
        <v>158.08000000000001</v>
      </c>
      <c r="J371" s="579">
        <f>(H371-I371)*100/I371</f>
        <v>32.913714574898783</v>
      </c>
    </row>
    <row r="372" spans="1:10" ht="15" customHeight="1">
      <c r="A372" s="515"/>
      <c r="B372" s="514"/>
      <c r="C372" s="515" t="s">
        <v>388</v>
      </c>
      <c r="D372" s="644" t="s">
        <v>682</v>
      </c>
      <c r="E372" s="644"/>
      <c r="F372" s="644"/>
      <c r="G372" s="514"/>
      <c r="H372" s="577"/>
      <c r="I372" s="580"/>
      <c r="J372" s="579"/>
    </row>
    <row r="373" spans="1:10" ht="15" customHeight="1">
      <c r="A373" s="515"/>
      <c r="B373" s="514"/>
      <c r="C373" s="515"/>
      <c r="D373" s="515" t="s">
        <v>384</v>
      </c>
      <c r="E373" s="644" t="s">
        <v>72</v>
      </c>
      <c r="F373" s="644"/>
      <c r="G373" s="514" t="s">
        <v>54</v>
      </c>
      <c r="H373" s="577">
        <f>ROUND('Chapter-5'!K277,2)</f>
        <v>265.67</v>
      </c>
      <c r="I373" s="580">
        <v>196.72</v>
      </c>
      <c r="J373" s="579">
        <f>(H373-I373)*100/I373</f>
        <v>35.049816998780003</v>
      </c>
    </row>
    <row r="374" spans="1:10" ht="15" customHeight="1">
      <c r="A374" s="515"/>
      <c r="B374" s="514"/>
      <c r="C374" s="515"/>
      <c r="D374" s="515" t="s">
        <v>390</v>
      </c>
      <c r="E374" s="644" t="s">
        <v>70</v>
      </c>
      <c r="F374" s="644"/>
      <c r="G374" s="514" t="s">
        <v>54</v>
      </c>
      <c r="H374" s="577">
        <f>ROUND('Chapter-5'!K296,2)</f>
        <v>270.83999999999997</v>
      </c>
      <c r="I374" s="580">
        <v>198.52</v>
      </c>
      <c r="J374" s="579">
        <f>(H374-I374)*100/I374</f>
        <v>36.429578883739651</v>
      </c>
    </row>
    <row r="375" spans="1:10" ht="31.5" customHeight="1">
      <c r="A375" s="515"/>
      <c r="B375" s="514" t="s">
        <v>683</v>
      </c>
      <c r="C375" s="644" t="s">
        <v>684</v>
      </c>
      <c r="D375" s="644"/>
      <c r="E375" s="644"/>
      <c r="F375" s="644"/>
      <c r="G375" s="514"/>
      <c r="H375" s="577"/>
      <c r="I375" s="580"/>
      <c r="J375" s="579"/>
    </row>
    <row r="376" spans="1:10" ht="75" customHeight="1">
      <c r="A376" s="515"/>
      <c r="B376" s="514"/>
      <c r="C376" s="644" t="s">
        <v>685</v>
      </c>
      <c r="D376" s="644"/>
      <c r="E376" s="644"/>
      <c r="F376" s="644"/>
      <c r="G376" s="514"/>
      <c r="H376" s="577"/>
      <c r="I376" s="580"/>
      <c r="J376" s="579"/>
    </row>
    <row r="377" spans="1:10" ht="15" customHeight="1">
      <c r="A377" s="515"/>
      <c r="B377" s="514"/>
      <c r="C377" s="515" t="s">
        <v>386</v>
      </c>
      <c r="D377" s="644" t="s">
        <v>385</v>
      </c>
      <c r="E377" s="644"/>
      <c r="F377" s="644"/>
      <c r="G377" s="514"/>
      <c r="H377" s="577"/>
      <c r="I377" s="580"/>
      <c r="J377" s="579"/>
    </row>
    <row r="378" spans="1:10" ht="15" customHeight="1">
      <c r="A378" s="515"/>
      <c r="B378" s="514"/>
      <c r="C378" s="515"/>
      <c r="D378" s="644" t="s">
        <v>686</v>
      </c>
      <c r="E378" s="644"/>
      <c r="F378" s="644"/>
      <c r="G378" s="514"/>
      <c r="H378" s="577"/>
      <c r="I378" s="580"/>
      <c r="J378" s="579"/>
    </row>
    <row r="379" spans="1:10">
      <c r="A379" s="515"/>
      <c r="B379" s="514"/>
      <c r="C379" s="515"/>
      <c r="D379" s="515"/>
      <c r="E379" s="515" t="s">
        <v>384</v>
      </c>
      <c r="F379" s="515" t="s">
        <v>72</v>
      </c>
      <c r="G379" s="514" t="s">
        <v>54</v>
      </c>
      <c r="H379" s="577">
        <f>ROUND('Chapter-5'!K319,2)</f>
        <v>110.65</v>
      </c>
      <c r="I379" s="580">
        <v>76.81</v>
      </c>
      <c r="J379" s="579">
        <f>(H379-I379)*100/I379</f>
        <v>44.056763442260127</v>
      </c>
    </row>
    <row r="380" spans="1:10">
      <c r="A380" s="515"/>
      <c r="B380" s="514"/>
      <c r="C380" s="515"/>
      <c r="D380" s="515"/>
      <c r="E380" s="515" t="s">
        <v>390</v>
      </c>
      <c r="F380" s="515" t="s">
        <v>70</v>
      </c>
      <c r="G380" s="514" t="s">
        <v>54</v>
      </c>
      <c r="H380" s="577">
        <f>ROUND('Chapter-5'!K338,2)</f>
        <v>113.23</v>
      </c>
      <c r="I380" s="580">
        <v>77.709999999999994</v>
      </c>
      <c r="J380" s="579">
        <f>(H380-I380)*100/I380</f>
        <v>45.708403036932197</v>
      </c>
    </row>
    <row r="381" spans="1:10">
      <c r="A381" s="515"/>
      <c r="B381" s="514"/>
      <c r="C381" s="515"/>
      <c r="D381" s="515"/>
      <c r="E381" s="515" t="s">
        <v>687</v>
      </c>
      <c r="F381" s="515" t="s">
        <v>688</v>
      </c>
      <c r="G381" s="514" t="s">
        <v>54</v>
      </c>
      <c r="H381" s="577">
        <f>ROUND('Chapter-5'!K357,2)</f>
        <v>144.52000000000001</v>
      </c>
      <c r="I381" s="580">
        <v>96.37</v>
      </c>
      <c r="J381" s="579">
        <f>(H381-I381)*100/I381</f>
        <v>49.963681643665048</v>
      </c>
    </row>
    <row r="382" spans="1:10">
      <c r="A382" s="515"/>
      <c r="B382" s="514"/>
      <c r="C382" s="515"/>
      <c r="D382" s="515"/>
      <c r="E382" s="515" t="s">
        <v>689</v>
      </c>
      <c r="F382" s="515" t="s">
        <v>690</v>
      </c>
      <c r="G382" s="514" t="s">
        <v>54</v>
      </c>
      <c r="H382" s="577">
        <f>ROUND('Chapter-5'!K376,2)</f>
        <v>119.32</v>
      </c>
      <c r="I382" s="580">
        <v>79.040000000000006</v>
      </c>
      <c r="J382" s="579">
        <f>(H382-I382)*100/I382</f>
        <v>50.961538461538439</v>
      </c>
    </row>
    <row r="383" spans="1:10">
      <c r="A383" s="515"/>
      <c r="B383" s="514"/>
      <c r="C383" s="515"/>
      <c r="D383" s="515"/>
      <c r="E383" s="515" t="s">
        <v>691</v>
      </c>
      <c r="F383" s="515" t="s">
        <v>692</v>
      </c>
      <c r="G383" s="514" t="s">
        <v>54</v>
      </c>
      <c r="H383" s="577">
        <f>ROUND('Chapter-5'!K395,2)</f>
        <v>144.52000000000001</v>
      </c>
      <c r="I383" s="580" t="e">
        <v>#VALUE!</v>
      </c>
      <c r="J383" s="579"/>
    </row>
    <row r="384" spans="1:10" ht="15" customHeight="1">
      <c r="A384" s="515"/>
      <c r="B384" s="514"/>
      <c r="C384" s="515"/>
      <c r="D384" s="644" t="s">
        <v>693</v>
      </c>
      <c r="E384" s="644"/>
      <c r="F384" s="644"/>
      <c r="G384" s="514"/>
      <c r="H384" s="577"/>
      <c r="I384" s="580"/>
      <c r="J384" s="579"/>
    </row>
    <row r="385" spans="1:10">
      <c r="A385" s="515"/>
      <c r="B385" s="514"/>
      <c r="C385" s="515"/>
      <c r="D385" s="515"/>
      <c r="E385" s="515" t="s">
        <v>384</v>
      </c>
      <c r="F385" s="515" t="s">
        <v>72</v>
      </c>
      <c r="G385" s="514" t="s">
        <v>54</v>
      </c>
      <c r="H385" s="577">
        <f>ROUND('Chapter-5'!K414,2)</f>
        <v>96.63</v>
      </c>
      <c r="I385" s="580">
        <v>67.12</v>
      </c>
      <c r="J385" s="579">
        <f>(H385-I385)*100/I385</f>
        <v>43.96603098927293</v>
      </c>
    </row>
    <row r="386" spans="1:10">
      <c r="A386" s="515"/>
      <c r="B386" s="514"/>
      <c r="C386" s="515"/>
      <c r="D386" s="515"/>
      <c r="E386" s="515" t="s">
        <v>390</v>
      </c>
      <c r="F386" s="515" t="s">
        <v>70</v>
      </c>
      <c r="G386" s="514" t="s">
        <v>54</v>
      </c>
      <c r="H386" s="577">
        <f>ROUND('Chapter-5'!K432,2)</f>
        <v>98.96</v>
      </c>
      <c r="I386" s="580">
        <v>67.930000000000007</v>
      </c>
      <c r="J386" s="579">
        <f>(H386-I386)*100/I386</f>
        <v>45.679375828058269</v>
      </c>
    </row>
    <row r="387" spans="1:10">
      <c r="A387" s="515"/>
      <c r="B387" s="514"/>
      <c r="C387" s="515"/>
      <c r="D387" s="515"/>
      <c r="E387" s="515" t="s">
        <v>687</v>
      </c>
      <c r="F387" s="515" t="s">
        <v>688</v>
      </c>
      <c r="G387" s="514" t="s">
        <v>54</v>
      </c>
      <c r="H387" s="577">
        <f>ROUND('Chapter-5'!K450,2)</f>
        <v>127.12</v>
      </c>
      <c r="I387" s="580">
        <v>84.65</v>
      </c>
      <c r="J387" s="579">
        <f>(H387-I387)*100/I387</f>
        <v>50.171293561724745</v>
      </c>
    </row>
    <row r="388" spans="1:10">
      <c r="A388" s="515"/>
      <c r="B388" s="514"/>
      <c r="C388" s="515"/>
      <c r="D388" s="515"/>
      <c r="E388" s="515" t="s">
        <v>689</v>
      </c>
      <c r="F388" s="515" t="s">
        <v>690</v>
      </c>
      <c r="G388" s="514" t="s">
        <v>54</v>
      </c>
      <c r="H388" s="577">
        <f>ROUND('Chapter-5'!K468,2)</f>
        <v>104.44</v>
      </c>
      <c r="I388" s="580">
        <v>69.13</v>
      </c>
      <c r="J388" s="579">
        <f>(H388-I388)*100/I388</f>
        <v>51.077679733834806</v>
      </c>
    </row>
    <row r="389" spans="1:10">
      <c r="A389" s="515"/>
      <c r="B389" s="514"/>
      <c r="C389" s="515"/>
      <c r="D389" s="515"/>
      <c r="E389" s="515" t="s">
        <v>691</v>
      </c>
      <c r="F389" s="515" t="s">
        <v>692</v>
      </c>
      <c r="G389" s="514" t="s">
        <v>54</v>
      </c>
      <c r="H389" s="577">
        <f>ROUND('Chapter-5'!K486,2)</f>
        <v>127.12</v>
      </c>
      <c r="I389" s="580" t="e">
        <v>#VALUE!</v>
      </c>
      <c r="J389" s="579"/>
    </row>
    <row r="390" spans="1:10" ht="15" customHeight="1">
      <c r="A390" s="515"/>
      <c r="B390" s="514"/>
      <c r="C390" s="515" t="s">
        <v>388</v>
      </c>
      <c r="D390" s="644" t="s">
        <v>391</v>
      </c>
      <c r="E390" s="644"/>
      <c r="F390" s="644"/>
      <c r="G390" s="514"/>
      <c r="H390" s="577"/>
      <c r="I390" s="580"/>
      <c r="J390" s="579"/>
    </row>
    <row r="391" spans="1:10" ht="15" customHeight="1">
      <c r="A391" s="515"/>
      <c r="B391" s="514"/>
      <c r="C391" s="515"/>
      <c r="D391" s="644" t="s">
        <v>694</v>
      </c>
      <c r="E391" s="644"/>
      <c r="F391" s="644"/>
      <c r="G391" s="514"/>
      <c r="H391" s="577"/>
      <c r="I391" s="580"/>
      <c r="J391" s="579"/>
    </row>
    <row r="392" spans="1:10">
      <c r="A392" s="515"/>
      <c r="B392" s="514"/>
      <c r="C392" s="515"/>
      <c r="D392" s="515"/>
      <c r="E392" s="515" t="s">
        <v>384</v>
      </c>
      <c r="F392" s="515" t="s">
        <v>72</v>
      </c>
      <c r="G392" s="514" t="s">
        <v>54</v>
      </c>
      <c r="H392" s="577">
        <f>ROUND('Chapter-5'!K510,2)</f>
        <v>76.25</v>
      </c>
      <c r="I392" s="580">
        <v>62.3</v>
      </c>
      <c r="J392" s="579">
        <f t="shared" ref="J392:J450" si="3">(H392-I392)*100/I392</f>
        <v>22.3916532905297</v>
      </c>
    </row>
    <row r="393" spans="1:10">
      <c r="A393" s="515"/>
      <c r="B393" s="514"/>
      <c r="C393" s="515"/>
      <c r="D393" s="515"/>
      <c r="E393" s="515" t="s">
        <v>390</v>
      </c>
      <c r="F393" s="515" t="s">
        <v>70</v>
      </c>
      <c r="G393" s="514" t="s">
        <v>54</v>
      </c>
      <c r="H393" s="577">
        <f>ROUND('Chapter-5'!K532,2)</f>
        <v>78.83</v>
      </c>
      <c r="I393" s="580">
        <v>63.2</v>
      </c>
      <c r="J393" s="579">
        <f t="shared" si="3"/>
        <v>24.73101265822784</v>
      </c>
    </row>
    <row r="394" spans="1:10">
      <c r="A394" s="515"/>
      <c r="B394" s="514"/>
      <c r="C394" s="515"/>
      <c r="D394" s="515"/>
      <c r="E394" s="515" t="s">
        <v>687</v>
      </c>
      <c r="F394" s="515" t="s">
        <v>688</v>
      </c>
      <c r="G394" s="514" t="s">
        <v>54</v>
      </c>
      <c r="H394" s="577">
        <f>ROUND('Chapter-5'!K554,2)</f>
        <v>110.12</v>
      </c>
      <c r="I394" s="580">
        <v>81.86</v>
      </c>
      <c r="J394" s="579">
        <f t="shared" si="3"/>
        <v>34.522355240654782</v>
      </c>
    </row>
    <row r="395" spans="1:10">
      <c r="A395" s="515"/>
      <c r="B395" s="514"/>
      <c r="C395" s="515"/>
      <c r="D395" s="515"/>
      <c r="E395" s="515" t="s">
        <v>689</v>
      </c>
      <c r="F395" s="515" t="s">
        <v>690</v>
      </c>
      <c r="G395" s="514" t="s">
        <v>54</v>
      </c>
      <c r="H395" s="577">
        <f>ROUND('Chapter-5'!K576,2)</f>
        <v>84.92</v>
      </c>
      <c r="I395" s="580">
        <v>64.53</v>
      </c>
      <c r="J395" s="579">
        <f t="shared" si="3"/>
        <v>31.597706493103981</v>
      </c>
    </row>
    <row r="396" spans="1:10">
      <c r="A396" s="515"/>
      <c r="B396" s="514"/>
      <c r="C396" s="515"/>
      <c r="D396" s="515"/>
      <c r="E396" s="515" t="s">
        <v>691</v>
      </c>
      <c r="F396" s="515" t="s">
        <v>692</v>
      </c>
      <c r="G396" s="514" t="s">
        <v>54</v>
      </c>
      <c r="H396" s="577">
        <f>ROUND('Chapter-5'!K598,2)</f>
        <v>110.12</v>
      </c>
      <c r="I396" s="580" t="e">
        <v>#VALUE!</v>
      </c>
      <c r="J396" s="579"/>
    </row>
    <row r="397" spans="1:10" ht="15" customHeight="1">
      <c r="A397" s="515"/>
      <c r="B397" s="514"/>
      <c r="C397" s="515"/>
      <c r="D397" s="644" t="s">
        <v>693</v>
      </c>
      <c r="E397" s="644"/>
      <c r="F397" s="644"/>
      <c r="G397" s="514"/>
      <c r="H397" s="577"/>
      <c r="I397" s="580"/>
      <c r="J397" s="579"/>
    </row>
    <row r="398" spans="1:10">
      <c r="A398" s="515"/>
      <c r="B398" s="514"/>
      <c r="C398" s="515"/>
      <c r="D398" s="515"/>
      <c r="E398" s="515" t="s">
        <v>384</v>
      </c>
      <c r="F398" s="515" t="s">
        <v>72</v>
      </c>
      <c r="G398" s="514" t="s">
        <v>54</v>
      </c>
      <c r="H398" s="577">
        <f>ROUND('Chapter-5'!K621,2)</f>
        <v>66.67</v>
      </c>
      <c r="I398" s="580">
        <v>54.85</v>
      </c>
      <c r="J398" s="579">
        <f t="shared" si="3"/>
        <v>21.549680948040109</v>
      </c>
    </row>
    <row r="399" spans="1:10">
      <c r="A399" s="515"/>
      <c r="B399" s="514"/>
      <c r="C399" s="515"/>
      <c r="D399" s="515"/>
      <c r="E399" s="515" t="s">
        <v>390</v>
      </c>
      <c r="F399" s="515" t="s">
        <v>70</v>
      </c>
      <c r="G399" s="514" t="s">
        <v>54</v>
      </c>
      <c r="H399" s="577">
        <f>ROUND('Chapter-5'!K643,2)</f>
        <v>69</v>
      </c>
      <c r="I399" s="580">
        <v>55.66</v>
      </c>
      <c r="J399" s="579">
        <f t="shared" si="3"/>
        <v>23.966942148760339</v>
      </c>
    </row>
    <row r="400" spans="1:10">
      <c r="A400" s="515"/>
      <c r="B400" s="514"/>
      <c r="C400" s="515"/>
      <c r="D400" s="515"/>
      <c r="E400" s="515" t="s">
        <v>687</v>
      </c>
      <c r="F400" s="515" t="s">
        <v>688</v>
      </c>
      <c r="G400" s="514" t="s">
        <v>54</v>
      </c>
      <c r="H400" s="577">
        <f>ROUND('Chapter-5'!K665,2)</f>
        <v>97.16</v>
      </c>
      <c r="I400" s="580">
        <v>72.45</v>
      </c>
      <c r="J400" s="579">
        <f t="shared" si="3"/>
        <v>34.106280193236707</v>
      </c>
    </row>
    <row r="401" spans="1:10">
      <c r="A401" s="515"/>
      <c r="B401" s="514"/>
      <c r="C401" s="515"/>
      <c r="D401" s="515"/>
      <c r="E401" s="515" t="s">
        <v>689</v>
      </c>
      <c r="F401" s="515" t="s">
        <v>690</v>
      </c>
      <c r="G401" s="514" t="s">
        <v>54</v>
      </c>
      <c r="H401" s="577">
        <f>ROUND('Chapter-5'!K687,2)</f>
        <v>74.48</v>
      </c>
      <c r="I401" s="580">
        <v>56.85</v>
      </c>
      <c r="J401" s="579">
        <f t="shared" si="3"/>
        <v>31.011433597185579</v>
      </c>
    </row>
    <row r="402" spans="1:10">
      <c r="A402" s="515"/>
      <c r="B402" s="514"/>
      <c r="C402" s="515"/>
      <c r="D402" s="515"/>
      <c r="E402" s="515" t="s">
        <v>691</v>
      </c>
      <c r="F402" s="515" t="s">
        <v>692</v>
      </c>
      <c r="G402" s="514" t="s">
        <v>54</v>
      </c>
      <c r="H402" s="577">
        <f>ROUND('Chapter-5'!K709,2)</f>
        <v>97.16</v>
      </c>
      <c r="I402" s="580" t="e">
        <v>#VALUE!</v>
      </c>
      <c r="J402" s="579"/>
    </row>
    <row r="403" spans="1:10" ht="15" customHeight="1">
      <c r="A403" s="515"/>
      <c r="B403" s="514" t="s">
        <v>695</v>
      </c>
      <c r="C403" s="644" t="s">
        <v>696</v>
      </c>
      <c r="D403" s="644"/>
      <c r="E403" s="644"/>
      <c r="F403" s="644"/>
      <c r="G403" s="514"/>
      <c r="H403" s="577"/>
      <c r="I403" s="580"/>
      <c r="J403" s="579"/>
    </row>
    <row r="404" spans="1:10" ht="59.25" customHeight="1">
      <c r="A404" s="515"/>
      <c r="B404" s="514"/>
      <c r="C404" s="644" t="s">
        <v>697</v>
      </c>
      <c r="D404" s="644"/>
      <c r="E404" s="644"/>
      <c r="F404" s="644"/>
      <c r="G404" s="514"/>
      <c r="H404" s="577"/>
      <c r="I404" s="580"/>
      <c r="J404" s="579"/>
    </row>
    <row r="405" spans="1:10" ht="15" customHeight="1">
      <c r="A405" s="515"/>
      <c r="B405" s="514"/>
      <c r="C405" s="515" t="s">
        <v>698</v>
      </c>
      <c r="D405" s="644" t="s">
        <v>385</v>
      </c>
      <c r="E405" s="644"/>
      <c r="F405" s="644"/>
      <c r="G405" s="514"/>
      <c r="H405" s="577"/>
      <c r="I405" s="580"/>
      <c r="J405" s="579"/>
    </row>
    <row r="406" spans="1:10" ht="15" customHeight="1">
      <c r="A406" s="515"/>
      <c r="B406" s="514"/>
      <c r="C406" s="515"/>
      <c r="D406" s="644" t="s">
        <v>699</v>
      </c>
      <c r="E406" s="644"/>
      <c r="F406" s="644"/>
      <c r="G406" s="514" t="s">
        <v>54</v>
      </c>
      <c r="H406" s="577">
        <f>ROUND('Chapter-5'!K730,2)</f>
        <v>150.41</v>
      </c>
      <c r="I406" s="580">
        <v>102.33</v>
      </c>
      <c r="J406" s="579">
        <f t="shared" si="3"/>
        <v>46.985243819016908</v>
      </c>
    </row>
    <row r="407" spans="1:10" ht="15" customHeight="1">
      <c r="A407" s="515"/>
      <c r="B407" s="514"/>
      <c r="C407" s="515"/>
      <c r="D407" s="644" t="s">
        <v>700</v>
      </c>
      <c r="E407" s="644"/>
      <c r="F407" s="644"/>
      <c r="G407" s="514" t="s">
        <v>54</v>
      </c>
      <c r="H407" s="577">
        <f>ROUND('Chapter-5'!K747,2)</f>
        <v>135.13999999999999</v>
      </c>
      <c r="I407" s="580">
        <v>92.23</v>
      </c>
      <c r="J407" s="579">
        <f t="shared" si="3"/>
        <v>46.524991868155674</v>
      </c>
    </row>
    <row r="408" spans="1:10" ht="15" customHeight="1">
      <c r="A408" s="515"/>
      <c r="B408" s="514"/>
      <c r="C408" s="515" t="s">
        <v>388</v>
      </c>
      <c r="D408" s="644" t="s">
        <v>391</v>
      </c>
      <c r="E408" s="644"/>
      <c r="F408" s="644"/>
      <c r="G408" s="514"/>
      <c r="H408" s="577"/>
      <c r="I408" s="580"/>
      <c r="J408" s="579"/>
    </row>
    <row r="409" spans="1:10" ht="15" customHeight="1">
      <c r="A409" s="515"/>
      <c r="B409" s="514"/>
      <c r="C409" s="515"/>
      <c r="D409" s="644" t="s">
        <v>701</v>
      </c>
      <c r="E409" s="644"/>
      <c r="F409" s="644"/>
      <c r="G409" s="514" t="s">
        <v>54</v>
      </c>
      <c r="H409" s="577">
        <f>ROUND('Chapter-5'!K770,2)</f>
        <v>116.36</v>
      </c>
      <c r="I409" s="580">
        <v>87.51</v>
      </c>
      <c r="J409" s="579">
        <f t="shared" si="3"/>
        <v>32.967660838761276</v>
      </c>
    </row>
    <row r="410" spans="1:10" ht="15" customHeight="1">
      <c r="A410" s="515"/>
      <c r="B410" s="514"/>
      <c r="C410" s="515"/>
      <c r="D410" s="644" t="s">
        <v>693</v>
      </c>
      <c r="E410" s="644"/>
      <c r="F410" s="644"/>
      <c r="G410" s="514" t="s">
        <v>54</v>
      </c>
      <c r="H410" s="577">
        <f>ROUND('Chapter-5'!K792,2)</f>
        <v>105.81</v>
      </c>
      <c r="I410" s="580">
        <v>79.89</v>
      </c>
      <c r="J410" s="579">
        <f t="shared" si="3"/>
        <v>32.444611340593319</v>
      </c>
    </row>
    <row r="411" spans="1:10" ht="15" customHeight="1">
      <c r="A411" s="515"/>
      <c r="B411" s="514" t="s">
        <v>702</v>
      </c>
      <c r="C411" s="644" t="s">
        <v>703</v>
      </c>
      <c r="D411" s="644"/>
      <c r="E411" s="644"/>
      <c r="F411" s="644"/>
      <c r="G411" s="514"/>
      <c r="H411" s="577"/>
      <c r="I411" s="580"/>
      <c r="J411" s="579"/>
    </row>
    <row r="412" spans="1:10" ht="44.25" customHeight="1">
      <c r="A412" s="515"/>
      <c r="B412" s="514"/>
      <c r="C412" s="644" t="s">
        <v>704</v>
      </c>
      <c r="D412" s="644"/>
      <c r="E412" s="644"/>
      <c r="F412" s="644"/>
      <c r="G412" s="514"/>
      <c r="H412" s="577"/>
      <c r="I412" s="580"/>
      <c r="J412" s="579"/>
    </row>
    <row r="413" spans="1:10" ht="15" customHeight="1">
      <c r="A413" s="515"/>
      <c r="B413" s="514"/>
      <c r="C413" s="515" t="s">
        <v>384</v>
      </c>
      <c r="D413" s="644" t="s">
        <v>72</v>
      </c>
      <c r="E413" s="644"/>
      <c r="F413" s="644"/>
      <c r="G413" s="514" t="s">
        <v>29</v>
      </c>
      <c r="H413" s="577">
        <f>ROUND('Chapter-5'!K810,2)</f>
        <v>1687.85</v>
      </c>
      <c r="I413" s="580">
        <v>993.91</v>
      </c>
      <c r="J413" s="579">
        <f t="shared" si="3"/>
        <v>69.819198921431521</v>
      </c>
    </row>
    <row r="414" spans="1:10" ht="15" customHeight="1">
      <c r="A414" s="515"/>
      <c r="B414" s="514"/>
      <c r="C414" s="515" t="s">
        <v>390</v>
      </c>
      <c r="D414" s="644" t="s">
        <v>70</v>
      </c>
      <c r="E414" s="644"/>
      <c r="F414" s="644"/>
      <c r="G414" s="514" t="s">
        <v>29</v>
      </c>
      <c r="H414" s="577">
        <f>ROUND('Chapter-5'!K823,2)</f>
        <v>1729.25</v>
      </c>
      <c r="I414" s="580">
        <v>1008.31</v>
      </c>
      <c r="J414" s="579">
        <f t="shared" si="3"/>
        <v>71.499836359849652</v>
      </c>
    </row>
    <row r="415" spans="1:10" ht="31.5" customHeight="1">
      <c r="A415" s="515"/>
      <c r="B415" s="514" t="s">
        <v>705</v>
      </c>
      <c r="C415" s="644" t="s">
        <v>706</v>
      </c>
      <c r="D415" s="644"/>
      <c r="E415" s="644"/>
      <c r="F415" s="644"/>
      <c r="G415" s="514"/>
      <c r="H415" s="577"/>
      <c r="I415" s="580"/>
      <c r="J415" s="579"/>
    </row>
    <row r="416" spans="1:10" ht="108.75" customHeight="1">
      <c r="A416" s="515"/>
      <c r="B416" s="514"/>
      <c r="C416" s="644" t="s">
        <v>707</v>
      </c>
      <c r="D416" s="644"/>
      <c r="E416" s="644"/>
      <c r="F416" s="644"/>
      <c r="G416" s="514"/>
      <c r="H416" s="577"/>
      <c r="I416" s="580"/>
      <c r="J416" s="579"/>
    </row>
    <row r="417" spans="1:10" ht="15" customHeight="1">
      <c r="A417" s="515"/>
      <c r="B417" s="514"/>
      <c r="C417" s="644" t="s">
        <v>708</v>
      </c>
      <c r="D417" s="644"/>
      <c r="E417" s="644"/>
      <c r="F417" s="644"/>
      <c r="G417" s="514"/>
      <c r="H417" s="577"/>
      <c r="I417" s="580"/>
      <c r="J417" s="579"/>
    </row>
    <row r="418" spans="1:10" ht="15" customHeight="1">
      <c r="A418" s="515"/>
      <c r="B418" s="514"/>
      <c r="C418" s="515"/>
      <c r="D418" s="515" t="s">
        <v>384</v>
      </c>
      <c r="E418" s="644" t="s">
        <v>72</v>
      </c>
      <c r="F418" s="644"/>
      <c r="G418" s="514" t="s">
        <v>54</v>
      </c>
      <c r="H418" s="577">
        <f>ROUND('Chapter-5'!K844,2)</f>
        <v>175.62</v>
      </c>
      <c r="I418" s="580">
        <v>112.46</v>
      </c>
      <c r="J418" s="579">
        <f t="shared" si="3"/>
        <v>56.162191001244899</v>
      </c>
    </row>
    <row r="419" spans="1:10" ht="15" customHeight="1">
      <c r="A419" s="515"/>
      <c r="B419" s="514"/>
      <c r="C419" s="515"/>
      <c r="D419" s="515" t="s">
        <v>390</v>
      </c>
      <c r="E419" s="644" t="s">
        <v>70</v>
      </c>
      <c r="F419" s="644"/>
      <c r="G419" s="514" t="s">
        <v>54</v>
      </c>
      <c r="H419" s="577">
        <f>ROUND('Chapter-5'!K862,2)</f>
        <v>179.4</v>
      </c>
      <c r="I419" s="580">
        <v>113.78</v>
      </c>
      <c r="J419" s="579">
        <f t="shared" si="3"/>
        <v>57.672701705044823</v>
      </c>
    </row>
    <row r="420" spans="1:10" ht="15" customHeight="1">
      <c r="A420" s="515"/>
      <c r="B420" s="514"/>
      <c r="C420" s="515"/>
      <c r="D420" s="515" t="s">
        <v>687</v>
      </c>
      <c r="E420" s="644" t="s">
        <v>688</v>
      </c>
      <c r="F420" s="644"/>
      <c r="G420" s="514" t="s">
        <v>54</v>
      </c>
      <c r="H420" s="577">
        <f>ROUND('Chapter-5'!K880,2)</f>
        <v>225.08</v>
      </c>
      <c r="I420" s="580">
        <v>141.02000000000001</v>
      </c>
      <c r="J420" s="579">
        <f t="shared" si="3"/>
        <v>59.608566160828246</v>
      </c>
    </row>
    <row r="421" spans="1:10" ht="15" customHeight="1">
      <c r="A421" s="515"/>
      <c r="B421" s="514"/>
      <c r="C421" s="515"/>
      <c r="D421" s="515" t="s">
        <v>689</v>
      </c>
      <c r="E421" s="644" t="s">
        <v>690</v>
      </c>
      <c r="F421" s="644"/>
      <c r="G421" s="514" t="s">
        <v>54</v>
      </c>
      <c r="H421" s="577">
        <f>ROUND('Chapter-5'!K898,2)</f>
        <v>188.29</v>
      </c>
      <c r="I421" s="580">
        <v>115.72</v>
      </c>
      <c r="J421" s="579">
        <f t="shared" si="3"/>
        <v>62.711717939854815</v>
      </c>
    </row>
    <row r="422" spans="1:10" ht="15" customHeight="1">
      <c r="A422" s="515"/>
      <c r="B422" s="514"/>
      <c r="C422" s="515"/>
      <c r="D422" s="515" t="s">
        <v>691</v>
      </c>
      <c r="E422" s="644" t="s">
        <v>692</v>
      </c>
      <c r="F422" s="644"/>
      <c r="G422" s="514" t="s">
        <v>54</v>
      </c>
      <c r="H422" s="577">
        <f>ROUND('Chapter-5'!K916,2)</f>
        <v>225.08</v>
      </c>
      <c r="I422" s="580" t="e">
        <v>#VALUE!</v>
      </c>
      <c r="J422" s="579"/>
    </row>
    <row r="423" spans="1:10" ht="15" customHeight="1">
      <c r="A423" s="515"/>
      <c r="B423" s="514"/>
      <c r="C423" s="644" t="s">
        <v>709</v>
      </c>
      <c r="D423" s="644"/>
      <c r="E423" s="644"/>
      <c r="F423" s="644"/>
      <c r="G423" s="514"/>
      <c r="H423" s="577"/>
      <c r="I423" s="580"/>
      <c r="J423" s="579"/>
    </row>
    <row r="424" spans="1:10" ht="15" customHeight="1">
      <c r="A424" s="515"/>
      <c r="B424" s="514"/>
      <c r="C424" s="515"/>
      <c r="D424" s="515" t="s">
        <v>384</v>
      </c>
      <c r="E424" s="644" t="s">
        <v>72</v>
      </c>
      <c r="F424" s="644"/>
      <c r="G424" s="514" t="s">
        <v>54</v>
      </c>
      <c r="H424" s="577">
        <f>ROUND('Chapter-5'!K938,2)</f>
        <v>167.62</v>
      </c>
      <c r="I424" s="580">
        <v>132.71</v>
      </c>
      <c r="J424" s="579">
        <f t="shared" si="3"/>
        <v>26.305478110165016</v>
      </c>
    </row>
    <row r="425" spans="1:10" ht="15" customHeight="1">
      <c r="A425" s="515"/>
      <c r="B425" s="514"/>
      <c r="C425" s="515"/>
      <c r="D425" s="515" t="s">
        <v>390</v>
      </c>
      <c r="E425" s="644" t="s">
        <v>70</v>
      </c>
      <c r="F425" s="644"/>
      <c r="G425" s="514" t="s">
        <v>54</v>
      </c>
      <c r="H425" s="577">
        <f>ROUND('Chapter-5'!K959,2)</f>
        <v>171.4</v>
      </c>
      <c r="I425" s="580">
        <v>134.02000000000001</v>
      </c>
      <c r="J425" s="579">
        <f t="shared" si="3"/>
        <v>27.891359498582297</v>
      </c>
    </row>
    <row r="426" spans="1:10" ht="15" customHeight="1">
      <c r="A426" s="515"/>
      <c r="B426" s="514"/>
      <c r="C426" s="515"/>
      <c r="D426" s="515" t="s">
        <v>687</v>
      </c>
      <c r="E426" s="644" t="s">
        <v>688</v>
      </c>
      <c r="F426" s="644"/>
      <c r="G426" s="514" t="s">
        <v>54</v>
      </c>
      <c r="H426" s="577">
        <f>ROUND('Chapter-5'!K980,2)</f>
        <v>217.07</v>
      </c>
      <c r="I426" s="580">
        <v>161.27000000000001</v>
      </c>
      <c r="J426" s="579">
        <f t="shared" si="3"/>
        <v>34.600359645315294</v>
      </c>
    </row>
    <row r="427" spans="1:10" ht="15" customHeight="1">
      <c r="A427" s="515"/>
      <c r="B427" s="514"/>
      <c r="C427" s="515"/>
      <c r="D427" s="515" t="s">
        <v>689</v>
      </c>
      <c r="E427" s="644" t="s">
        <v>690</v>
      </c>
      <c r="F427" s="644"/>
      <c r="G427" s="514" t="s">
        <v>54</v>
      </c>
      <c r="H427" s="577">
        <f>ROUND('Chapter-5'!K1001,2)</f>
        <v>180.28</v>
      </c>
      <c r="I427" s="580">
        <v>135.96</v>
      </c>
      <c r="J427" s="579">
        <f t="shared" si="3"/>
        <v>32.597822889085016</v>
      </c>
    </row>
    <row r="428" spans="1:10" ht="15" customHeight="1">
      <c r="A428" s="515"/>
      <c r="B428" s="514"/>
      <c r="C428" s="515"/>
      <c r="D428" s="515" t="s">
        <v>691</v>
      </c>
      <c r="E428" s="644" t="s">
        <v>692</v>
      </c>
      <c r="F428" s="644"/>
      <c r="G428" s="514" t="s">
        <v>54</v>
      </c>
      <c r="H428" s="577">
        <f>ROUND('Chapter-5'!K1022,2)</f>
        <v>217.07</v>
      </c>
      <c r="I428" s="580" t="e">
        <v>#VALUE!</v>
      </c>
      <c r="J428" s="579"/>
    </row>
    <row r="429" spans="1:10" ht="32.25" customHeight="1">
      <c r="A429" s="515"/>
      <c r="B429" s="518" t="s">
        <v>710</v>
      </c>
      <c r="C429" s="644" t="s">
        <v>711</v>
      </c>
      <c r="D429" s="644"/>
      <c r="E429" s="644"/>
      <c r="F429" s="644"/>
      <c r="G429" s="514" t="s">
        <v>54</v>
      </c>
      <c r="H429" s="577">
        <f>'Chapter-5'!K1039</f>
        <v>197.018145</v>
      </c>
      <c r="I429" s="580">
        <v>140.92404875</v>
      </c>
      <c r="J429" s="579">
        <f t="shared" si="3"/>
        <v>39.804488125026289</v>
      </c>
    </row>
    <row r="430" spans="1:10" ht="15" customHeight="1">
      <c r="A430" s="515"/>
      <c r="B430" s="514" t="s">
        <v>712</v>
      </c>
      <c r="C430" s="644" t="s">
        <v>713</v>
      </c>
      <c r="D430" s="644"/>
      <c r="E430" s="644"/>
      <c r="F430" s="644"/>
      <c r="G430" s="514"/>
      <c r="H430" s="577"/>
      <c r="I430" s="580"/>
      <c r="J430" s="579"/>
    </row>
    <row r="431" spans="1:10" ht="106.5" customHeight="1">
      <c r="A431" s="515"/>
      <c r="B431" s="514"/>
      <c r="C431" s="644" t="s">
        <v>714</v>
      </c>
      <c r="D431" s="644"/>
      <c r="E431" s="644"/>
      <c r="F431" s="644"/>
      <c r="G431" s="514"/>
      <c r="H431" s="577"/>
      <c r="I431" s="580"/>
      <c r="J431" s="579"/>
    </row>
    <row r="432" spans="1:10" ht="15" customHeight="1">
      <c r="A432" s="515"/>
      <c r="B432" s="514"/>
      <c r="C432" s="644" t="s">
        <v>385</v>
      </c>
      <c r="D432" s="644"/>
      <c r="E432" s="644"/>
      <c r="F432" s="644"/>
      <c r="G432" s="514"/>
      <c r="H432" s="577"/>
      <c r="I432" s="580"/>
      <c r="J432" s="579"/>
    </row>
    <row r="433" spans="1:10" ht="15" customHeight="1">
      <c r="A433" s="515"/>
      <c r="B433" s="514"/>
      <c r="C433" s="515"/>
      <c r="D433" s="644" t="s">
        <v>715</v>
      </c>
      <c r="E433" s="644"/>
      <c r="F433" s="515"/>
      <c r="G433" s="514"/>
      <c r="H433" s="577"/>
      <c r="I433" s="580"/>
      <c r="J433" s="579"/>
    </row>
    <row r="434" spans="1:10">
      <c r="A434" s="515"/>
      <c r="B434" s="514"/>
      <c r="C434" s="515"/>
      <c r="D434" s="515"/>
      <c r="E434" s="515" t="s">
        <v>384</v>
      </c>
      <c r="F434" s="515" t="s">
        <v>72</v>
      </c>
      <c r="G434" s="514" t="s">
        <v>54</v>
      </c>
      <c r="H434" s="577">
        <f>ROUND('Chapter-5'!K1061,2)</f>
        <v>240.65</v>
      </c>
      <c r="I434" s="580">
        <v>149.11000000000001</v>
      </c>
      <c r="J434" s="579">
        <f t="shared" si="3"/>
        <v>61.390919455435579</v>
      </c>
    </row>
    <row r="435" spans="1:10">
      <c r="A435" s="515"/>
      <c r="B435" s="514"/>
      <c r="C435" s="515"/>
      <c r="D435" s="515"/>
      <c r="E435" s="515" t="s">
        <v>390</v>
      </c>
      <c r="F435" s="515" t="s">
        <v>70</v>
      </c>
      <c r="G435" s="514" t="s">
        <v>54</v>
      </c>
      <c r="H435" s="577">
        <f>ROUND('Chapter-5'!K1079,2)</f>
        <v>246.34</v>
      </c>
      <c r="I435" s="580">
        <v>151.09</v>
      </c>
      <c r="J435" s="579">
        <f t="shared" si="3"/>
        <v>63.041895558938378</v>
      </c>
    </row>
    <row r="436" spans="1:10">
      <c r="A436" s="515"/>
      <c r="B436" s="514"/>
      <c r="C436" s="515"/>
      <c r="D436" s="515"/>
      <c r="E436" s="515" t="s">
        <v>687</v>
      </c>
      <c r="F436" s="515" t="s">
        <v>688</v>
      </c>
      <c r="G436" s="514" t="s">
        <v>54</v>
      </c>
      <c r="H436" s="577">
        <f>ROUND('Chapter-5'!K1097,2)</f>
        <v>315.17</v>
      </c>
      <c r="I436" s="580">
        <v>192.14</v>
      </c>
      <c r="J436" s="579">
        <f t="shared" si="3"/>
        <v>64.031435411679013</v>
      </c>
    </row>
    <row r="437" spans="1:10">
      <c r="A437" s="515"/>
      <c r="B437" s="514"/>
      <c r="C437" s="515"/>
      <c r="D437" s="515"/>
      <c r="E437" s="515" t="s">
        <v>689</v>
      </c>
      <c r="F437" s="515" t="s">
        <v>690</v>
      </c>
      <c r="G437" s="514" t="s">
        <v>54</v>
      </c>
      <c r="H437" s="577">
        <f>ROUND('Chapter-5'!K1115,2)</f>
        <v>259.73</v>
      </c>
      <c r="I437" s="580">
        <v>154.01</v>
      </c>
      <c r="J437" s="579">
        <f t="shared" si="3"/>
        <v>68.644893188754011</v>
      </c>
    </row>
    <row r="438" spans="1:10">
      <c r="A438" s="515"/>
      <c r="B438" s="514"/>
      <c r="C438" s="515"/>
      <c r="D438" s="515"/>
      <c r="E438" s="515" t="s">
        <v>691</v>
      </c>
      <c r="F438" s="515" t="s">
        <v>692</v>
      </c>
      <c r="G438" s="514" t="s">
        <v>54</v>
      </c>
      <c r="H438" s="577">
        <f>ROUND('Chapter-5'!K1133,2)</f>
        <v>315.17</v>
      </c>
      <c r="I438" s="580" t="e">
        <v>#VALUE!</v>
      </c>
      <c r="J438" s="579"/>
    </row>
    <row r="439" spans="1:10" ht="15" customHeight="1">
      <c r="A439" s="515"/>
      <c r="B439" s="514"/>
      <c r="C439" s="515"/>
      <c r="D439" s="644" t="s">
        <v>716</v>
      </c>
      <c r="E439" s="644"/>
      <c r="F439" s="515"/>
      <c r="G439" s="514"/>
      <c r="H439" s="577"/>
      <c r="I439" s="580"/>
      <c r="J439" s="579"/>
    </row>
    <row r="440" spans="1:10">
      <c r="A440" s="515"/>
      <c r="B440" s="514"/>
      <c r="C440" s="515"/>
      <c r="D440" s="515"/>
      <c r="E440" s="515" t="s">
        <v>384</v>
      </c>
      <c r="F440" s="515" t="s">
        <v>72</v>
      </c>
      <c r="G440" s="514" t="s">
        <v>54</v>
      </c>
      <c r="H440" s="577">
        <f>ROUND('Chapter-5'!K1152,2)</f>
        <v>223.21</v>
      </c>
      <c r="I440" s="580">
        <v>135.46</v>
      </c>
      <c r="J440" s="579">
        <f t="shared" si="3"/>
        <v>64.779270633397303</v>
      </c>
    </row>
    <row r="441" spans="1:10">
      <c r="A441" s="515"/>
      <c r="B441" s="514"/>
      <c r="C441" s="515"/>
      <c r="D441" s="515"/>
      <c r="E441" s="515" t="s">
        <v>390</v>
      </c>
      <c r="F441" s="515" t="s">
        <v>70</v>
      </c>
      <c r="G441" s="514" t="s">
        <v>54</v>
      </c>
      <c r="H441" s="577">
        <f>ROUND('Chapter-5'!K1170,2)</f>
        <v>228.13</v>
      </c>
      <c r="I441" s="580">
        <v>137.16999999999999</v>
      </c>
      <c r="J441" s="579">
        <f t="shared" si="3"/>
        <v>66.311875774586284</v>
      </c>
    </row>
    <row r="442" spans="1:10">
      <c r="A442" s="515"/>
      <c r="B442" s="514"/>
      <c r="C442" s="515"/>
      <c r="D442" s="515"/>
      <c r="E442" s="515" t="s">
        <v>687</v>
      </c>
      <c r="F442" s="515" t="s">
        <v>688</v>
      </c>
      <c r="G442" s="514" t="s">
        <v>54</v>
      </c>
      <c r="H442" s="577">
        <f>ROUND('Chapter-5'!K1188,2)</f>
        <v>287.57</v>
      </c>
      <c r="I442" s="580">
        <v>172.63</v>
      </c>
      <c r="J442" s="579">
        <f t="shared" si="3"/>
        <v>66.581706539998848</v>
      </c>
    </row>
    <row r="443" spans="1:10">
      <c r="A443" s="515"/>
      <c r="B443" s="514"/>
      <c r="C443" s="515"/>
      <c r="D443" s="515"/>
      <c r="E443" s="515" t="s">
        <v>689</v>
      </c>
      <c r="F443" s="515" t="s">
        <v>690</v>
      </c>
      <c r="G443" s="514" t="s">
        <v>54</v>
      </c>
      <c r="H443" s="577">
        <f>ROUND('Chapter-5'!K1206,2)</f>
        <v>239.69</v>
      </c>
      <c r="I443" s="580">
        <v>139.69</v>
      </c>
      <c r="J443" s="579">
        <f t="shared" si="3"/>
        <v>71.587085689741571</v>
      </c>
    </row>
    <row r="444" spans="1:10">
      <c r="A444" s="515"/>
      <c r="B444" s="514"/>
      <c r="C444" s="515"/>
      <c r="D444" s="515"/>
      <c r="E444" s="515" t="s">
        <v>691</v>
      </c>
      <c r="F444" s="515" t="s">
        <v>692</v>
      </c>
      <c r="G444" s="514" t="s">
        <v>54</v>
      </c>
      <c r="H444" s="577">
        <f>ROUND('Chapter-5'!K1224,2)</f>
        <v>287.57</v>
      </c>
      <c r="I444" s="580" t="e">
        <v>#VALUE!</v>
      </c>
      <c r="J444" s="579"/>
    </row>
    <row r="445" spans="1:10" ht="15" customHeight="1">
      <c r="A445" s="515"/>
      <c r="B445" s="514"/>
      <c r="C445" s="644" t="s">
        <v>391</v>
      </c>
      <c r="D445" s="644"/>
      <c r="E445" s="644"/>
      <c r="F445" s="644"/>
      <c r="G445" s="514"/>
      <c r="H445" s="577"/>
      <c r="I445" s="580"/>
      <c r="J445" s="579"/>
    </row>
    <row r="446" spans="1:10" ht="15" customHeight="1">
      <c r="A446" s="515"/>
      <c r="B446" s="514"/>
      <c r="C446" s="515"/>
      <c r="D446" s="644" t="s">
        <v>715</v>
      </c>
      <c r="E446" s="644"/>
      <c r="F446" s="515"/>
      <c r="G446" s="514"/>
      <c r="H446" s="577"/>
      <c r="I446" s="580"/>
      <c r="J446" s="579"/>
    </row>
    <row r="447" spans="1:10">
      <c r="A447" s="515"/>
      <c r="B447" s="514"/>
      <c r="C447" s="515"/>
      <c r="D447" s="515"/>
      <c r="E447" s="515" t="s">
        <v>384</v>
      </c>
      <c r="F447" s="515" t="s">
        <v>72</v>
      </c>
      <c r="G447" s="514" t="s">
        <v>54</v>
      </c>
      <c r="H447" s="577">
        <f>ROUND('Chapter-5'!K1247,2)</f>
        <v>208.12</v>
      </c>
      <c r="I447" s="580">
        <v>159.77000000000001</v>
      </c>
      <c r="J447" s="579">
        <f t="shared" si="3"/>
        <v>30.26225198723164</v>
      </c>
    </row>
    <row r="448" spans="1:10">
      <c r="A448" s="515"/>
      <c r="B448" s="514"/>
      <c r="C448" s="515"/>
      <c r="D448" s="515"/>
      <c r="E448" s="515" t="s">
        <v>390</v>
      </c>
      <c r="F448" s="515" t="s">
        <v>70</v>
      </c>
      <c r="G448" s="514" t="s">
        <v>54</v>
      </c>
      <c r="H448" s="577">
        <f>ROUND('Chapter-5'!K1268,2)</f>
        <v>213.82</v>
      </c>
      <c r="I448" s="580">
        <v>161.75</v>
      </c>
      <c r="J448" s="579">
        <f t="shared" si="3"/>
        <v>32.191653786707874</v>
      </c>
    </row>
    <row r="449" spans="1:10">
      <c r="A449" s="515"/>
      <c r="B449" s="514"/>
      <c r="C449" s="515"/>
      <c r="D449" s="515"/>
      <c r="E449" s="515" t="s">
        <v>687</v>
      </c>
      <c r="F449" s="515" t="s">
        <v>688</v>
      </c>
      <c r="G449" s="514" t="s">
        <v>54</v>
      </c>
      <c r="H449" s="577">
        <f>ROUND('Chapter-5'!K1289,2)</f>
        <v>282.64999999999998</v>
      </c>
      <c r="I449" s="580">
        <v>202.8</v>
      </c>
      <c r="J449" s="579">
        <f t="shared" si="3"/>
        <v>39.373767258382621</v>
      </c>
    </row>
    <row r="450" spans="1:10">
      <c r="A450" s="515"/>
      <c r="B450" s="514"/>
      <c r="C450" s="515"/>
      <c r="D450" s="515"/>
      <c r="E450" s="515" t="s">
        <v>689</v>
      </c>
      <c r="F450" s="515" t="s">
        <v>690</v>
      </c>
      <c r="G450" s="514" t="s">
        <v>54</v>
      </c>
      <c r="H450" s="577">
        <f>ROUND('Chapter-5'!K1310,2)</f>
        <v>227.21</v>
      </c>
      <c r="I450" s="580">
        <v>164.67</v>
      </c>
      <c r="J450" s="579">
        <f t="shared" si="3"/>
        <v>37.978988279589494</v>
      </c>
    </row>
    <row r="451" spans="1:10">
      <c r="A451" s="515"/>
      <c r="B451" s="514"/>
      <c r="C451" s="515"/>
      <c r="D451" s="515"/>
      <c r="E451" s="515" t="s">
        <v>691</v>
      </c>
      <c r="F451" s="515" t="s">
        <v>692</v>
      </c>
      <c r="G451" s="514" t="s">
        <v>54</v>
      </c>
      <c r="H451" s="577">
        <f>ROUND('Chapter-5'!K1331,2)</f>
        <v>282.64999999999998</v>
      </c>
      <c r="I451" s="580" t="e">
        <v>#VALUE!</v>
      </c>
      <c r="J451" s="579"/>
    </row>
    <row r="452" spans="1:10" ht="15" customHeight="1">
      <c r="A452" s="515"/>
      <c r="B452" s="514"/>
      <c r="C452" s="515"/>
      <c r="D452" s="644" t="s">
        <v>716</v>
      </c>
      <c r="E452" s="644"/>
      <c r="F452" s="515"/>
      <c r="G452" s="514"/>
      <c r="H452" s="577"/>
      <c r="I452" s="580"/>
      <c r="J452" s="579"/>
    </row>
    <row r="453" spans="1:10">
      <c r="A453" s="515"/>
      <c r="B453" s="514"/>
      <c r="C453" s="515"/>
      <c r="D453" s="515"/>
      <c r="E453" s="515" t="s">
        <v>384</v>
      </c>
      <c r="F453" s="515" t="s">
        <v>72</v>
      </c>
      <c r="G453" s="514" t="s">
        <v>54</v>
      </c>
      <c r="H453" s="577">
        <f>ROUND('Chapter-5'!K1354,2)</f>
        <v>190.75</v>
      </c>
      <c r="I453" s="580">
        <v>146.18</v>
      </c>
      <c r="J453" s="579">
        <f>(H453-I453)*100/I453</f>
        <v>30.489807087152819</v>
      </c>
    </row>
    <row r="454" spans="1:10">
      <c r="A454" s="515"/>
      <c r="B454" s="514"/>
      <c r="C454" s="515"/>
      <c r="D454" s="515"/>
      <c r="E454" s="515" t="s">
        <v>390</v>
      </c>
      <c r="F454" s="515" t="s">
        <v>70</v>
      </c>
      <c r="G454" s="514" t="s">
        <v>54</v>
      </c>
      <c r="H454" s="577">
        <f>ROUND('Chapter-5'!K1375,2)</f>
        <v>195.6</v>
      </c>
      <c r="I454" s="580">
        <v>147.83000000000001</v>
      </c>
      <c r="J454" s="579">
        <f>(H454-I454)*100/I454</f>
        <v>32.314144625583424</v>
      </c>
    </row>
    <row r="455" spans="1:10">
      <c r="A455" s="515"/>
      <c r="B455" s="514"/>
      <c r="C455" s="515"/>
      <c r="D455" s="515"/>
      <c r="E455" s="515" t="s">
        <v>687</v>
      </c>
      <c r="F455" s="515" t="s">
        <v>688</v>
      </c>
      <c r="G455" s="514" t="s">
        <v>54</v>
      </c>
      <c r="H455" s="577">
        <f>ROUND('Chapter-5'!K1396,2)</f>
        <v>255.04</v>
      </c>
      <c r="I455" s="580">
        <v>183.28</v>
      </c>
      <c r="J455" s="579">
        <f>(H455-I455)*100/I455</f>
        <v>39.153208206023564</v>
      </c>
    </row>
    <row r="456" spans="1:10">
      <c r="A456" s="515"/>
      <c r="B456" s="514"/>
      <c r="C456" s="515"/>
      <c r="D456" s="515"/>
      <c r="E456" s="515" t="s">
        <v>689</v>
      </c>
      <c r="F456" s="515" t="s">
        <v>690</v>
      </c>
      <c r="G456" s="514" t="s">
        <v>54</v>
      </c>
      <c r="H456" s="577">
        <f>ROUND('Chapter-5'!K1417,2)</f>
        <v>207.16</v>
      </c>
      <c r="I456" s="580">
        <v>150.35</v>
      </c>
      <c r="J456" s="579">
        <f>(H456-I456)*100/I456</f>
        <v>37.785167941469908</v>
      </c>
    </row>
    <row r="457" spans="1:10">
      <c r="A457" s="515"/>
      <c r="B457" s="514"/>
      <c r="C457" s="515"/>
      <c r="D457" s="515"/>
      <c r="E457" s="515" t="s">
        <v>691</v>
      </c>
      <c r="F457" s="515" t="s">
        <v>692</v>
      </c>
      <c r="G457" s="514" t="s">
        <v>54</v>
      </c>
      <c r="H457" s="577">
        <f>ROUND('Chapter-5'!K1438,2)</f>
        <v>255.04</v>
      </c>
      <c r="I457" s="580" t="e">
        <v>#VALUE!</v>
      </c>
      <c r="J457" s="579"/>
    </row>
    <row r="458" spans="1:10" ht="15" customHeight="1">
      <c r="A458" s="515"/>
      <c r="B458" s="514" t="s">
        <v>717</v>
      </c>
      <c r="C458" s="644" t="s">
        <v>718</v>
      </c>
      <c r="D458" s="644"/>
      <c r="E458" s="644"/>
      <c r="F458" s="644"/>
      <c r="G458" s="514"/>
      <c r="H458" s="577"/>
      <c r="I458" s="580"/>
      <c r="J458" s="579"/>
    </row>
    <row r="459" spans="1:10" ht="48" customHeight="1">
      <c r="A459" s="515"/>
      <c r="B459" s="514"/>
      <c r="C459" s="644" t="s">
        <v>719</v>
      </c>
      <c r="D459" s="644"/>
      <c r="E459" s="644"/>
      <c r="F459" s="644"/>
      <c r="G459" s="514"/>
      <c r="H459" s="577"/>
      <c r="I459" s="580"/>
      <c r="J459" s="579"/>
    </row>
    <row r="460" spans="1:10" ht="15" customHeight="1">
      <c r="A460" s="515"/>
      <c r="B460" s="514"/>
      <c r="C460" s="515" t="s">
        <v>347</v>
      </c>
      <c r="D460" s="644" t="s">
        <v>385</v>
      </c>
      <c r="E460" s="644"/>
      <c r="F460" s="644"/>
      <c r="G460" s="514"/>
      <c r="H460" s="577"/>
      <c r="I460" s="580"/>
      <c r="J460" s="579"/>
    </row>
    <row r="461" spans="1:10" ht="15" customHeight="1">
      <c r="A461" s="515"/>
      <c r="B461" s="514"/>
      <c r="C461" s="515"/>
      <c r="D461" s="644" t="s">
        <v>720</v>
      </c>
      <c r="E461" s="644"/>
      <c r="F461" s="644"/>
      <c r="G461" s="514"/>
      <c r="H461" s="577"/>
      <c r="I461" s="580"/>
      <c r="J461" s="579"/>
    </row>
    <row r="462" spans="1:10">
      <c r="A462" s="515"/>
      <c r="B462" s="514"/>
      <c r="C462" s="515"/>
      <c r="D462" s="515"/>
      <c r="E462" s="515" t="s">
        <v>384</v>
      </c>
      <c r="F462" s="515" t="s">
        <v>72</v>
      </c>
      <c r="G462" s="514" t="s">
        <v>54</v>
      </c>
      <c r="H462" s="577">
        <f>ROUND('Chapter-5'!K1461,2)</f>
        <v>79.12</v>
      </c>
      <c r="I462" s="580">
        <v>59.31</v>
      </c>
      <c r="J462" s="579">
        <f>(H462-I462)*100/I462</f>
        <v>33.400775585904569</v>
      </c>
    </row>
    <row r="463" spans="1:10">
      <c r="A463" s="515"/>
      <c r="B463" s="514"/>
      <c r="C463" s="515"/>
      <c r="D463" s="515"/>
      <c r="E463" s="515" t="s">
        <v>390</v>
      </c>
      <c r="F463" s="515" t="s">
        <v>70</v>
      </c>
      <c r="G463" s="514" t="s">
        <v>54</v>
      </c>
      <c r="H463" s="577">
        <f>ROUND('Chapter-5'!K1479,2)</f>
        <v>81.66</v>
      </c>
      <c r="I463" s="580">
        <v>60.19</v>
      </c>
      <c r="J463" s="579">
        <f>(H463-I463)*100/I463</f>
        <v>35.670377139059646</v>
      </c>
    </row>
    <row r="464" spans="1:10">
      <c r="A464" s="515"/>
      <c r="B464" s="514"/>
      <c r="C464" s="515"/>
      <c r="D464" s="515"/>
      <c r="E464" s="515" t="s">
        <v>687</v>
      </c>
      <c r="F464" s="515" t="s">
        <v>688</v>
      </c>
      <c r="G464" s="514" t="s">
        <v>54</v>
      </c>
      <c r="H464" s="577">
        <f>ROUND('Chapter-5'!K1497,2)</f>
        <v>112.32</v>
      </c>
      <c r="I464" s="580">
        <v>78.48</v>
      </c>
      <c r="J464" s="579">
        <f>(H464-I464)*100/I464</f>
        <v>43.119266055045856</v>
      </c>
    </row>
    <row r="465" spans="1:10">
      <c r="A465" s="515"/>
      <c r="B465" s="514"/>
      <c r="C465" s="515"/>
      <c r="D465" s="515"/>
      <c r="E465" s="515" t="s">
        <v>689</v>
      </c>
      <c r="F465" s="515" t="s">
        <v>690</v>
      </c>
      <c r="G465" s="514" t="s">
        <v>54</v>
      </c>
      <c r="H465" s="577">
        <f>ROUND('Chapter-5'!K1515,2)</f>
        <v>87.63</v>
      </c>
      <c r="I465" s="580">
        <v>61.49</v>
      </c>
      <c r="J465" s="579">
        <f>(H465-I465)*100/I465</f>
        <v>42.510977394698315</v>
      </c>
    </row>
    <row r="466" spans="1:10">
      <c r="A466" s="515"/>
      <c r="B466" s="514"/>
      <c r="C466" s="515"/>
      <c r="D466" s="515"/>
      <c r="E466" s="515" t="s">
        <v>691</v>
      </c>
      <c r="F466" s="515" t="s">
        <v>692</v>
      </c>
      <c r="G466" s="514" t="s">
        <v>54</v>
      </c>
      <c r="H466" s="577">
        <f>ROUND('Chapter-5'!K1533,2)</f>
        <v>112.32</v>
      </c>
      <c r="I466" s="580" t="e">
        <v>#VALUE!</v>
      </c>
      <c r="J466" s="579"/>
    </row>
    <row r="467" spans="1:10" ht="15" customHeight="1">
      <c r="A467" s="515"/>
      <c r="B467" s="514"/>
      <c r="C467" s="515"/>
      <c r="D467" s="644" t="s">
        <v>721</v>
      </c>
      <c r="E467" s="644"/>
      <c r="F467" s="644"/>
      <c r="G467" s="514"/>
      <c r="H467" s="577"/>
      <c r="I467" s="580"/>
      <c r="J467" s="579"/>
    </row>
    <row r="468" spans="1:10">
      <c r="A468" s="515"/>
      <c r="B468" s="514"/>
      <c r="C468" s="515"/>
      <c r="D468" s="515"/>
      <c r="E468" s="515" t="s">
        <v>384</v>
      </c>
      <c r="F468" s="515" t="s">
        <v>72</v>
      </c>
      <c r="G468" s="514" t="s">
        <v>54</v>
      </c>
      <c r="H468" s="577">
        <f>ROUND('Chapter-5'!K1552,2)</f>
        <v>59.16</v>
      </c>
      <c r="I468" s="580">
        <v>39.35</v>
      </c>
      <c r="J468" s="579">
        <f>(H468-I468)*100/I468</f>
        <v>50.343074968233786</v>
      </c>
    </row>
    <row r="469" spans="1:10">
      <c r="A469" s="515"/>
      <c r="B469" s="514"/>
      <c r="C469" s="515"/>
      <c r="D469" s="515"/>
      <c r="E469" s="515" t="s">
        <v>390</v>
      </c>
      <c r="F469" s="515" t="s">
        <v>70</v>
      </c>
      <c r="G469" s="514" t="s">
        <v>54</v>
      </c>
      <c r="H469" s="577">
        <f>ROUND('Chapter-5'!K1570,2)</f>
        <v>60.92</v>
      </c>
      <c r="I469" s="580">
        <v>39.96</v>
      </c>
      <c r="J469" s="579">
        <f>(H469-I469)*100/I469</f>
        <v>52.452452452452448</v>
      </c>
    </row>
    <row r="470" spans="1:10">
      <c r="A470" s="515"/>
      <c r="B470" s="514"/>
      <c r="C470" s="515"/>
      <c r="D470" s="515"/>
      <c r="E470" s="515" t="s">
        <v>687</v>
      </c>
      <c r="F470" s="515" t="s">
        <v>688</v>
      </c>
      <c r="G470" s="514" t="s">
        <v>54</v>
      </c>
      <c r="H470" s="577">
        <f>ROUND('Chapter-5'!K1588,2)</f>
        <v>82.2</v>
      </c>
      <c r="I470" s="580">
        <v>52.65</v>
      </c>
      <c r="J470" s="579">
        <f>(H470-I470)*100/I470</f>
        <v>56.125356125356134</v>
      </c>
    </row>
    <row r="471" spans="1:10">
      <c r="A471" s="515"/>
      <c r="B471" s="514"/>
      <c r="C471" s="515"/>
      <c r="D471" s="515"/>
      <c r="E471" s="515" t="s">
        <v>689</v>
      </c>
      <c r="F471" s="515" t="s">
        <v>690</v>
      </c>
      <c r="G471" s="514" t="s">
        <v>54</v>
      </c>
      <c r="H471" s="577">
        <f>ROUND('Chapter-5'!K1606,2)</f>
        <v>65.06</v>
      </c>
      <c r="I471" s="580">
        <v>40.869999999999997</v>
      </c>
      <c r="J471" s="579">
        <f>(H471-I471)*100/I471</f>
        <v>59.187668216295585</v>
      </c>
    </row>
    <row r="472" spans="1:10">
      <c r="A472" s="515"/>
      <c r="B472" s="514"/>
      <c r="C472" s="515"/>
      <c r="D472" s="515"/>
      <c r="E472" s="515" t="s">
        <v>691</v>
      </c>
      <c r="F472" s="515" t="s">
        <v>692</v>
      </c>
      <c r="G472" s="514" t="s">
        <v>54</v>
      </c>
      <c r="H472" s="577">
        <f>ROUND('Chapter-5'!K1624,2)</f>
        <v>82.2</v>
      </c>
      <c r="I472" s="580" t="e">
        <v>#VALUE!</v>
      </c>
      <c r="J472" s="579"/>
    </row>
    <row r="473" spans="1:10" ht="15" customHeight="1">
      <c r="A473" s="515"/>
      <c r="B473" s="514"/>
      <c r="C473" s="515"/>
      <c r="D473" s="644" t="s">
        <v>722</v>
      </c>
      <c r="E473" s="644"/>
      <c r="F473" s="644"/>
      <c r="G473" s="514"/>
      <c r="H473" s="577"/>
      <c r="I473" s="580"/>
      <c r="J473" s="579"/>
    </row>
    <row r="474" spans="1:10">
      <c r="A474" s="515"/>
      <c r="B474" s="514"/>
      <c r="C474" s="515"/>
      <c r="D474" s="515"/>
      <c r="E474" s="515" t="s">
        <v>384</v>
      </c>
      <c r="F474" s="515" t="s">
        <v>72</v>
      </c>
      <c r="G474" s="514" t="s">
        <v>54</v>
      </c>
      <c r="H474" s="577">
        <f>ROUND('Chapter-5'!K1643,2)</f>
        <v>61.83</v>
      </c>
      <c r="I474" s="580">
        <v>45.22</v>
      </c>
      <c r="J474" s="579">
        <f>(H474-I474)*100/I474</f>
        <v>36.731534719150822</v>
      </c>
    </row>
    <row r="475" spans="1:10">
      <c r="A475" s="515"/>
      <c r="B475" s="514"/>
      <c r="C475" s="515"/>
      <c r="D475" s="515"/>
      <c r="E475" s="515" t="s">
        <v>390</v>
      </c>
      <c r="F475" s="515" t="s">
        <v>70</v>
      </c>
      <c r="G475" s="514" t="s">
        <v>54</v>
      </c>
      <c r="H475" s="577">
        <f>ROUND('Chapter-5'!K1661,2)</f>
        <v>63.52</v>
      </c>
      <c r="I475" s="580">
        <v>45.8</v>
      </c>
      <c r="J475" s="579">
        <f>(H475-I475)*100/I475</f>
        <v>38.689956331877745</v>
      </c>
    </row>
    <row r="476" spans="1:10">
      <c r="A476" s="515"/>
      <c r="B476" s="514"/>
      <c r="C476" s="515"/>
      <c r="D476" s="515"/>
      <c r="E476" s="515" t="s">
        <v>687</v>
      </c>
      <c r="F476" s="515" t="s">
        <v>688</v>
      </c>
      <c r="G476" s="514" t="s">
        <v>54</v>
      </c>
      <c r="H476" s="577">
        <f>ROUND('Chapter-5'!K1679,2)</f>
        <v>83.85</v>
      </c>
      <c r="I476" s="580">
        <v>57.93</v>
      </c>
      <c r="J476" s="579">
        <f>(H476-I476)*100/I476</f>
        <v>44.743656136716723</v>
      </c>
    </row>
    <row r="477" spans="1:10">
      <c r="A477" s="515"/>
      <c r="B477" s="514"/>
      <c r="C477" s="515"/>
      <c r="D477" s="515"/>
      <c r="E477" s="515" t="s">
        <v>689</v>
      </c>
      <c r="F477" s="515" t="s">
        <v>690</v>
      </c>
      <c r="G477" s="514" t="s">
        <v>54</v>
      </c>
      <c r="H477" s="577">
        <f>ROUND('Chapter-5'!K1697,2)</f>
        <v>67.47</v>
      </c>
      <c r="I477" s="580">
        <v>46.67</v>
      </c>
      <c r="J477" s="579">
        <f>(H477-I477)*100/I477</f>
        <v>44.568245125348177</v>
      </c>
    </row>
    <row r="478" spans="1:10">
      <c r="A478" s="515"/>
      <c r="B478" s="514"/>
      <c r="C478" s="515"/>
      <c r="D478" s="515"/>
      <c r="E478" s="515" t="s">
        <v>691</v>
      </c>
      <c r="F478" s="515" t="s">
        <v>692</v>
      </c>
      <c r="G478" s="514" t="s">
        <v>54</v>
      </c>
      <c r="H478" s="577">
        <f>ROUND('Chapter-5'!K1715,2)</f>
        <v>83.85</v>
      </c>
      <c r="I478" s="580" t="e">
        <v>#VALUE!</v>
      </c>
      <c r="J478" s="579"/>
    </row>
    <row r="479" spans="1:10" ht="15" customHeight="1">
      <c r="A479" s="515"/>
      <c r="B479" s="514"/>
      <c r="C479" s="515" t="s">
        <v>342</v>
      </c>
      <c r="D479" s="644" t="s">
        <v>391</v>
      </c>
      <c r="E479" s="644"/>
      <c r="F479" s="644"/>
      <c r="G479" s="514"/>
      <c r="H479" s="577"/>
      <c r="I479" s="580"/>
      <c r="J479" s="579"/>
    </row>
    <row r="480" spans="1:10" ht="15" customHeight="1">
      <c r="A480" s="515"/>
      <c r="B480" s="514"/>
      <c r="C480" s="515"/>
      <c r="D480" s="644" t="s">
        <v>720</v>
      </c>
      <c r="E480" s="644"/>
      <c r="F480" s="644"/>
      <c r="G480" s="514"/>
      <c r="H480" s="577"/>
      <c r="I480" s="580"/>
      <c r="J480" s="579"/>
    </row>
    <row r="481" spans="1:10">
      <c r="A481" s="515"/>
      <c r="B481" s="514"/>
      <c r="C481" s="515"/>
      <c r="D481" s="515"/>
      <c r="E481" s="515" t="s">
        <v>384</v>
      </c>
      <c r="F481" s="515" t="s">
        <v>72</v>
      </c>
      <c r="G481" s="514" t="s">
        <v>54</v>
      </c>
      <c r="H481" s="577">
        <f>ROUND('Chapter-5'!K1737,2)</f>
        <v>68.81</v>
      </c>
      <c r="I481" s="580">
        <v>56.83</v>
      </c>
      <c r="J481" s="579">
        <f>(H481-I481)*100/I481</f>
        <v>21.080415273623096</v>
      </c>
    </row>
    <row r="482" spans="1:10">
      <c r="A482" s="515"/>
      <c r="B482" s="514"/>
      <c r="C482" s="515"/>
      <c r="D482" s="515"/>
      <c r="E482" s="515" t="s">
        <v>390</v>
      </c>
      <c r="F482" s="515" t="s">
        <v>70</v>
      </c>
      <c r="G482" s="514" t="s">
        <v>54</v>
      </c>
      <c r="H482" s="577">
        <f>ROUND('Chapter-5'!K1756,2)</f>
        <v>71.34</v>
      </c>
      <c r="I482" s="580">
        <v>57.71</v>
      </c>
      <c r="J482" s="579">
        <f>(H482-I482)*100/I482</f>
        <v>23.61809045226131</v>
      </c>
    </row>
    <row r="483" spans="1:10">
      <c r="A483" s="515"/>
      <c r="B483" s="514"/>
      <c r="C483" s="515"/>
      <c r="D483" s="515"/>
      <c r="E483" s="515" t="s">
        <v>687</v>
      </c>
      <c r="F483" s="515" t="s">
        <v>688</v>
      </c>
      <c r="G483" s="514" t="s">
        <v>54</v>
      </c>
      <c r="H483" s="577">
        <f>ROUND('Chapter-5'!K1775,2)</f>
        <v>102</v>
      </c>
      <c r="I483" s="580">
        <v>76</v>
      </c>
      <c r="J483" s="579">
        <f>(H483-I483)*100/I483</f>
        <v>34.210526315789473</v>
      </c>
    </row>
    <row r="484" spans="1:10">
      <c r="A484" s="515"/>
      <c r="B484" s="514"/>
      <c r="C484" s="515"/>
      <c r="D484" s="515"/>
      <c r="E484" s="515" t="s">
        <v>689</v>
      </c>
      <c r="F484" s="515" t="s">
        <v>690</v>
      </c>
      <c r="G484" s="514" t="s">
        <v>54</v>
      </c>
      <c r="H484" s="577">
        <f>ROUND('Chapter-5'!K1794,2)</f>
        <v>77.31</v>
      </c>
      <c r="I484" s="580">
        <v>59.01</v>
      </c>
      <c r="J484" s="579">
        <f>(H484-I484)*100/I484</f>
        <v>31.011692933401129</v>
      </c>
    </row>
    <row r="485" spans="1:10">
      <c r="A485" s="515"/>
      <c r="B485" s="514"/>
      <c r="C485" s="515"/>
      <c r="D485" s="515"/>
      <c r="E485" s="515" t="s">
        <v>691</v>
      </c>
      <c r="F485" s="515" t="s">
        <v>692</v>
      </c>
      <c r="G485" s="514" t="s">
        <v>54</v>
      </c>
      <c r="H485" s="577">
        <f>ROUND('Chapter-5'!K1813,2)</f>
        <v>102</v>
      </c>
      <c r="I485" s="580" t="e">
        <v>#VALUE!</v>
      </c>
      <c r="J485" s="579"/>
    </row>
    <row r="486" spans="1:10" ht="15" customHeight="1">
      <c r="A486" s="515"/>
      <c r="B486" s="514"/>
      <c r="C486" s="515"/>
      <c r="D486" s="644" t="s">
        <v>721</v>
      </c>
      <c r="E486" s="644"/>
      <c r="F486" s="644"/>
      <c r="G486" s="514"/>
      <c r="H486" s="577"/>
      <c r="I486" s="580"/>
      <c r="J486" s="579"/>
    </row>
    <row r="487" spans="1:10">
      <c r="A487" s="515"/>
      <c r="B487" s="514"/>
      <c r="C487" s="515"/>
      <c r="D487" s="515"/>
      <c r="E487" s="515" t="s">
        <v>384</v>
      </c>
      <c r="F487" s="515" t="s">
        <v>72</v>
      </c>
      <c r="G487" s="514" t="s">
        <v>54</v>
      </c>
      <c r="H487" s="577">
        <f>ROUND('Chapter-5'!K1835,2)</f>
        <v>57.78</v>
      </c>
      <c r="I487" s="580">
        <v>45.04</v>
      </c>
      <c r="J487" s="579">
        <f>(H487-I487)*100/I487</f>
        <v>28.285968028419187</v>
      </c>
    </row>
    <row r="488" spans="1:10">
      <c r="A488" s="515"/>
      <c r="B488" s="514"/>
      <c r="C488" s="515"/>
      <c r="D488" s="515"/>
      <c r="E488" s="515" t="s">
        <v>390</v>
      </c>
      <c r="F488" s="515" t="s">
        <v>70</v>
      </c>
      <c r="G488" s="514" t="s">
        <v>54</v>
      </c>
      <c r="H488" s="577">
        <f>ROUND('Chapter-5'!K1855,2)</f>
        <v>59.54</v>
      </c>
      <c r="I488" s="580">
        <v>45.65</v>
      </c>
      <c r="J488" s="579">
        <f>(H488-I488)*100/I488</f>
        <v>30.427163198247538</v>
      </c>
    </row>
    <row r="489" spans="1:10">
      <c r="A489" s="515"/>
      <c r="B489" s="514"/>
      <c r="C489" s="515"/>
      <c r="D489" s="515"/>
      <c r="E489" s="515" t="s">
        <v>687</v>
      </c>
      <c r="F489" s="515" t="s">
        <v>688</v>
      </c>
      <c r="G489" s="514" t="s">
        <v>54</v>
      </c>
      <c r="H489" s="577">
        <f>ROUND('Chapter-5'!K1875,2)</f>
        <v>80.81</v>
      </c>
      <c r="I489" s="580">
        <v>58.34</v>
      </c>
      <c r="J489" s="579">
        <f>(H489-I489)*100/I489</f>
        <v>38.515598217346586</v>
      </c>
    </row>
    <row r="490" spans="1:10">
      <c r="A490" s="515"/>
      <c r="B490" s="514"/>
      <c r="C490" s="515"/>
      <c r="D490" s="515"/>
      <c r="E490" s="515" t="s">
        <v>689</v>
      </c>
      <c r="F490" s="515" t="s">
        <v>690</v>
      </c>
      <c r="G490" s="514" t="s">
        <v>54</v>
      </c>
      <c r="H490" s="577">
        <f>ROUND('Chapter-5'!K1895,2)</f>
        <v>63.68</v>
      </c>
      <c r="I490" s="580">
        <v>46.55</v>
      </c>
      <c r="J490" s="579">
        <f>(H490-I490)*100/I490</f>
        <v>36.799140708915154</v>
      </c>
    </row>
    <row r="491" spans="1:10">
      <c r="A491" s="515"/>
      <c r="B491" s="514"/>
      <c r="C491" s="515"/>
      <c r="D491" s="515"/>
      <c r="E491" s="515" t="s">
        <v>691</v>
      </c>
      <c r="F491" s="515" t="s">
        <v>692</v>
      </c>
      <c r="G491" s="514" t="s">
        <v>54</v>
      </c>
      <c r="H491" s="577">
        <f>ROUND('Chapter-5'!K1915,2)</f>
        <v>80.81</v>
      </c>
      <c r="I491" s="580" t="e">
        <v>#VALUE!</v>
      </c>
      <c r="J491" s="579"/>
    </row>
    <row r="492" spans="1:10" ht="15" customHeight="1">
      <c r="A492" s="515"/>
      <c r="B492" s="514"/>
      <c r="C492" s="515"/>
      <c r="D492" s="644" t="s">
        <v>722</v>
      </c>
      <c r="E492" s="644"/>
      <c r="F492" s="644"/>
      <c r="G492" s="514"/>
      <c r="H492" s="577"/>
      <c r="I492" s="580"/>
      <c r="J492" s="579"/>
    </row>
    <row r="493" spans="1:10">
      <c r="A493" s="515"/>
      <c r="B493" s="514"/>
      <c r="C493" s="515"/>
      <c r="D493" s="515"/>
      <c r="E493" s="515" t="s">
        <v>384</v>
      </c>
      <c r="F493" s="515" t="s">
        <v>72</v>
      </c>
      <c r="G493" s="514" t="s">
        <v>54</v>
      </c>
      <c r="H493" s="577">
        <f>ROUND('Chapter-5'!K1936,2)</f>
        <v>51.95</v>
      </c>
      <c r="I493" s="580">
        <v>42.99</v>
      </c>
      <c r="J493" s="579">
        <f>(H493-I493)*100/I493</f>
        <v>20.842056292160969</v>
      </c>
    </row>
    <row r="494" spans="1:10">
      <c r="A494" s="515"/>
      <c r="B494" s="514"/>
      <c r="C494" s="515"/>
      <c r="D494" s="515"/>
      <c r="E494" s="515" t="s">
        <v>390</v>
      </c>
      <c r="F494" s="515" t="s">
        <v>70</v>
      </c>
      <c r="G494" s="514" t="s">
        <v>54</v>
      </c>
      <c r="H494" s="577">
        <f>ROUND('Chapter-5'!K1955,2)</f>
        <v>53.64</v>
      </c>
      <c r="I494" s="580">
        <v>43.57</v>
      </c>
      <c r="J494" s="579">
        <f>(H494-I494)*100/I494</f>
        <v>23.112233187973377</v>
      </c>
    </row>
    <row r="495" spans="1:10">
      <c r="A495" s="515"/>
      <c r="B495" s="514"/>
      <c r="C495" s="515"/>
      <c r="D495" s="515"/>
      <c r="E495" s="515" t="s">
        <v>687</v>
      </c>
      <c r="F495" s="515" t="s">
        <v>688</v>
      </c>
      <c r="G495" s="514" t="s">
        <v>54</v>
      </c>
      <c r="H495" s="577">
        <f>ROUND('Chapter-5'!K1974,2)</f>
        <v>73.989999999999995</v>
      </c>
      <c r="I495" s="580">
        <v>55.72</v>
      </c>
      <c r="J495" s="579">
        <f>(H495-I495)*100/I495</f>
        <v>32.78894472361808</v>
      </c>
    </row>
    <row r="496" spans="1:10">
      <c r="A496" s="515"/>
      <c r="B496" s="514"/>
      <c r="C496" s="515"/>
      <c r="D496" s="515"/>
      <c r="E496" s="515" t="s">
        <v>689</v>
      </c>
      <c r="F496" s="515" t="s">
        <v>690</v>
      </c>
      <c r="G496" s="514" t="s">
        <v>54</v>
      </c>
      <c r="H496" s="577">
        <f>ROUND('Chapter-5'!K1993,2)</f>
        <v>57.6</v>
      </c>
      <c r="I496" s="580">
        <v>44.44</v>
      </c>
      <c r="J496" s="579">
        <f>(H496-I496)*100/I496</f>
        <v>29.612961296129626</v>
      </c>
    </row>
    <row r="497" spans="1:10">
      <c r="A497" s="515"/>
      <c r="B497" s="514"/>
      <c r="C497" s="515"/>
      <c r="D497" s="515"/>
      <c r="E497" s="515" t="s">
        <v>691</v>
      </c>
      <c r="F497" s="515" t="s">
        <v>692</v>
      </c>
      <c r="G497" s="514" t="s">
        <v>54</v>
      </c>
      <c r="H497" s="577">
        <f>ROUND('Chapter-5'!K2012,2)</f>
        <v>73.989999999999995</v>
      </c>
      <c r="I497" s="580" t="e">
        <v>#VALUE!</v>
      </c>
      <c r="J497" s="579"/>
    </row>
    <row r="498" spans="1:10" ht="15" customHeight="1">
      <c r="A498" s="515"/>
      <c r="B498" s="514" t="s">
        <v>723</v>
      </c>
      <c r="C498" s="644" t="s">
        <v>724</v>
      </c>
      <c r="D498" s="644"/>
      <c r="E498" s="644"/>
      <c r="F498" s="644"/>
      <c r="G498" s="514"/>
      <c r="H498" s="577"/>
      <c r="I498" s="580"/>
      <c r="J498" s="579"/>
    </row>
    <row r="499" spans="1:10" ht="63" customHeight="1">
      <c r="A499" s="515"/>
      <c r="B499" s="514"/>
      <c r="C499" s="644" t="s">
        <v>725</v>
      </c>
      <c r="D499" s="644"/>
      <c r="E499" s="644"/>
      <c r="F499" s="644"/>
      <c r="G499" s="514" t="s">
        <v>29</v>
      </c>
      <c r="H499" s="577"/>
      <c r="I499" s="580"/>
      <c r="J499" s="579"/>
    </row>
    <row r="500" spans="1:10" ht="78.75" customHeight="1">
      <c r="A500" s="515"/>
      <c r="B500" s="514"/>
      <c r="C500" s="646" t="s">
        <v>726</v>
      </c>
      <c r="D500" s="646"/>
      <c r="E500" s="647" t="s">
        <v>727</v>
      </c>
      <c r="F500" s="647"/>
      <c r="G500" s="514"/>
      <c r="H500" s="577"/>
      <c r="I500" s="580"/>
      <c r="J500" s="579"/>
    </row>
    <row r="501" spans="1:10">
      <c r="A501" s="645" t="s">
        <v>4092</v>
      </c>
      <c r="B501" s="645"/>
      <c r="C501" s="645"/>
      <c r="D501" s="645"/>
      <c r="E501" s="645"/>
      <c r="F501" s="645"/>
      <c r="G501" s="645"/>
      <c r="H501" s="577"/>
      <c r="I501" s="580"/>
      <c r="J501" s="579"/>
    </row>
    <row r="502" spans="1:10" ht="15" customHeight="1">
      <c r="A502" s="515"/>
      <c r="B502" s="514" t="s">
        <v>728</v>
      </c>
      <c r="C502" s="644" t="s">
        <v>729</v>
      </c>
      <c r="D502" s="644"/>
      <c r="E502" s="644"/>
      <c r="F502" s="644"/>
      <c r="G502" s="514"/>
      <c r="H502" s="577"/>
      <c r="I502" s="580"/>
      <c r="J502" s="579"/>
    </row>
    <row r="503" spans="1:10" ht="15" customHeight="1">
      <c r="A503" s="515"/>
      <c r="B503" s="514"/>
      <c r="C503" s="644" t="s">
        <v>730</v>
      </c>
      <c r="D503" s="644"/>
      <c r="E503" s="644"/>
      <c r="F503" s="644"/>
      <c r="G503" s="514"/>
      <c r="H503" s="577"/>
      <c r="I503" s="580"/>
      <c r="J503" s="579"/>
    </row>
    <row r="504" spans="1:10" ht="15" customHeight="1">
      <c r="A504" s="515"/>
      <c r="B504" s="514" t="s">
        <v>731</v>
      </c>
      <c r="C504" s="644" t="s">
        <v>732</v>
      </c>
      <c r="D504" s="644"/>
      <c r="E504" s="644"/>
      <c r="F504" s="644"/>
      <c r="G504" s="514"/>
      <c r="H504" s="577"/>
      <c r="I504" s="580"/>
      <c r="J504" s="579"/>
    </row>
    <row r="505" spans="1:10" ht="15" customHeight="1">
      <c r="A505" s="515"/>
      <c r="B505" s="514"/>
      <c r="C505" s="644" t="s">
        <v>733</v>
      </c>
      <c r="D505" s="644"/>
      <c r="E505" s="644"/>
      <c r="F505" s="644"/>
      <c r="G505" s="514"/>
      <c r="H505" s="577"/>
      <c r="I505" s="580"/>
      <c r="J505" s="579"/>
    </row>
    <row r="506" spans="1:10" ht="15" customHeight="1">
      <c r="A506" s="515"/>
      <c r="B506" s="514" t="s">
        <v>734</v>
      </c>
      <c r="C506" s="644" t="s">
        <v>735</v>
      </c>
      <c r="D506" s="644"/>
      <c r="E506" s="644"/>
      <c r="F506" s="644"/>
      <c r="G506" s="514"/>
      <c r="H506" s="577"/>
      <c r="I506" s="580"/>
      <c r="J506" s="579"/>
    </row>
    <row r="507" spans="1:10" ht="15" customHeight="1">
      <c r="A507" s="515"/>
      <c r="B507" s="514"/>
      <c r="C507" s="515" t="s">
        <v>386</v>
      </c>
      <c r="D507" s="644" t="s">
        <v>385</v>
      </c>
      <c r="E507" s="644"/>
      <c r="F507" s="644"/>
      <c r="G507" s="514"/>
      <c r="H507" s="577"/>
      <c r="I507" s="580"/>
      <c r="J507" s="579"/>
    </row>
    <row r="508" spans="1:10" ht="15" customHeight="1">
      <c r="A508" s="515"/>
      <c r="B508" s="514"/>
      <c r="C508" s="515"/>
      <c r="D508" s="644" t="s">
        <v>736</v>
      </c>
      <c r="E508" s="644"/>
      <c r="F508" s="644"/>
      <c r="G508" s="514"/>
      <c r="H508" s="577"/>
      <c r="I508" s="580"/>
      <c r="J508" s="579"/>
    </row>
    <row r="509" spans="1:10" ht="15" customHeight="1">
      <c r="A509" s="515"/>
      <c r="B509" s="514"/>
      <c r="C509" s="515" t="s">
        <v>388</v>
      </c>
      <c r="D509" s="644" t="s">
        <v>737</v>
      </c>
      <c r="E509" s="644"/>
      <c r="F509" s="644"/>
      <c r="G509" s="514"/>
      <c r="H509" s="577"/>
      <c r="I509" s="580"/>
      <c r="J509" s="579"/>
    </row>
    <row r="510" spans="1:10" ht="15" customHeight="1">
      <c r="A510" s="515"/>
      <c r="B510" s="514"/>
      <c r="C510" s="515"/>
      <c r="D510" s="644" t="s">
        <v>736</v>
      </c>
      <c r="E510" s="644"/>
      <c r="F510" s="644"/>
      <c r="G510" s="514"/>
      <c r="H510" s="577"/>
      <c r="I510" s="580"/>
      <c r="J510" s="579"/>
    </row>
    <row r="511" spans="1:10" ht="15" customHeight="1">
      <c r="A511" s="515"/>
      <c r="B511" s="514" t="s">
        <v>738</v>
      </c>
      <c r="C511" s="644" t="s">
        <v>739</v>
      </c>
      <c r="D511" s="644"/>
      <c r="E511" s="644"/>
      <c r="F511" s="644"/>
      <c r="G511" s="514"/>
      <c r="H511" s="577"/>
      <c r="I511" s="580"/>
      <c r="J511" s="579"/>
    </row>
    <row r="512" spans="1:10" ht="213" customHeight="1">
      <c r="A512" s="515"/>
      <c r="B512" s="514"/>
      <c r="C512" s="644" t="s">
        <v>740</v>
      </c>
      <c r="D512" s="644"/>
      <c r="E512" s="644"/>
      <c r="F512" s="644"/>
      <c r="G512" s="514" t="s">
        <v>29</v>
      </c>
      <c r="H512" s="577">
        <f>ROUND('Chapter-6'!J58,2)</f>
        <v>7586.99</v>
      </c>
      <c r="I512" s="580">
        <v>4421.8599999999997</v>
      </c>
      <c r="J512" s="579">
        <f>(H512-I512)*100/I512</f>
        <v>71.579154473456882</v>
      </c>
    </row>
    <row r="513" spans="1:10" ht="34.5" customHeight="1">
      <c r="A513" s="515"/>
      <c r="B513" s="514"/>
      <c r="C513" s="644" t="s">
        <v>741</v>
      </c>
      <c r="D513" s="644"/>
      <c r="E513" s="644"/>
      <c r="F513" s="644"/>
      <c r="G513" s="514"/>
      <c r="H513" s="577"/>
      <c r="I513" s="580"/>
      <c r="J513" s="579"/>
    </row>
    <row r="514" spans="1:10" ht="15" customHeight="1">
      <c r="A514" s="515"/>
      <c r="B514" s="514" t="s">
        <v>742</v>
      </c>
      <c r="C514" s="644" t="s">
        <v>743</v>
      </c>
      <c r="D514" s="644"/>
      <c r="E514" s="644"/>
      <c r="F514" s="644"/>
      <c r="G514" s="514"/>
      <c r="H514" s="577"/>
      <c r="I514" s="580"/>
      <c r="J514" s="579"/>
    </row>
    <row r="515" spans="1:10" ht="139.5" customHeight="1">
      <c r="A515" s="515"/>
      <c r="B515" s="514"/>
      <c r="C515" s="644" t="s">
        <v>744</v>
      </c>
      <c r="D515" s="644"/>
      <c r="E515" s="644"/>
      <c r="F515" s="644"/>
      <c r="G515" s="514" t="s">
        <v>29</v>
      </c>
      <c r="H515" s="577">
        <f>ROUND('Chapter-6'!J89,2)</f>
        <v>6650.11</v>
      </c>
      <c r="I515" s="580">
        <v>3766.98</v>
      </c>
      <c r="J515" s="579">
        <f>(H515-I515)*100/I515</f>
        <v>76.536907549283498</v>
      </c>
    </row>
    <row r="516" spans="1:10" ht="15" customHeight="1">
      <c r="A516" s="515"/>
      <c r="B516" s="514" t="s">
        <v>745</v>
      </c>
      <c r="C516" s="644" t="s">
        <v>746</v>
      </c>
      <c r="D516" s="644"/>
      <c r="E516" s="644"/>
      <c r="F516" s="644"/>
      <c r="G516" s="514"/>
      <c r="H516" s="577"/>
      <c r="I516" s="580"/>
      <c r="J516" s="579"/>
    </row>
    <row r="517" spans="1:10" ht="63.75" customHeight="1">
      <c r="A517" s="515"/>
      <c r="B517" s="514"/>
      <c r="C517" s="644" t="s">
        <v>747</v>
      </c>
      <c r="D517" s="644"/>
      <c r="E517" s="644"/>
      <c r="F517" s="644"/>
      <c r="G517" s="514" t="s">
        <v>54</v>
      </c>
      <c r="H517" s="577">
        <f>ROUND('Chapter-6'!J120,2)</f>
        <v>770.72</v>
      </c>
      <c r="I517" s="580">
        <v>442.4</v>
      </c>
      <c r="J517" s="579">
        <f>(H517-I517)*100/I517</f>
        <v>74.213381555153731</v>
      </c>
    </row>
    <row r="518" spans="1:10" ht="15" customHeight="1">
      <c r="A518" s="515"/>
      <c r="B518" s="514" t="s">
        <v>748</v>
      </c>
      <c r="C518" s="644" t="s">
        <v>749</v>
      </c>
      <c r="D518" s="644"/>
      <c r="E518" s="644"/>
      <c r="F518" s="644"/>
      <c r="G518" s="514"/>
      <c r="H518" s="577"/>
      <c r="I518" s="580"/>
      <c r="J518" s="579"/>
    </row>
    <row r="519" spans="1:10" ht="30.75" customHeight="1">
      <c r="A519" s="515"/>
      <c r="B519" s="514"/>
      <c r="C519" s="521">
        <v>-1</v>
      </c>
      <c r="D519" s="644" t="s">
        <v>750</v>
      </c>
      <c r="E519" s="644"/>
      <c r="F519" s="644"/>
      <c r="G519" s="514" t="s">
        <v>54</v>
      </c>
      <c r="H519" s="577">
        <f>ROUND('Chapter-6'!J143,2)</f>
        <v>1513.62</v>
      </c>
      <c r="I519" s="580" t="e">
        <v>#VALUE!</v>
      </c>
      <c r="J519" s="579"/>
    </row>
    <row r="520" spans="1:10" ht="33.75" customHeight="1">
      <c r="A520" s="515"/>
      <c r="B520" s="514"/>
      <c r="C520" s="521">
        <v>-2</v>
      </c>
      <c r="D520" s="644" t="s">
        <v>751</v>
      </c>
      <c r="E520" s="644"/>
      <c r="F520" s="644"/>
      <c r="G520" s="514" t="s">
        <v>54</v>
      </c>
      <c r="H520" s="577">
        <f>ROUND('Chapter-6'!J161,2)</f>
        <v>1404.72</v>
      </c>
      <c r="I520" s="580" t="e">
        <v>#N/A</v>
      </c>
      <c r="J520" s="579"/>
    </row>
    <row r="521" spans="1:10">
      <c r="A521" s="645" t="s">
        <v>4093</v>
      </c>
      <c r="B521" s="645"/>
      <c r="C521" s="645"/>
      <c r="D521" s="645"/>
      <c r="E521" s="645"/>
      <c r="F521" s="645"/>
      <c r="G521" s="514"/>
      <c r="H521" s="577"/>
      <c r="I521" s="580"/>
      <c r="J521" s="579"/>
    </row>
    <row r="522" spans="1:10" ht="15" customHeight="1">
      <c r="A522" s="515"/>
      <c r="B522" s="514" t="s">
        <v>752</v>
      </c>
      <c r="C522" s="644" t="s">
        <v>753</v>
      </c>
      <c r="D522" s="644"/>
      <c r="E522" s="644"/>
      <c r="F522" s="644"/>
      <c r="G522" s="514"/>
      <c r="H522" s="577"/>
      <c r="I522" s="580"/>
      <c r="J522" s="579"/>
    </row>
    <row r="523" spans="1:10" ht="30" customHeight="1">
      <c r="A523" s="515"/>
      <c r="B523" s="514"/>
      <c r="C523" s="515" t="s">
        <v>299</v>
      </c>
      <c r="D523" s="644" t="s">
        <v>754</v>
      </c>
      <c r="E523" s="644"/>
      <c r="F523" s="644"/>
      <c r="G523" s="514"/>
      <c r="H523" s="577"/>
      <c r="I523" s="580"/>
      <c r="J523" s="579"/>
    </row>
    <row r="524" spans="1:10" ht="15" customHeight="1">
      <c r="A524" s="515"/>
      <c r="B524" s="514"/>
      <c r="C524" s="515"/>
      <c r="D524" s="644" t="s">
        <v>755</v>
      </c>
      <c r="E524" s="644"/>
      <c r="F524" s="644"/>
      <c r="G524" s="514" t="s">
        <v>29</v>
      </c>
      <c r="H524" s="577"/>
      <c r="I524" s="580"/>
      <c r="J524" s="579"/>
    </row>
    <row r="525" spans="1:10" ht="15" customHeight="1">
      <c r="A525" s="515"/>
      <c r="B525" s="514"/>
      <c r="C525" s="515" t="s">
        <v>301</v>
      </c>
      <c r="D525" s="644" t="s">
        <v>756</v>
      </c>
      <c r="E525" s="644"/>
      <c r="F525" s="644"/>
      <c r="G525" s="514"/>
      <c r="H525" s="577"/>
      <c r="I525" s="580"/>
      <c r="J525" s="579"/>
    </row>
    <row r="526" spans="1:10" ht="15" customHeight="1">
      <c r="A526" s="515"/>
      <c r="B526" s="514"/>
      <c r="C526" s="515"/>
      <c r="D526" s="644" t="s">
        <v>757</v>
      </c>
      <c r="E526" s="644"/>
      <c r="F526" s="644"/>
      <c r="G526" s="514" t="s">
        <v>29</v>
      </c>
      <c r="H526" s="577"/>
      <c r="I526" s="580"/>
      <c r="J526" s="579"/>
    </row>
    <row r="527" spans="1:10" ht="15" customHeight="1">
      <c r="A527" s="515"/>
      <c r="B527" s="514"/>
      <c r="C527" s="515" t="s">
        <v>303</v>
      </c>
      <c r="D527" s="644" t="s">
        <v>758</v>
      </c>
      <c r="E527" s="644"/>
      <c r="F527" s="644"/>
      <c r="G527" s="514"/>
      <c r="H527" s="577"/>
      <c r="I527" s="580"/>
      <c r="J527" s="579"/>
    </row>
    <row r="528" spans="1:10" ht="15" customHeight="1">
      <c r="A528" s="515"/>
      <c r="B528" s="514"/>
      <c r="C528" s="515"/>
      <c r="D528" s="644" t="s">
        <v>759</v>
      </c>
      <c r="E528" s="644"/>
      <c r="F528" s="644"/>
      <c r="G528" s="514" t="s">
        <v>29</v>
      </c>
      <c r="H528" s="577"/>
      <c r="I528" s="580"/>
      <c r="J528" s="579"/>
    </row>
    <row r="529" spans="1:10" ht="15" customHeight="1">
      <c r="A529" s="515"/>
      <c r="B529" s="514"/>
      <c r="C529" s="515" t="s">
        <v>305</v>
      </c>
      <c r="D529" s="644" t="s">
        <v>760</v>
      </c>
      <c r="E529" s="644"/>
      <c r="F529" s="644"/>
      <c r="G529" s="514"/>
      <c r="H529" s="577"/>
      <c r="I529" s="580"/>
      <c r="J529" s="579"/>
    </row>
    <row r="530" spans="1:10" ht="15" customHeight="1">
      <c r="A530" s="515"/>
      <c r="B530" s="514"/>
      <c r="C530" s="515"/>
      <c r="D530" s="644" t="s">
        <v>761</v>
      </c>
      <c r="E530" s="644"/>
      <c r="F530" s="644"/>
      <c r="G530" s="514" t="s">
        <v>29</v>
      </c>
      <c r="H530" s="577"/>
      <c r="I530" s="580"/>
      <c r="J530" s="579"/>
    </row>
    <row r="531" spans="1:10" ht="15" customHeight="1">
      <c r="A531" s="515"/>
      <c r="B531" s="514"/>
      <c r="C531" s="515" t="s">
        <v>400</v>
      </c>
      <c r="D531" s="644" t="s">
        <v>762</v>
      </c>
      <c r="E531" s="644"/>
      <c r="F531" s="644"/>
      <c r="G531" s="514"/>
      <c r="H531" s="577"/>
      <c r="I531" s="580"/>
      <c r="J531" s="579"/>
    </row>
    <row r="532" spans="1:10" ht="15" customHeight="1">
      <c r="A532" s="515"/>
      <c r="B532" s="514"/>
      <c r="C532" s="515"/>
      <c r="D532" s="644" t="s">
        <v>763</v>
      </c>
      <c r="E532" s="644"/>
      <c r="F532" s="644"/>
      <c r="G532" s="514" t="s">
        <v>27</v>
      </c>
      <c r="H532" s="577"/>
      <c r="I532" s="580"/>
      <c r="J532" s="579"/>
    </row>
    <row r="533" spans="1:10" ht="15" customHeight="1">
      <c r="A533" s="515"/>
      <c r="B533" s="514" t="s">
        <v>764</v>
      </c>
      <c r="C533" s="644" t="s">
        <v>765</v>
      </c>
      <c r="D533" s="644"/>
      <c r="E533" s="644"/>
      <c r="F533" s="644"/>
      <c r="G533" s="514"/>
      <c r="H533" s="577"/>
      <c r="I533" s="580"/>
      <c r="J533" s="579"/>
    </row>
    <row r="534" spans="1:10" ht="15" customHeight="1">
      <c r="A534" s="515"/>
      <c r="B534" s="514"/>
      <c r="C534" s="644" t="s">
        <v>766</v>
      </c>
      <c r="D534" s="644"/>
      <c r="E534" s="644"/>
      <c r="F534" s="644"/>
      <c r="G534" s="514" t="s">
        <v>29</v>
      </c>
      <c r="H534" s="577"/>
      <c r="I534" s="580"/>
      <c r="J534" s="579"/>
    </row>
    <row r="535" spans="1:10" ht="15" customHeight="1">
      <c r="A535" s="515"/>
      <c r="B535" s="514" t="s">
        <v>767</v>
      </c>
      <c r="C535" s="644" t="s">
        <v>768</v>
      </c>
      <c r="D535" s="644"/>
      <c r="E535" s="644"/>
      <c r="F535" s="644"/>
      <c r="G535" s="514"/>
      <c r="H535" s="577"/>
      <c r="I535" s="580"/>
      <c r="J535" s="579"/>
    </row>
    <row r="536" spans="1:10" ht="15" customHeight="1">
      <c r="A536" s="515"/>
      <c r="B536" s="514"/>
      <c r="C536" s="644" t="s">
        <v>730</v>
      </c>
      <c r="D536" s="644"/>
      <c r="E536" s="644"/>
      <c r="F536" s="644"/>
      <c r="G536" s="514" t="s">
        <v>29</v>
      </c>
      <c r="H536" s="577"/>
      <c r="I536" s="580"/>
      <c r="J536" s="579"/>
    </row>
    <row r="537" spans="1:10" ht="15" customHeight="1">
      <c r="A537" s="515"/>
      <c r="B537" s="514" t="s">
        <v>769</v>
      </c>
      <c r="C537" s="644" t="s">
        <v>770</v>
      </c>
      <c r="D537" s="644"/>
      <c r="E537" s="644"/>
      <c r="F537" s="644"/>
      <c r="G537" s="514"/>
      <c r="H537" s="577"/>
      <c r="I537" s="580"/>
      <c r="J537" s="579"/>
    </row>
    <row r="538" spans="1:10" ht="15" customHeight="1">
      <c r="A538" s="515"/>
      <c r="B538" s="514"/>
      <c r="C538" s="644" t="s">
        <v>771</v>
      </c>
      <c r="D538" s="644"/>
      <c r="E538" s="644"/>
      <c r="F538" s="644"/>
      <c r="G538" s="514" t="s">
        <v>29</v>
      </c>
      <c r="H538" s="577"/>
      <c r="I538" s="580"/>
      <c r="J538" s="579"/>
    </row>
    <row r="539" spans="1:10" ht="15" customHeight="1">
      <c r="A539" s="515"/>
      <c r="B539" s="514" t="s">
        <v>772</v>
      </c>
      <c r="C539" s="644" t="s">
        <v>773</v>
      </c>
      <c r="D539" s="644"/>
      <c r="E539" s="644"/>
      <c r="F539" s="644"/>
      <c r="G539" s="514"/>
      <c r="H539" s="577"/>
      <c r="I539" s="580"/>
      <c r="J539" s="579"/>
    </row>
    <row r="540" spans="1:10" ht="15" customHeight="1">
      <c r="A540" s="515"/>
      <c r="B540" s="514"/>
      <c r="C540" s="644" t="s">
        <v>774</v>
      </c>
      <c r="D540" s="644"/>
      <c r="E540" s="644"/>
      <c r="F540" s="644"/>
      <c r="G540" s="514" t="s">
        <v>29</v>
      </c>
      <c r="H540" s="577"/>
      <c r="I540" s="580"/>
      <c r="J540" s="579"/>
    </row>
    <row r="541" spans="1:10" ht="33.75" customHeight="1">
      <c r="A541" s="515"/>
      <c r="B541" s="514" t="s">
        <v>775</v>
      </c>
      <c r="C541" s="515" t="s">
        <v>299</v>
      </c>
      <c r="D541" s="644" t="s">
        <v>776</v>
      </c>
      <c r="E541" s="644"/>
      <c r="F541" s="644"/>
      <c r="G541" s="514"/>
      <c r="H541" s="577"/>
      <c r="I541" s="580"/>
      <c r="J541" s="579"/>
    </row>
    <row r="542" spans="1:10" ht="15" customHeight="1">
      <c r="A542" s="515"/>
      <c r="B542" s="514"/>
      <c r="C542" s="515"/>
      <c r="D542" s="644" t="s">
        <v>777</v>
      </c>
      <c r="E542" s="644"/>
      <c r="F542" s="644"/>
      <c r="G542" s="514" t="s">
        <v>29</v>
      </c>
      <c r="H542" s="577"/>
      <c r="I542" s="580"/>
      <c r="J542" s="579"/>
    </row>
    <row r="543" spans="1:10" ht="30" customHeight="1">
      <c r="A543" s="515"/>
      <c r="B543" s="514"/>
      <c r="C543" s="515" t="s">
        <v>301</v>
      </c>
      <c r="D543" s="644" t="s">
        <v>778</v>
      </c>
      <c r="E543" s="644"/>
      <c r="F543" s="644"/>
      <c r="G543" s="514"/>
      <c r="H543" s="577"/>
      <c r="I543" s="580"/>
      <c r="J543" s="579"/>
    </row>
    <row r="544" spans="1:10" ht="15" customHeight="1">
      <c r="A544" s="515"/>
      <c r="B544" s="514"/>
      <c r="C544" s="515"/>
      <c r="D544" s="644" t="s">
        <v>779</v>
      </c>
      <c r="E544" s="644"/>
      <c r="F544" s="644"/>
      <c r="G544" s="514" t="s">
        <v>29</v>
      </c>
      <c r="H544" s="577"/>
      <c r="I544" s="580"/>
      <c r="J544" s="579"/>
    </row>
    <row r="545" spans="1:10" ht="30.75" customHeight="1">
      <c r="A545" s="515"/>
      <c r="B545" s="514"/>
      <c r="C545" s="515" t="s">
        <v>303</v>
      </c>
      <c r="D545" s="644" t="s">
        <v>780</v>
      </c>
      <c r="E545" s="644"/>
      <c r="F545" s="644"/>
      <c r="G545" s="514"/>
      <c r="H545" s="577"/>
      <c r="I545" s="580"/>
      <c r="J545" s="579"/>
    </row>
    <row r="546" spans="1:10" ht="15" customHeight="1">
      <c r="A546" s="515"/>
      <c r="B546" s="514"/>
      <c r="C546" s="515"/>
      <c r="D546" s="644" t="s">
        <v>781</v>
      </c>
      <c r="E546" s="644"/>
      <c r="F546" s="644"/>
      <c r="G546" s="514" t="s">
        <v>29</v>
      </c>
      <c r="H546" s="577"/>
      <c r="I546" s="580"/>
      <c r="J546" s="579"/>
    </row>
    <row r="547" spans="1:10" ht="15" customHeight="1">
      <c r="A547" s="515"/>
      <c r="B547" s="514" t="s">
        <v>782</v>
      </c>
      <c r="C547" s="644" t="s">
        <v>783</v>
      </c>
      <c r="D547" s="644"/>
      <c r="E547" s="644"/>
      <c r="F547" s="644"/>
      <c r="G547" s="514"/>
      <c r="H547" s="577"/>
      <c r="I547" s="580"/>
      <c r="J547" s="579"/>
    </row>
    <row r="548" spans="1:10" ht="32.25" customHeight="1">
      <c r="A548" s="515"/>
      <c r="B548" s="514"/>
      <c r="C548" s="644" t="s">
        <v>784</v>
      </c>
      <c r="D548" s="644"/>
      <c r="E548" s="644"/>
      <c r="F548" s="644"/>
      <c r="G548" s="514"/>
      <c r="H548" s="577"/>
      <c r="I548" s="580"/>
      <c r="J548" s="579"/>
    </row>
    <row r="549" spans="1:10" ht="15" customHeight="1">
      <c r="A549" s="515"/>
      <c r="B549" s="514"/>
      <c r="C549" s="644" t="s">
        <v>785</v>
      </c>
      <c r="D549" s="644"/>
      <c r="E549" s="644"/>
      <c r="F549" s="644"/>
      <c r="G549" s="514" t="s">
        <v>29</v>
      </c>
      <c r="H549" s="577"/>
      <c r="I549" s="580"/>
      <c r="J549" s="579"/>
    </row>
    <row r="550" spans="1:10" ht="15" customHeight="1">
      <c r="A550" s="515"/>
      <c r="B550" s="514" t="s">
        <v>786</v>
      </c>
      <c r="C550" s="644" t="s">
        <v>787</v>
      </c>
      <c r="D550" s="644"/>
      <c r="E550" s="644"/>
      <c r="F550" s="644"/>
      <c r="G550" s="514"/>
      <c r="H550" s="577"/>
      <c r="I550" s="580"/>
      <c r="J550" s="579"/>
    </row>
    <row r="551" spans="1:10" ht="15" customHeight="1">
      <c r="A551" s="515"/>
      <c r="B551" s="514"/>
      <c r="C551" s="515" t="s">
        <v>299</v>
      </c>
      <c r="D551" s="644" t="s">
        <v>788</v>
      </c>
      <c r="E551" s="644"/>
      <c r="F551" s="644"/>
      <c r="G551" s="514"/>
      <c r="H551" s="577"/>
      <c r="I551" s="580"/>
      <c r="J551" s="579"/>
    </row>
    <row r="552" spans="1:10" ht="15" customHeight="1">
      <c r="A552" s="515"/>
      <c r="B552" s="514"/>
      <c r="C552" s="515"/>
      <c r="D552" s="644" t="s">
        <v>789</v>
      </c>
      <c r="E552" s="644"/>
      <c r="F552" s="644"/>
      <c r="G552" s="514" t="s">
        <v>29</v>
      </c>
      <c r="H552" s="577"/>
      <c r="I552" s="580"/>
      <c r="J552" s="579"/>
    </row>
    <row r="553" spans="1:10" ht="15" customHeight="1">
      <c r="A553" s="515"/>
      <c r="B553" s="514"/>
      <c r="C553" s="515" t="s">
        <v>301</v>
      </c>
      <c r="D553" s="644" t="s">
        <v>790</v>
      </c>
      <c r="E553" s="644"/>
      <c r="F553" s="644"/>
      <c r="G553" s="514"/>
      <c r="H553" s="577"/>
      <c r="I553" s="580"/>
      <c r="J553" s="579"/>
    </row>
    <row r="554" spans="1:10" ht="15" customHeight="1">
      <c r="A554" s="515"/>
      <c r="B554" s="514"/>
      <c r="C554" s="515"/>
      <c r="D554" s="644" t="s">
        <v>789</v>
      </c>
      <c r="E554" s="644"/>
      <c r="F554" s="644"/>
      <c r="G554" s="514" t="s">
        <v>29</v>
      </c>
      <c r="H554" s="577"/>
      <c r="I554" s="580"/>
      <c r="J554" s="579"/>
    </row>
    <row r="555" spans="1:10" ht="31.5" customHeight="1">
      <c r="A555" s="515"/>
      <c r="B555" s="514" t="s">
        <v>791</v>
      </c>
      <c r="C555" s="644" t="s">
        <v>792</v>
      </c>
      <c r="D555" s="644"/>
      <c r="E555" s="644"/>
      <c r="F555" s="644"/>
      <c r="G555" s="514"/>
      <c r="H555" s="577"/>
      <c r="I555" s="580"/>
      <c r="J555" s="579"/>
    </row>
    <row r="556" spans="1:10" ht="15" customHeight="1">
      <c r="A556" s="515"/>
      <c r="B556" s="514"/>
      <c r="C556" s="644" t="s">
        <v>793</v>
      </c>
      <c r="D556" s="644"/>
      <c r="E556" s="644"/>
      <c r="F556" s="644"/>
      <c r="G556" s="514" t="s">
        <v>27</v>
      </c>
      <c r="H556" s="577"/>
      <c r="I556" s="580"/>
      <c r="J556" s="579"/>
    </row>
    <row r="557" spans="1:10" ht="30" customHeight="1">
      <c r="A557" s="515"/>
      <c r="B557" s="518" t="s">
        <v>794</v>
      </c>
      <c r="C557" s="644" t="s">
        <v>795</v>
      </c>
      <c r="D557" s="644"/>
      <c r="E557" s="644"/>
      <c r="F557" s="644"/>
      <c r="G557" s="514"/>
      <c r="H557" s="577"/>
      <c r="I557" s="580"/>
      <c r="J557" s="579"/>
    </row>
    <row r="558" spans="1:10" ht="15" customHeight="1">
      <c r="A558" s="515"/>
      <c r="B558" s="514"/>
      <c r="C558" s="644" t="s">
        <v>796</v>
      </c>
      <c r="D558" s="644"/>
      <c r="E558" s="644"/>
      <c r="F558" s="644"/>
      <c r="G558" s="514" t="s">
        <v>27</v>
      </c>
      <c r="H558" s="577"/>
      <c r="I558" s="580"/>
      <c r="J558" s="579"/>
    </row>
    <row r="559" spans="1:10">
      <c r="A559" s="645" t="s">
        <v>4094</v>
      </c>
      <c r="B559" s="645"/>
      <c r="C559" s="645"/>
      <c r="D559" s="645"/>
      <c r="E559" s="645"/>
      <c r="F559" s="645"/>
      <c r="G559" s="645"/>
      <c r="H559" s="577"/>
      <c r="I559" s="580"/>
      <c r="J559" s="579"/>
    </row>
    <row r="560" spans="1:10" ht="15" customHeight="1">
      <c r="A560" s="515"/>
      <c r="B560" s="514">
        <v>8.1</v>
      </c>
      <c r="C560" s="644" t="s">
        <v>797</v>
      </c>
      <c r="D560" s="644"/>
      <c r="E560" s="644"/>
      <c r="F560" s="644"/>
      <c r="G560" s="514"/>
      <c r="H560" s="577"/>
      <c r="I560" s="580"/>
      <c r="J560" s="579"/>
    </row>
    <row r="561" spans="1:10" ht="15" customHeight="1">
      <c r="A561" s="515"/>
      <c r="B561" s="514">
        <v>8.1999999999999993</v>
      </c>
      <c r="C561" s="644" t="s">
        <v>376</v>
      </c>
      <c r="D561" s="644"/>
      <c r="E561" s="644"/>
      <c r="F561" s="644"/>
      <c r="G561" s="514"/>
      <c r="H561" s="577"/>
      <c r="I561" s="580"/>
      <c r="J561" s="579"/>
    </row>
    <row r="562" spans="1:10" ht="32.25" customHeight="1">
      <c r="A562" s="515"/>
      <c r="B562" s="514"/>
      <c r="C562" s="515" t="s">
        <v>798</v>
      </c>
      <c r="D562" s="643" t="s">
        <v>799</v>
      </c>
      <c r="E562" s="643"/>
      <c r="F562" s="643"/>
      <c r="G562" s="514" t="s">
        <v>104</v>
      </c>
      <c r="H562" s="577">
        <f>ROUND('Chapter-8'!J21,2)</f>
        <v>3350.85</v>
      </c>
      <c r="I562" s="580">
        <v>3350.85</v>
      </c>
      <c r="J562" s="579">
        <f>(H562-I562)*100/I562</f>
        <v>0</v>
      </c>
    </row>
    <row r="563" spans="1:10" ht="31.5" customHeight="1">
      <c r="A563" s="515"/>
      <c r="B563" s="514"/>
      <c r="C563" s="515" t="s">
        <v>800</v>
      </c>
      <c r="D563" s="643" t="s">
        <v>801</v>
      </c>
      <c r="E563" s="643"/>
      <c r="F563" s="643"/>
      <c r="G563" s="514" t="s">
        <v>104</v>
      </c>
      <c r="H563" s="577">
        <f>ROUND('Chapter-8'!J30,2)</f>
        <v>10504.97</v>
      </c>
      <c r="I563" s="580">
        <v>10504.97</v>
      </c>
      <c r="J563" s="579">
        <f>(H563-I563)*100/I563</f>
        <v>0</v>
      </c>
    </row>
    <row r="564" spans="1:10" ht="31.5" customHeight="1">
      <c r="A564" s="515"/>
      <c r="B564" s="514"/>
      <c r="C564" s="515" t="s">
        <v>802</v>
      </c>
      <c r="D564" s="643" t="s">
        <v>803</v>
      </c>
      <c r="E564" s="643"/>
      <c r="F564" s="643"/>
      <c r="G564" s="514" t="s">
        <v>104</v>
      </c>
      <c r="H564" s="577">
        <f>ROUND('Chapter-8'!J39,2)</f>
        <v>272.81</v>
      </c>
      <c r="I564" s="580">
        <v>272.81</v>
      </c>
      <c r="J564" s="579">
        <f>(H564-I564)*100/I564</f>
        <v>0</v>
      </c>
    </row>
    <row r="565" spans="1:10" ht="15" customHeight="1">
      <c r="A565" s="515"/>
      <c r="B565" s="514">
        <v>8.3000000000000007</v>
      </c>
      <c r="C565" s="644" t="s">
        <v>804</v>
      </c>
      <c r="D565" s="644"/>
      <c r="E565" s="644"/>
      <c r="F565" s="644"/>
      <c r="G565" s="514"/>
      <c r="H565" s="577"/>
      <c r="I565" s="580"/>
      <c r="J565" s="579"/>
    </row>
    <row r="566" spans="1:10" ht="15" customHeight="1">
      <c r="A566" s="515"/>
      <c r="B566" s="514"/>
      <c r="C566" s="515" t="s">
        <v>318</v>
      </c>
      <c r="D566" s="644" t="s">
        <v>805</v>
      </c>
      <c r="E566" s="644"/>
      <c r="F566" s="644"/>
      <c r="G566" s="514"/>
      <c r="H566" s="577"/>
      <c r="I566" s="580"/>
      <c r="J566" s="579"/>
    </row>
    <row r="567" spans="1:10" ht="60" customHeight="1">
      <c r="A567" s="515"/>
      <c r="B567" s="514"/>
      <c r="C567" s="515"/>
      <c r="D567" s="515" t="s">
        <v>646</v>
      </c>
      <c r="E567" s="644" t="s">
        <v>806</v>
      </c>
      <c r="F567" s="644"/>
      <c r="G567" s="514" t="s">
        <v>29</v>
      </c>
      <c r="H567" s="577">
        <f>ROUND('Chapter-8'!J53,2)</f>
        <v>273</v>
      </c>
      <c r="I567" s="580">
        <v>139.12</v>
      </c>
      <c r="J567" s="579">
        <f>(H567-I567)*100/I567</f>
        <v>96.23346751006325</v>
      </c>
    </row>
    <row r="568" spans="1:10" ht="15" customHeight="1">
      <c r="A568" s="515"/>
      <c r="B568" s="514"/>
      <c r="C568" s="515"/>
      <c r="D568" s="515" t="s">
        <v>650</v>
      </c>
      <c r="E568" s="644" t="s">
        <v>807</v>
      </c>
      <c r="F568" s="644"/>
      <c r="G568" s="514" t="s">
        <v>29</v>
      </c>
      <c r="H568" s="577">
        <f>ROUND('Chapter-8'!J63,2)</f>
        <v>28.88</v>
      </c>
      <c r="I568" s="580">
        <v>14.69</v>
      </c>
      <c r="J568" s="579">
        <f>(H568-I568)*100/I568</f>
        <v>96.596324029952356</v>
      </c>
    </row>
    <row r="569" spans="1:10" ht="15" customHeight="1">
      <c r="A569" s="515"/>
      <c r="B569" s="514"/>
      <c r="C569" s="515" t="s">
        <v>301</v>
      </c>
      <c r="D569" s="644" t="s">
        <v>808</v>
      </c>
      <c r="E569" s="644"/>
      <c r="F569" s="644"/>
      <c r="G569" s="514"/>
      <c r="H569" s="577"/>
      <c r="I569" s="580"/>
      <c r="J569" s="579"/>
    </row>
    <row r="570" spans="1:10" ht="62.25" customHeight="1">
      <c r="A570" s="515"/>
      <c r="B570" s="514"/>
      <c r="C570" s="515"/>
      <c r="D570" s="515" t="s">
        <v>646</v>
      </c>
      <c r="E570" s="644" t="s">
        <v>809</v>
      </c>
      <c r="F570" s="644"/>
      <c r="G570" s="514" t="s">
        <v>29</v>
      </c>
      <c r="H570" s="577">
        <f>ROUND('Chapter-8'!J77,2)</f>
        <v>179.78</v>
      </c>
      <c r="I570" s="580">
        <v>109.43</v>
      </c>
      <c r="J570" s="579">
        <f>(H570-I570)*100/I570</f>
        <v>64.287672484693402</v>
      </c>
    </row>
    <row r="571" spans="1:10" ht="15" customHeight="1">
      <c r="A571" s="515"/>
      <c r="B571" s="514"/>
      <c r="C571" s="515"/>
      <c r="D571" s="515" t="s">
        <v>650</v>
      </c>
      <c r="E571" s="644" t="s">
        <v>807</v>
      </c>
      <c r="F571" s="644"/>
      <c r="G571" s="514" t="s">
        <v>29</v>
      </c>
      <c r="H571" s="577">
        <f>ROUND('Chapter-8'!J87,2)</f>
        <v>28.88</v>
      </c>
      <c r="I571" s="580">
        <v>14.69</v>
      </c>
      <c r="J571" s="579">
        <f>(H571-I571)*100/I571</f>
        <v>96.596324029952356</v>
      </c>
    </row>
    <row r="572" spans="1:10" ht="15" customHeight="1">
      <c r="A572" s="515"/>
      <c r="B572" s="514"/>
      <c r="C572" s="515" t="s">
        <v>810</v>
      </c>
      <c r="D572" s="644" t="s">
        <v>811</v>
      </c>
      <c r="E572" s="644"/>
      <c r="F572" s="644"/>
      <c r="G572" s="514"/>
      <c r="H572" s="577"/>
      <c r="I572" s="580"/>
      <c r="J572" s="579"/>
    </row>
    <row r="573" spans="1:10" ht="49.5" customHeight="1">
      <c r="A573" s="515"/>
      <c r="B573" s="514"/>
      <c r="C573" s="515"/>
      <c r="D573" s="515" t="s">
        <v>646</v>
      </c>
      <c r="E573" s="644" t="s">
        <v>812</v>
      </c>
      <c r="F573" s="644"/>
      <c r="G573" s="514" t="s">
        <v>29</v>
      </c>
      <c r="H573" s="577">
        <f>ROUND('Chapter-8'!J101,2)</f>
        <v>600.6</v>
      </c>
      <c r="I573" s="580">
        <v>306.07</v>
      </c>
      <c r="J573" s="579">
        <f>(H573-I573)*100/I573</f>
        <v>96.229620675009002</v>
      </c>
    </row>
    <row r="574" spans="1:10" ht="15" customHeight="1">
      <c r="A574" s="515"/>
      <c r="B574" s="514"/>
      <c r="C574" s="515"/>
      <c r="D574" s="515" t="s">
        <v>650</v>
      </c>
      <c r="E574" s="644" t="s">
        <v>807</v>
      </c>
      <c r="F574" s="644"/>
      <c r="G574" s="514" t="s">
        <v>29</v>
      </c>
      <c r="H574" s="577">
        <f>ROUND('Chapter-8'!J111,2)</f>
        <v>45.15</v>
      </c>
      <c r="I574" s="580">
        <v>22.97</v>
      </c>
      <c r="J574" s="579">
        <f>(H574-I574)*100/I574</f>
        <v>96.560731388767962</v>
      </c>
    </row>
    <row r="575" spans="1:10" ht="30.75" customHeight="1">
      <c r="A575" s="515"/>
      <c r="B575" s="514"/>
      <c r="C575" s="515" t="s">
        <v>813</v>
      </c>
      <c r="D575" s="644" t="s">
        <v>814</v>
      </c>
      <c r="E575" s="644"/>
      <c r="F575" s="644"/>
      <c r="G575" s="514"/>
      <c r="H575" s="577"/>
      <c r="I575" s="580"/>
      <c r="J575" s="579"/>
    </row>
    <row r="576" spans="1:10" ht="58.5" customHeight="1">
      <c r="A576" s="515"/>
      <c r="B576" s="514"/>
      <c r="C576" s="515"/>
      <c r="D576" s="644" t="s">
        <v>815</v>
      </c>
      <c r="E576" s="644"/>
      <c r="F576" s="644"/>
      <c r="G576" s="514" t="s">
        <v>29</v>
      </c>
      <c r="H576" s="577">
        <f>ROUND('Chapter-8'!J126,2)</f>
        <v>310.33</v>
      </c>
      <c r="I576" s="580">
        <v>165.16</v>
      </c>
      <c r="J576" s="579">
        <f>(H576-I576)*100/I576</f>
        <v>87.896585129571321</v>
      </c>
    </row>
    <row r="577" spans="1:10" ht="15" customHeight="1">
      <c r="A577" s="515"/>
      <c r="B577" s="514"/>
      <c r="C577" s="515" t="s">
        <v>400</v>
      </c>
      <c r="D577" s="644" t="s">
        <v>816</v>
      </c>
      <c r="E577" s="644"/>
      <c r="F577" s="644"/>
      <c r="G577" s="514"/>
      <c r="H577" s="577"/>
      <c r="I577" s="580"/>
      <c r="J577" s="579"/>
    </row>
    <row r="578" spans="1:10" ht="47.25" customHeight="1">
      <c r="A578" s="515"/>
      <c r="B578" s="514"/>
      <c r="C578" s="515"/>
      <c r="D578" s="515" t="s">
        <v>646</v>
      </c>
      <c r="E578" s="644" t="s">
        <v>817</v>
      </c>
      <c r="F578" s="644"/>
      <c r="G578" s="514" t="s">
        <v>29</v>
      </c>
      <c r="H578" s="577">
        <f>ROUND('Chapter-8'!J148,2)</f>
        <v>471.74</v>
      </c>
      <c r="I578" s="580">
        <v>283.04000000000002</v>
      </c>
      <c r="J578" s="579">
        <f>(H578-I578)*100/I578</f>
        <v>66.669022046353874</v>
      </c>
    </row>
    <row r="579" spans="1:10" ht="15" customHeight="1">
      <c r="A579" s="515"/>
      <c r="B579" s="514"/>
      <c r="C579" s="515"/>
      <c r="D579" s="515" t="s">
        <v>650</v>
      </c>
      <c r="E579" s="644" t="s">
        <v>807</v>
      </c>
      <c r="F579" s="644"/>
      <c r="G579" s="514" t="s">
        <v>29</v>
      </c>
      <c r="H579" s="577">
        <f>ROUND('Chapter-8'!J158,2)</f>
        <v>56.7</v>
      </c>
      <c r="I579" s="580">
        <v>28.84</v>
      </c>
      <c r="J579" s="579">
        <f>(H579-I579)*100/I579</f>
        <v>96.601941747572837</v>
      </c>
    </row>
    <row r="580" spans="1:10" ht="15" customHeight="1">
      <c r="A580" s="515"/>
      <c r="B580" s="514">
        <v>8.4</v>
      </c>
      <c r="C580" s="644" t="s">
        <v>818</v>
      </c>
      <c r="D580" s="644"/>
      <c r="E580" s="644"/>
      <c r="F580" s="644"/>
      <c r="G580" s="514"/>
      <c r="H580" s="577"/>
      <c r="I580" s="580"/>
      <c r="J580" s="579"/>
    </row>
    <row r="581" spans="1:10" ht="30" customHeight="1">
      <c r="A581" s="515"/>
      <c r="B581" s="514"/>
      <c r="C581" s="644" t="s">
        <v>819</v>
      </c>
      <c r="D581" s="644"/>
      <c r="E581" s="644"/>
      <c r="F581" s="644"/>
      <c r="G581" s="514"/>
      <c r="H581" s="577"/>
      <c r="I581" s="580"/>
      <c r="J581" s="579"/>
    </row>
    <row r="582" spans="1:10" ht="15" customHeight="1">
      <c r="A582" s="515"/>
      <c r="B582" s="514"/>
      <c r="C582" s="515" t="s">
        <v>318</v>
      </c>
      <c r="D582" s="644" t="s">
        <v>820</v>
      </c>
      <c r="E582" s="644"/>
      <c r="F582" s="644"/>
      <c r="G582" s="514"/>
      <c r="H582" s="577"/>
      <c r="I582" s="580"/>
      <c r="J582" s="579"/>
    </row>
    <row r="583" spans="1:10" ht="15" customHeight="1">
      <c r="A583" s="515"/>
      <c r="B583" s="514"/>
      <c r="C583" s="515"/>
      <c r="D583" s="643" t="s">
        <v>755</v>
      </c>
      <c r="E583" s="643"/>
      <c r="F583" s="643"/>
      <c r="G583" s="514" t="s">
        <v>29</v>
      </c>
      <c r="H583" s="577"/>
      <c r="I583" s="580"/>
      <c r="J583" s="579"/>
    </row>
    <row r="584" spans="1:10" ht="15" customHeight="1">
      <c r="A584" s="515"/>
      <c r="B584" s="514"/>
      <c r="C584" s="515" t="s">
        <v>821</v>
      </c>
      <c r="D584" s="644" t="s">
        <v>822</v>
      </c>
      <c r="E584" s="644"/>
      <c r="F584" s="644"/>
      <c r="G584" s="514"/>
      <c r="H584" s="577"/>
      <c r="I584" s="580"/>
      <c r="J584" s="579"/>
    </row>
    <row r="585" spans="1:10" ht="15" customHeight="1">
      <c r="A585" s="515"/>
      <c r="B585" s="514"/>
      <c r="C585" s="515"/>
      <c r="D585" s="643" t="s">
        <v>823</v>
      </c>
      <c r="E585" s="643"/>
      <c r="F585" s="643"/>
      <c r="G585" s="514" t="s">
        <v>29</v>
      </c>
      <c r="H585" s="577"/>
      <c r="I585" s="580"/>
      <c r="J585" s="579"/>
    </row>
    <row r="586" spans="1:10" ht="15" customHeight="1">
      <c r="A586" s="515"/>
      <c r="B586" s="514"/>
      <c r="C586" s="515" t="s">
        <v>303</v>
      </c>
      <c r="D586" s="644" t="s">
        <v>824</v>
      </c>
      <c r="E586" s="644"/>
      <c r="F586" s="644"/>
      <c r="G586" s="514"/>
      <c r="H586" s="577"/>
      <c r="I586" s="580"/>
      <c r="J586" s="579"/>
    </row>
    <row r="587" spans="1:10" ht="15" customHeight="1">
      <c r="A587" s="515"/>
      <c r="B587" s="514"/>
      <c r="C587" s="515"/>
      <c r="D587" s="643" t="s">
        <v>825</v>
      </c>
      <c r="E587" s="643"/>
      <c r="F587" s="643"/>
      <c r="G587" s="514" t="s">
        <v>29</v>
      </c>
      <c r="H587" s="577"/>
      <c r="I587" s="580"/>
      <c r="J587" s="579"/>
    </row>
    <row r="588" spans="1:10" ht="15" customHeight="1">
      <c r="A588" s="515"/>
      <c r="B588" s="514"/>
      <c r="C588" s="515" t="s">
        <v>813</v>
      </c>
      <c r="D588" s="644" t="s">
        <v>826</v>
      </c>
      <c r="E588" s="644"/>
      <c r="F588" s="644"/>
      <c r="G588" s="514"/>
      <c r="H588" s="577"/>
      <c r="I588" s="580"/>
      <c r="J588" s="579"/>
    </row>
    <row r="589" spans="1:10" ht="15" customHeight="1">
      <c r="A589" s="515"/>
      <c r="B589" s="514"/>
      <c r="C589" s="515"/>
      <c r="D589" s="643" t="s">
        <v>827</v>
      </c>
      <c r="E589" s="643"/>
      <c r="F589" s="643"/>
      <c r="G589" s="514" t="s">
        <v>54</v>
      </c>
      <c r="H589" s="577"/>
      <c r="I589" s="580"/>
      <c r="J589" s="579"/>
    </row>
    <row r="590" spans="1:10" ht="33" customHeight="1">
      <c r="A590" s="515"/>
      <c r="B590" s="514"/>
      <c r="C590" s="515" t="s">
        <v>828</v>
      </c>
      <c r="D590" s="644" t="s">
        <v>829</v>
      </c>
      <c r="E590" s="644"/>
      <c r="F590" s="644"/>
      <c r="G590" s="514"/>
      <c r="H590" s="577"/>
      <c r="I590" s="580"/>
      <c r="J590" s="579"/>
    </row>
    <row r="591" spans="1:10" ht="15" customHeight="1">
      <c r="A591" s="515"/>
      <c r="B591" s="514"/>
      <c r="C591" s="515"/>
      <c r="D591" s="643" t="s">
        <v>763</v>
      </c>
      <c r="E591" s="643"/>
      <c r="F591" s="643"/>
      <c r="G591" s="514" t="s">
        <v>27</v>
      </c>
      <c r="H591" s="577"/>
      <c r="I591" s="580"/>
      <c r="J591" s="579"/>
    </row>
    <row r="592" spans="1:10" ht="32.25" customHeight="1">
      <c r="A592" s="515"/>
      <c r="B592" s="514"/>
      <c r="C592" s="515" t="s">
        <v>402</v>
      </c>
      <c r="D592" s="644" t="s">
        <v>830</v>
      </c>
      <c r="E592" s="644"/>
      <c r="F592" s="644"/>
      <c r="G592" s="514"/>
      <c r="H592" s="577"/>
      <c r="I592" s="580"/>
      <c r="J592" s="579"/>
    </row>
    <row r="593" spans="1:10" ht="15" customHeight="1">
      <c r="A593" s="515"/>
      <c r="B593" s="514"/>
      <c r="C593" s="515"/>
      <c r="D593" s="643" t="s">
        <v>831</v>
      </c>
      <c r="E593" s="643"/>
      <c r="F593" s="643"/>
      <c r="G593" s="514" t="s">
        <v>29</v>
      </c>
      <c r="H593" s="577"/>
      <c r="I593" s="580"/>
      <c r="J593" s="579"/>
    </row>
    <row r="594" spans="1:10" ht="15" customHeight="1">
      <c r="A594" s="515"/>
      <c r="B594" s="514"/>
      <c r="C594" s="515" t="s">
        <v>832</v>
      </c>
      <c r="D594" s="644" t="s">
        <v>833</v>
      </c>
      <c r="E594" s="644"/>
      <c r="F594" s="644"/>
      <c r="G594" s="514"/>
      <c r="H594" s="577"/>
      <c r="I594" s="580"/>
      <c r="J594" s="579"/>
    </row>
    <row r="595" spans="1:10" ht="15" customHeight="1">
      <c r="A595" s="515"/>
      <c r="B595" s="514"/>
      <c r="C595" s="515"/>
      <c r="D595" s="643" t="s">
        <v>834</v>
      </c>
      <c r="E595" s="643"/>
      <c r="F595" s="643"/>
      <c r="G595" s="514" t="s">
        <v>29</v>
      </c>
      <c r="H595" s="577"/>
      <c r="I595" s="580"/>
      <c r="J595" s="579"/>
    </row>
    <row r="596" spans="1:10" ht="15" customHeight="1">
      <c r="A596" s="515"/>
      <c r="B596" s="514">
        <v>8.5</v>
      </c>
      <c r="C596" s="644" t="s">
        <v>835</v>
      </c>
      <c r="D596" s="644"/>
      <c r="E596" s="644"/>
      <c r="F596" s="644"/>
      <c r="G596" s="514"/>
      <c r="H596" s="577"/>
      <c r="I596" s="580"/>
      <c r="J596" s="579"/>
    </row>
    <row r="597" spans="1:10" ht="51" customHeight="1">
      <c r="A597" s="515"/>
      <c r="B597" s="514"/>
      <c r="C597" s="644" t="s">
        <v>836</v>
      </c>
      <c r="D597" s="644"/>
      <c r="E597" s="644"/>
      <c r="F597" s="644"/>
      <c r="G597" s="514" t="s">
        <v>4095</v>
      </c>
      <c r="H597" s="577">
        <f>ROUND('Chapter-8'!J195,2)</f>
        <v>0</v>
      </c>
      <c r="I597" s="580">
        <v>0</v>
      </c>
      <c r="J597" s="579"/>
    </row>
    <row r="598" spans="1:10" ht="27.75" customHeight="1">
      <c r="A598" s="515"/>
      <c r="B598" s="514"/>
      <c r="C598" s="646" t="s">
        <v>726</v>
      </c>
      <c r="D598" s="646"/>
      <c r="E598" s="647" t="s">
        <v>4096</v>
      </c>
      <c r="F598" s="647"/>
      <c r="G598" s="514"/>
      <c r="H598" s="577"/>
      <c r="I598" s="580"/>
      <c r="J598" s="579"/>
    </row>
    <row r="599" spans="1:10" ht="15" customHeight="1">
      <c r="A599" s="515"/>
      <c r="B599" s="514">
        <v>8.6</v>
      </c>
      <c r="C599" s="644" t="s">
        <v>837</v>
      </c>
      <c r="D599" s="644"/>
      <c r="E599" s="644"/>
      <c r="F599" s="644"/>
      <c r="G599" s="514"/>
      <c r="H599" s="577"/>
      <c r="I599" s="580"/>
      <c r="J599" s="579"/>
    </row>
    <row r="600" spans="1:10" ht="43.5" customHeight="1">
      <c r="A600" s="515"/>
      <c r="B600" s="514"/>
      <c r="C600" s="644" t="s">
        <v>838</v>
      </c>
      <c r="D600" s="644"/>
      <c r="E600" s="644"/>
      <c r="F600" s="644"/>
      <c r="G600" s="514" t="s">
        <v>4095</v>
      </c>
      <c r="H600" s="577">
        <f>ROUND('Chapter-8'!J213,2)</f>
        <v>0</v>
      </c>
      <c r="I600" s="580">
        <v>0</v>
      </c>
      <c r="J600" s="579"/>
    </row>
    <row r="601" spans="1:10" ht="15" customHeight="1">
      <c r="A601" s="515"/>
      <c r="B601" s="514"/>
      <c r="C601" s="646" t="s">
        <v>726</v>
      </c>
      <c r="D601" s="646"/>
      <c r="E601" s="647" t="s">
        <v>4096</v>
      </c>
      <c r="F601" s="647"/>
      <c r="G601" s="514"/>
      <c r="H601" s="577"/>
      <c r="I601" s="580"/>
      <c r="J601" s="579"/>
    </row>
    <row r="602" spans="1:10" ht="15" customHeight="1">
      <c r="A602" s="515"/>
      <c r="B602" s="514">
        <v>8.6999999999999993</v>
      </c>
      <c r="C602" s="644" t="s">
        <v>839</v>
      </c>
      <c r="D602" s="644"/>
      <c r="E602" s="644"/>
      <c r="F602" s="644"/>
      <c r="G602" s="514"/>
      <c r="H602" s="577"/>
      <c r="I602" s="580"/>
      <c r="J602" s="579"/>
    </row>
    <row r="603" spans="1:10" ht="30" customHeight="1">
      <c r="A603" s="515"/>
      <c r="B603" s="514"/>
      <c r="C603" s="644" t="s">
        <v>840</v>
      </c>
      <c r="D603" s="644"/>
      <c r="E603" s="644"/>
      <c r="F603" s="644"/>
      <c r="G603" s="514" t="s">
        <v>4095</v>
      </c>
      <c r="H603" s="577">
        <f>ROUND('Chapter-8'!J260,2)</f>
        <v>60689.83</v>
      </c>
      <c r="I603" s="580" t="e">
        <v>#VALUE!</v>
      </c>
      <c r="J603" s="579"/>
    </row>
    <row r="604" spans="1:10" ht="62.25" customHeight="1">
      <c r="A604" s="515"/>
      <c r="B604" s="519" t="s">
        <v>841</v>
      </c>
      <c r="C604" s="644" t="s">
        <v>842</v>
      </c>
      <c r="D604" s="644"/>
      <c r="E604" s="644"/>
      <c r="F604" s="644"/>
      <c r="G604" s="514"/>
      <c r="H604" s="577"/>
      <c r="I604" s="580"/>
      <c r="J604" s="579"/>
    </row>
    <row r="605" spans="1:10" ht="15" customHeight="1">
      <c r="A605" s="515"/>
      <c r="B605" s="514"/>
      <c r="C605" s="515" t="s">
        <v>299</v>
      </c>
      <c r="D605" s="644" t="s">
        <v>843</v>
      </c>
      <c r="E605" s="644"/>
      <c r="F605" s="644"/>
      <c r="G605" s="514"/>
      <c r="H605" s="577"/>
      <c r="I605" s="580"/>
      <c r="J605" s="579"/>
    </row>
    <row r="606" spans="1:10" ht="15" customHeight="1">
      <c r="A606" s="515"/>
      <c r="B606" s="514"/>
      <c r="C606" s="515"/>
      <c r="D606" s="644" t="s">
        <v>844</v>
      </c>
      <c r="E606" s="644"/>
      <c r="F606" s="644"/>
      <c r="G606" s="514" t="s">
        <v>29</v>
      </c>
      <c r="H606" s="577"/>
      <c r="I606" s="580"/>
      <c r="J606" s="579"/>
    </row>
    <row r="607" spans="1:10" ht="15" customHeight="1">
      <c r="A607" s="515"/>
      <c r="B607" s="514"/>
      <c r="C607" s="515" t="s">
        <v>301</v>
      </c>
      <c r="D607" s="644" t="s">
        <v>845</v>
      </c>
      <c r="E607" s="644"/>
      <c r="F607" s="644"/>
      <c r="G607" s="514"/>
      <c r="H607" s="577"/>
      <c r="I607" s="580"/>
      <c r="J607" s="579"/>
    </row>
    <row r="608" spans="1:10" ht="15" customHeight="1">
      <c r="A608" s="515"/>
      <c r="B608" s="514"/>
      <c r="C608" s="515"/>
      <c r="D608" s="644" t="s">
        <v>846</v>
      </c>
      <c r="E608" s="644"/>
      <c r="F608" s="644"/>
      <c r="G608" s="514" t="s">
        <v>29</v>
      </c>
      <c r="H608" s="577"/>
      <c r="I608" s="580"/>
      <c r="J608" s="579"/>
    </row>
    <row r="609" spans="1:10" ht="15" customHeight="1">
      <c r="A609" s="515"/>
      <c r="B609" s="514"/>
      <c r="C609" s="515" t="s">
        <v>303</v>
      </c>
      <c r="D609" s="644" t="s">
        <v>847</v>
      </c>
      <c r="E609" s="644"/>
      <c r="F609" s="644"/>
      <c r="G609" s="514"/>
      <c r="H609" s="577"/>
      <c r="I609" s="580"/>
      <c r="J609" s="579"/>
    </row>
    <row r="610" spans="1:10" ht="15" customHeight="1">
      <c r="A610" s="515"/>
      <c r="B610" s="514"/>
      <c r="C610" s="515"/>
      <c r="D610" s="644" t="s">
        <v>848</v>
      </c>
      <c r="E610" s="644"/>
      <c r="F610" s="644"/>
      <c r="G610" s="514" t="s">
        <v>71</v>
      </c>
      <c r="H610" s="577"/>
      <c r="I610" s="580"/>
      <c r="J610" s="579"/>
    </row>
    <row r="611" spans="1:10" ht="15" customHeight="1">
      <c r="A611" s="515"/>
      <c r="B611" s="514"/>
      <c r="C611" s="515" t="s">
        <v>305</v>
      </c>
      <c r="D611" s="644" t="s">
        <v>849</v>
      </c>
      <c r="E611" s="644"/>
      <c r="F611" s="644"/>
      <c r="G611" s="514"/>
      <c r="H611" s="577"/>
      <c r="I611" s="580"/>
      <c r="J611" s="579"/>
    </row>
    <row r="612" spans="1:10" ht="15" customHeight="1">
      <c r="A612" s="515"/>
      <c r="B612" s="514"/>
      <c r="C612" s="515"/>
      <c r="D612" s="644" t="s">
        <v>850</v>
      </c>
      <c r="E612" s="644"/>
      <c r="F612" s="644"/>
      <c r="G612" s="514" t="s">
        <v>54</v>
      </c>
      <c r="H612" s="577"/>
      <c r="I612" s="580"/>
      <c r="J612" s="579"/>
    </row>
    <row r="613" spans="1:10" ht="30.75" customHeight="1">
      <c r="A613" s="515"/>
      <c r="B613" s="514">
        <v>8.9</v>
      </c>
      <c r="C613" s="644" t="s">
        <v>851</v>
      </c>
      <c r="D613" s="644"/>
      <c r="E613" s="644"/>
      <c r="F613" s="644"/>
      <c r="G613" s="514" t="s">
        <v>27</v>
      </c>
      <c r="H613" s="577">
        <f>ROUND('Chapter-8'!J293,2)</f>
        <v>449.19</v>
      </c>
      <c r="I613" s="580">
        <v>90.32</v>
      </c>
      <c r="J613" s="579">
        <f>(H613-I613)*100/I613</f>
        <v>397.33170947741365</v>
      </c>
    </row>
    <row r="614" spans="1:10" ht="15" customHeight="1">
      <c r="A614" s="515"/>
      <c r="B614" s="518" t="s">
        <v>852</v>
      </c>
      <c r="C614" s="644" t="s">
        <v>537</v>
      </c>
      <c r="D614" s="644"/>
      <c r="E614" s="644"/>
      <c r="F614" s="644"/>
      <c r="G614" s="514"/>
      <c r="H614" s="577"/>
      <c r="I614" s="580"/>
      <c r="J614" s="579"/>
    </row>
    <row r="615" spans="1:10" ht="59.25" customHeight="1">
      <c r="A615" s="515"/>
      <c r="B615" s="514"/>
      <c r="C615" s="644" t="s">
        <v>853</v>
      </c>
      <c r="D615" s="644"/>
      <c r="E615" s="644"/>
      <c r="F615" s="644"/>
      <c r="G615" s="514" t="s">
        <v>54</v>
      </c>
      <c r="H615" s="577">
        <f>ROUND('Chapter-8'!J310,2)</f>
        <v>91.85</v>
      </c>
      <c r="I615" s="580">
        <v>67.650000000000006</v>
      </c>
      <c r="J615" s="579">
        <f>(H615-I615)*100/I615</f>
        <v>35.772357723577223</v>
      </c>
    </row>
    <row r="616" spans="1:10" ht="15" customHeight="1">
      <c r="A616" s="515"/>
      <c r="B616" s="514">
        <v>8.11</v>
      </c>
      <c r="C616" s="644" t="s">
        <v>540</v>
      </c>
      <c r="D616" s="644"/>
      <c r="E616" s="644"/>
      <c r="F616" s="644"/>
      <c r="G616" s="514"/>
      <c r="H616" s="577"/>
      <c r="I616" s="580"/>
      <c r="J616" s="579"/>
    </row>
    <row r="617" spans="1:10" ht="60.75" customHeight="1">
      <c r="A617" s="515"/>
      <c r="B617" s="514"/>
      <c r="C617" s="644" t="s">
        <v>854</v>
      </c>
      <c r="D617" s="644"/>
      <c r="E617" s="644"/>
      <c r="F617" s="644"/>
      <c r="G617" s="514" t="s">
        <v>54</v>
      </c>
      <c r="H617" s="577">
        <f>ROUND('Chapter-8'!J330,2)</f>
        <v>250.78</v>
      </c>
      <c r="I617" s="580">
        <v>147.34</v>
      </c>
      <c r="J617" s="579">
        <f>(H617-I617)*100/I617</f>
        <v>70.204968100990911</v>
      </c>
    </row>
    <row r="618" spans="1:10">
      <c r="A618" s="645" t="s">
        <v>4097</v>
      </c>
      <c r="B618" s="645"/>
      <c r="C618" s="645"/>
      <c r="D618" s="645"/>
      <c r="E618" s="645"/>
      <c r="F618" s="645"/>
      <c r="G618" s="645"/>
      <c r="H618" s="577"/>
      <c r="I618" s="580"/>
      <c r="J618" s="579"/>
    </row>
    <row r="619" spans="1:10" ht="15" customHeight="1">
      <c r="A619" s="515"/>
      <c r="B619" s="514">
        <v>9.1</v>
      </c>
      <c r="C619" s="644" t="s">
        <v>855</v>
      </c>
      <c r="D619" s="644"/>
      <c r="E619" s="644"/>
      <c r="F619" s="644"/>
      <c r="G619" s="514"/>
      <c r="H619" s="577"/>
      <c r="I619" s="580"/>
      <c r="J619" s="579"/>
    </row>
    <row r="620" spans="1:10" ht="61.5" customHeight="1">
      <c r="A620" s="515"/>
      <c r="B620" s="514"/>
      <c r="C620" s="644" t="s">
        <v>856</v>
      </c>
      <c r="D620" s="644"/>
      <c r="E620" s="644"/>
      <c r="F620" s="644"/>
      <c r="G620" s="514"/>
      <c r="H620" s="577"/>
      <c r="I620" s="580"/>
      <c r="J620" s="579"/>
    </row>
    <row r="621" spans="1:10" ht="15" customHeight="1">
      <c r="A621" s="515"/>
      <c r="B621" s="514"/>
      <c r="C621" s="644" t="s">
        <v>755</v>
      </c>
      <c r="D621" s="644"/>
      <c r="E621" s="644"/>
      <c r="F621" s="644"/>
      <c r="G621" s="514" t="s">
        <v>29</v>
      </c>
      <c r="H621" s="577"/>
      <c r="I621" s="580"/>
      <c r="J621" s="579"/>
    </row>
    <row r="622" spans="1:10" ht="15" customHeight="1">
      <c r="A622" s="515"/>
      <c r="B622" s="514">
        <v>9.1999999999999993</v>
      </c>
      <c r="C622" s="644" t="s">
        <v>857</v>
      </c>
      <c r="D622" s="644"/>
      <c r="E622" s="644"/>
      <c r="F622" s="515"/>
      <c r="G622" s="514"/>
      <c r="H622" s="577"/>
      <c r="I622" s="580"/>
      <c r="J622" s="579"/>
    </row>
    <row r="623" spans="1:10" ht="15" customHeight="1">
      <c r="A623" s="515"/>
      <c r="B623" s="514"/>
      <c r="C623" s="515" t="s">
        <v>299</v>
      </c>
      <c r="D623" s="644" t="s">
        <v>858</v>
      </c>
      <c r="E623" s="644"/>
      <c r="F623" s="644"/>
      <c r="G623" s="514"/>
      <c r="H623" s="577"/>
      <c r="I623" s="580"/>
      <c r="J623" s="579"/>
    </row>
    <row r="624" spans="1:10" ht="32.25" customHeight="1">
      <c r="A624" s="515"/>
      <c r="B624" s="514"/>
      <c r="C624" s="515"/>
      <c r="D624" s="644" t="s">
        <v>859</v>
      </c>
      <c r="E624" s="644"/>
      <c r="F624" s="644"/>
      <c r="G624" s="514"/>
      <c r="H624" s="577"/>
      <c r="I624" s="580"/>
      <c r="J624" s="579"/>
    </row>
    <row r="625" spans="1:10" ht="15" customHeight="1">
      <c r="A625" s="515"/>
      <c r="B625" s="514"/>
      <c r="C625" s="515"/>
      <c r="D625" s="644" t="s">
        <v>860</v>
      </c>
      <c r="E625" s="644"/>
      <c r="F625" s="644"/>
      <c r="G625" s="514" t="s">
        <v>29</v>
      </c>
      <c r="H625" s="577">
        <f>ROUND('Chapter-9'!J14,2)</f>
        <v>5490.98</v>
      </c>
      <c r="I625" s="580">
        <v>3062.82</v>
      </c>
      <c r="J625" s="579">
        <f>(H625-I625)*100/I625</f>
        <v>79.278573340908025</v>
      </c>
    </row>
    <row r="626" spans="1:10" ht="15" customHeight="1">
      <c r="A626" s="515"/>
      <c r="B626" s="514"/>
      <c r="C626" s="515" t="s">
        <v>301</v>
      </c>
      <c r="D626" s="644" t="s">
        <v>861</v>
      </c>
      <c r="E626" s="644"/>
      <c r="F626" s="644"/>
      <c r="G626" s="514"/>
      <c r="H626" s="577"/>
      <c r="I626" s="580"/>
      <c r="J626" s="579"/>
    </row>
    <row r="627" spans="1:10" ht="33" customHeight="1">
      <c r="A627" s="515"/>
      <c r="B627" s="514"/>
      <c r="C627" s="515"/>
      <c r="D627" s="644" t="s">
        <v>862</v>
      </c>
      <c r="E627" s="644"/>
      <c r="F627" s="644"/>
      <c r="G627" s="514"/>
      <c r="H627" s="577"/>
      <c r="I627" s="580"/>
      <c r="J627" s="579"/>
    </row>
    <row r="628" spans="1:10" ht="15" customHeight="1">
      <c r="A628" s="515"/>
      <c r="B628" s="514"/>
      <c r="C628" s="515"/>
      <c r="D628" s="644" t="s">
        <v>863</v>
      </c>
      <c r="E628" s="644"/>
      <c r="F628" s="644"/>
      <c r="G628" s="514" t="s">
        <v>29</v>
      </c>
      <c r="H628" s="577">
        <f>ROUND('Chapter-9'!J18,2)</f>
        <v>1858.35</v>
      </c>
      <c r="I628" s="580">
        <v>348.84</v>
      </c>
      <c r="J628" s="579">
        <f>(H628-I628)*100/I628</f>
        <v>432.72273821809426</v>
      </c>
    </row>
    <row r="629" spans="1:10" ht="30" customHeight="1">
      <c r="A629" s="515"/>
      <c r="B629" s="514">
        <v>9.3000000000000007</v>
      </c>
      <c r="C629" s="644" t="s">
        <v>864</v>
      </c>
      <c r="D629" s="644"/>
      <c r="E629" s="644"/>
      <c r="F629" s="644"/>
      <c r="G629" s="514"/>
      <c r="H629" s="577"/>
      <c r="I629" s="580"/>
      <c r="J629" s="579"/>
    </row>
    <row r="630" spans="1:10" ht="63" customHeight="1">
      <c r="A630" s="515"/>
      <c r="B630" s="514"/>
      <c r="C630" s="644" t="s">
        <v>865</v>
      </c>
      <c r="D630" s="644"/>
      <c r="E630" s="644"/>
      <c r="F630" s="644"/>
      <c r="G630" s="514"/>
      <c r="H630" s="577"/>
      <c r="I630" s="580"/>
      <c r="J630" s="579"/>
    </row>
    <row r="631" spans="1:10" ht="15" customHeight="1">
      <c r="A631" s="515"/>
      <c r="B631" s="514"/>
      <c r="C631" s="515" t="s">
        <v>386</v>
      </c>
      <c r="D631" s="644" t="s">
        <v>866</v>
      </c>
      <c r="E631" s="644"/>
      <c r="F631" s="644"/>
      <c r="G631" s="514" t="s">
        <v>27</v>
      </c>
      <c r="H631" s="577">
        <f>ROUND('Chapter-9'!J36,2)</f>
        <v>10605.99</v>
      </c>
      <c r="I631" s="580">
        <v>7194.88</v>
      </c>
      <c r="J631" s="579">
        <f>(H631-I631)*100/I631</f>
        <v>47.410241727450625</v>
      </c>
    </row>
    <row r="632" spans="1:10" ht="15" customHeight="1">
      <c r="A632" s="515"/>
      <c r="B632" s="514"/>
      <c r="C632" s="515" t="s">
        <v>388</v>
      </c>
      <c r="D632" s="644" t="s">
        <v>867</v>
      </c>
      <c r="E632" s="644"/>
      <c r="F632" s="644"/>
      <c r="G632" s="514" t="s">
        <v>27</v>
      </c>
      <c r="H632" s="577">
        <f>ROUND('Chapter-9'!J49,2)</f>
        <v>7949.28</v>
      </c>
      <c r="I632" s="580">
        <v>6017.32</v>
      </c>
      <c r="J632" s="579">
        <f>(H632-I632)*100/I632</f>
        <v>32.10665213084895</v>
      </c>
    </row>
    <row r="633" spans="1:10" ht="15" customHeight="1">
      <c r="A633" s="515"/>
      <c r="B633" s="514"/>
      <c r="C633" s="515" t="s">
        <v>416</v>
      </c>
      <c r="D633" s="644" t="s">
        <v>868</v>
      </c>
      <c r="E633" s="644"/>
      <c r="F633" s="644"/>
      <c r="G633" s="514" t="s">
        <v>27</v>
      </c>
      <c r="H633" s="577">
        <f>ROUND('Chapter-9'!J62,2)</f>
        <v>4722.04</v>
      </c>
      <c r="I633" s="580">
        <v>5668.99</v>
      </c>
      <c r="J633" s="579">
        <f>(H633-I633)*100/I633</f>
        <v>-16.704033699124533</v>
      </c>
    </row>
    <row r="634" spans="1:10" ht="30.75" customHeight="1">
      <c r="A634" s="515"/>
      <c r="B634" s="514">
        <v>9.4</v>
      </c>
      <c r="C634" s="644" t="s">
        <v>869</v>
      </c>
      <c r="D634" s="644"/>
      <c r="E634" s="644"/>
      <c r="F634" s="644"/>
      <c r="G634" s="514"/>
      <c r="H634" s="577"/>
      <c r="I634" s="580"/>
      <c r="J634" s="579"/>
    </row>
    <row r="635" spans="1:10" ht="63" customHeight="1">
      <c r="A635" s="515"/>
      <c r="B635" s="514"/>
      <c r="C635" s="644" t="s">
        <v>870</v>
      </c>
      <c r="D635" s="644"/>
      <c r="E635" s="644"/>
      <c r="F635" s="644"/>
      <c r="G635" s="514"/>
      <c r="H635" s="577"/>
      <c r="I635" s="580"/>
      <c r="J635" s="579"/>
    </row>
    <row r="636" spans="1:10" ht="15" customHeight="1">
      <c r="A636" s="515"/>
      <c r="B636" s="514"/>
      <c r="C636" s="515" t="s">
        <v>386</v>
      </c>
      <c r="D636" s="644" t="s">
        <v>866</v>
      </c>
      <c r="E636" s="644"/>
      <c r="F636" s="644"/>
      <c r="G636" s="514" t="s">
        <v>27</v>
      </c>
      <c r="H636" s="577">
        <f>ROUND('Chapter-9'!J81,2)</f>
        <v>11631.99</v>
      </c>
      <c r="I636" s="580">
        <v>6639.84</v>
      </c>
      <c r="J636" s="579">
        <f>(H636-I636)*100/I636</f>
        <v>75.184793609484558</v>
      </c>
    </row>
    <row r="637" spans="1:10" ht="15" customHeight="1">
      <c r="A637" s="515"/>
      <c r="B637" s="514"/>
      <c r="C637" s="515" t="s">
        <v>388</v>
      </c>
      <c r="D637" s="644" t="s">
        <v>867</v>
      </c>
      <c r="E637" s="644"/>
      <c r="F637" s="644"/>
      <c r="G637" s="514" t="s">
        <v>27</v>
      </c>
      <c r="H637" s="577">
        <f>ROUND('Chapter-9'!J94,2)</f>
        <v>8723.2800000000007</v>
      </c>
      <c r="I637" s="580">
        <v>5439.14</v>
      </c>
      <c r="J637" s="579">
        <f>(H637-I637)*100/I637</f>
        <v>60.379765918876892</v>
      </c>
    </row>
    <row r="638" spans="1:10" ht="15" customHeight="1">
      <c r="A638" s="515"/>
      <c r="B638" s="514"/>
      <c r="C638" s="515" t="s">
        <v>416</v>
      </c>
      <c r="D638" s="644" t="s">
        <v>868</v>
      </c>
      <c r="E638" s="644"/>
      <c r="F638" s="644"/>
      <c r="G638" s="514" t="s">
        <v>27</v>
      </c>
      <c r="H638" s="577">
        <f>ROUND('Chapter-9'!J107,2)</f>
        <v>5182.16</v>
      </c>
      <c r="I638" s="580" t="e">
        <v>#VALUE!</v>
      </c>
      <c r="J638" s="579"/>
    </row>
    <row r="639" spans="1:10" ht="31.5" customHeight="1">
      <c r="A639" s="515"/>
      <c r="B639" s="514">
        <v>9.5</v>
      </c>
      <c r="C639" s="644" t="s">
        <v>871</v>
      </c>
      <c r="D639" s="644"/>
      <c r="E639" s="644"/>
      <c r="F639" s="644"/>
      <c r="G639" s="514"/>
      <c r="H639" s="577"/>
      <c r="I639" s="580"/>
      <c r="J639" s="579"/>
    </row>
    <row r="640" spans="1:10" ht="63" customHeight="1">
      <c r="A640" s="515"/>
      <c r="B640" s="514"/>
      <c r="C640" s="644" t="s">
        <v>872</v>
      </c>
      <c r="D640" s="644"/>
      <c r="E640" s="644"/>
      <c r="F640" s="644"/>
      <c r="G640" s="514"/>
      <c r="H640" s="577"/>
      <c r="I640" s="580"/>
      <c r="J640" s="579"/>
    </row>
    <row r="641" spans="1:10" ht="15" customHeight="1">
      <c r="A641" s="515"/>
      <c r="B641" s="514"/>
      <c r="C641" s="515" t="s">
        <v>386</v>
      </c>
      <c r="D641" s="644" t="s">
        <v>866</v>
      </c>
      <c r="E641" s="644"/>
      <c r="F641" s="644"/>
      <c r="G641" s="514" t="s">
        <v>27</v>
      </c>
      <c r="H641" s="577">
        <f>ROUND('Chapter-9'!J126,2)</f>
        <v>21321.34</v>
      </c>
      <c r="I641" s="580">
        <v>14446.25</v>
      </c>
      <c r="J641" s="579">
        <f>(H641-I641)*100/I641</f>
        <v>47.590828069568225</v>
      </c>
    </row>
    <row r="642" spans="1:10" ht="15" customHeight="1">
      <c r="A642" s="515"/>
      <c r="B642" s="514"/>
      <c r="C642" s="515" t="s">
        <v>388</v>
      </c>
      <c r="D642" s="644" t="s">
        <v>867</v>
      </c>
      <c r="E642" s="644"/>
      <c r="F642" s="644"/>
      <c r="G642" s="514" t="s">
        <v>27</v>
      </c>
      <c r="H642" s="577">
        <f>ROUND('Chapter-9'!J139,2)</f>
        <v>15966.99</v>
      </c>
      <c r="I642" s="580">
        <v>12070.3</v>
      </c>
      <c r="J642" s="579">
        <f>(H642-I642)*100/I642</f>
        <v>32.283290390462547</v>
      </c>
    </row>
    <row r="643" spans="1:10" ht="15" customHeight="1">
      <c r="A643" s="515"/>
      <c r="B643" s="514"/>
      <c r="C643" s="515" t="s">
        <v>416</v>
      </c>
      <c r="D643" s="644" t="s">
        <v>868</v>
      </c>
      <c r="E643" s="644"/>
      <c r="F643" s="644"/>
      <c r="G643" s="514" t="s">
        <v>27</v>
      </c>
      <c r="H643" s="577">
        <f>ROUND('Chapter-9'!J152,2)</f>
        <v>9443.25</v>
      </c>
      <c r="I643" s="580">
        <v>11338.22</v>
      </c>
      <c r="J643" s="579">
        <f>(H643-I643)*100/I643</f>
        <v>-16.713117226513504</v>
      </c>
    </row>
    <row r="644" spans="1:10" ht="30.75" customHeight="1">
      <c r="A644" s="515"/>
      <c r="B644" s="514">
        <v>9.6</v>
      </c>
      <c r="C644" s="644" t="s">
        <v>873</v>
      </c>
      <c r="D644" s="644"/>
      <c r="E644" s="644"/>
      <c r="F644" s="644"/>
      <c r="G644" s="514"/>
      <c r="H644" s="577"/>
      <c r="I644" s="580"/>
      <c r="J644" s="579"/>
    </row>
    <row r="645" spans="1:10" ht="64.5" customHeight="1">
      <c r="A645" s="515"/>
      <c r="B645" s="514"/>
      <c r="C645" s="644" t="s">
        <v>874</v>
      </c>
      <c r="D645" s="644"/>
      <c r="E645" s="644"/>
      <c r="F645" s="644"/>
      <c r="G645" s="514"/>
      <c r="H645" s="577"/>
      <c r="I645" s="580"/>
      <c r="J645" s="579"/>
    </row>
    <row r="646" spans="1:10" ht="15" customHeight="1">
      <c r="A646" s="515"/>
      <c r="B646" s="514"/>
      <c r="C646" s="515" t="s">
        <v>386</v>
      </c>
      <c r="D646" s="644" t="s">
        <v>866</v>
      </c>
      <c r="E646" s="644"/>
      <c r="F646" s="644"/>
      <c r="G646" s="514" t="s">
        <v>27</v>
      </c>
      <c r="H646" s="577">
        <f>ROUND('Chapter-9'!J171,2)</f>
        <v>23373.34</v>
      </c>
      <c r="I646" s="580">
        <v>13336.17</v>
      </c>
      <c r="J646" s="579">
        <f>(H646-I646)*100/I646</f>
        <v>75.262762847204257</v>
      </c>
    </row>
    <row r="647" spans="1:10" ht="15" customHeight="1">
      <c r="A647" s="515"/>
      <c r="B647" s="514"/>
      <c r="C647" s="515" t="s">
        <v>388</v>
      </c>
      <c r="D647" s="644" t="s">
        <v>867</v>
      </c>
      <c r="E647" s="644"/>
      <c r="F647" s="644"/>
      <c r="G647" s="514" t="s">
        <v>27</v>
      </c>
      <c r="H647" s="577">
        <f>ROUND('Chapter-9'!J184,2)</f>
        <v>17514.990000000002</v>
      </c>
      <c r="I647" s="580">
        <v>10913.93</v>
      </c>
      <c r="J647" s="579">
        <f>(H647-I647)*100/I647</f>
        <v>60.482887465834956</v>
      </c>
    </row>
    <row r="648" spans="1:10" ht="15" customHeight="1">
      <c r="A648" s="515"/>
      <c r="B648" s="514"/>
      <c r="C648" s="515" t="s">
        <v>416</v>
      </c>
      <c r="D648" s="644" t="s">
        <v>868</v>
      </c>
      <c r="E648" s="644"/>
      <c r="F648" s="644"/>
      <c r="G648" s="514" t="s">
        <v>27</v>
      </c>
      <c r="H648" s="577">
        <f>ROUND('Chapter-9'!J197,2)</f>
        <v>10363.5</v>
      </c>
      <c r="I648" s="580" t="e">
        <v>#VALUE!</v>
      </c>
      <c r="J648" s="579"/>
    </row>
    <row r="649" spans="1:10" ht="63" customHeight="1">
      <c r="A649" s="515"/>
      <c r="B649" s="514">
        <v>9.6999999999999993</v>
      </c>
      <c r="C649" s="644" t="s">
        <v>875</v>
      </c>
      <c r="D649" s="644"/>
      <c r="E649" s="644"/>
      <c r="F649" s="644"/>
      <c r="G649" s="514"/>
      <c r="H649" s="577"/>
      <c r="I649" s="580"/>
      <c r="J649" s="579"/>
    </row>
    <row r="650" spans="1:10" ht="15" customHeight="1">
      <c r="A650" s="515"/>
      <c r="B650" s="514"/>
      <c r="C650" s="644" t="s">
        <v>876</v>
      </c>
      <c r="D650" s="644"/>
      <c r="E650" s="644"/>
      <c r="F650" s="644"/>
      <c r="G650" s="514" t="s">
        <v>27</v>
      </c>
      <c r="H650" s="577">
        <f>ROUND('Chapter-9'!J215,2)</f>
        <v>2678.13</v>
      </c>
      <c r="I650" s="580">
        <v>4536.08</v>
      </c>
      <c r="J650" s="579">
        <f>(H650-I650)*100/I650</f>
        <v>-40.959374614204329</v>
      </c>
    </row>
    <row r="651" spans="1:10" ht="60.75" customHeight="1">
      <c r="A651" s="515"/>
      <c r="B651" s="514">
        <v>9.8000000000000007</v>
      </c>
      <c r="C651" s="644" t="s">
        <v>877</v>
      </c>
      <c r="D651" s="644"/>
      <c r="E651" s="644"/>
      <c r="F651" s="644"/>
      <c r="G651" s="514"/>
      <c r="H651" s="577"/>
      <c r="I651" s="580"/>
      <c r="J651" s="579"/>
    </row>
    <row r="652" spans="1:10" ht="15" customHeight="1">
      <c r="A652" s="515"/>
      <c r="B652" s="514"/>
      <c r="C652" s="644" t="s">
        <v>876</v>
      </c>
      <c r="D652" s="644"/>
      <c r="E652" s="644"/>
      <c r="F652" s="644"/>
      <c r="G652" s="514" t="s">
        <v>27</v>
      </c>
      <c r="H652" s="577">
        <f>ROUND('Chapter-9'!J233,2)</f>
        <v>5147.5</v>
      </c>
      <c r="I652" s="580" t="e">
        <v>#VALUE!</v>
      </c>
      <c r="J652" s="579"/>
    </row>
    <row r="653" spans="1:10" ht="33" customHeight="1">
      <c r="A653" s="515"/>
      <c r="B653" s="514">
        <v>9.9</v>
      </c>
      <c r="C653" s="644" t="s">
        <v>878</v>
      </c>
      <c r="D653" s="644"/>
      <c r="E653" s="644"/>
      <c r="F653" s="644"/>
      <c r="G653" s="514"/>
      <c r="H653" s="577"/>
      <c r="I653" s="580"/>
      <c r="J653" s="579"/>
    </row>
    <row r="654" spans="1:10" ht="15" customHeight="1">
      <c r="A654" s="515"/>
      <c r="B654" s="514"/>
      <c r="C654" s="644" t="s">
        <v>823</v>
      </c>
      <c r="D654" s="644"/>
      <c r="E654" s="644"/>
      <c r="F654" s="644"/>
      <c r="G654" s="514" t="s">
        <v>29</v>
      </c>
      <c r="H654" s="577"/>
      <c r="I654" s="580"/>
      <c r="J654" s="579"/>
    </row>
    <row r="655" spans="1:10" ht="45.75" customHeight="1">
      <c r="A655" s="515"/>
      <c r="B655" s="518" t="s">
        <v>879</v>
      </c>
      <c r="C655" s="644" t="s">
        <v>880</v>
      </c>
      <c r="D655" s="644"/>
      <c r="E655" s="644"/>
      <c r="F655" s="644"/>
      <c r="G655" s="514"/>
      <c r="H655" s="577"/>
      <c r="I655" s="580"/>
      <c r="J655" s="579"/>
    </row>
    <row r="656" spans="1:10" ht="15" customHeight="1">
      <c r="A656" s="515"/>
      <c r="B656" s="514"/>
      <c r="C656" s="515" t="s">
        <v>386</v>
      </c>
      <c r="D656" s="644" t="s">
        <v>881</v>
      </c>
      <c r="E656" s="644"/>
      <c r="F656" s="644"/>
      <c r="G656" s="514"/>
      <c r="H656" s="577"/>
      <c r="I656" s="580"/>
      <c r="J656" s="579"/>
    </row>
    <row r="657" spans="1:10" ht="15" customHeight="1">
      <c r="A657" s="515"/>
      <c r="B657" s="514"/>
      <c r="C657" s="515"/>
      <c r="D657" s="644" t="s">
        <v>882</v>
      </c>
      <c r="E657" s="644"/>
      <c r="F657" s="644"/>
      <c r="G657" s="514" t="s">
        <v>29</v>
      </c>
      <c r="H657" s="577"/>
      <c r="I657" s="580"/>
      <c r="J657" s="579"/>
    </row>
    <row r="658" spans="1:10" ht="15" customHeight="1">
      <c r="A658" s="515"/>
      <c r="B658" s="514"/>
      <c r="C658" s="515" t="s">
        <v>388</v>
      </c>
      <c r="D658" s="644" t="s">
        <v>883</v>
      </c>
      <c r="E658" s="644"/>
      <c r="F658" s="644"/>
      <c r="G658" s="514"/>
      <c r="H658" s="577"/>
      <c r="I658" s="580"/>
      <c r="J658" s="579"/>
    </row>
    <row r="659" spans="1:10" ht="15" customHeight="1">
      <c r="A659" s="515"/>
      <c r="B659" s="514"/>
      <c r="C659" s="515"/>
      <c r="D659" s="644" t="s">
        <v>884</v>
      </c>
      <c r="E659" s="644"/>
      <c r="F659" s="644"/>
      <c r="G659" s="514" t="s">
        <v>29</v>
      </c>
      <c r="H659" s="577"/>
      <c r="I659" s="580"/>
      <c r="J659" s="579"/>
    </row>
    <row r="660" spans="1:10" ht="31.5" customHeight="1">
      <c r="A660" s="515"/>
      <c r="B660" s="514">
        <v>9.11</v>
      </c>
      <c r="C660" s="644" t="s">
        <v>885</v>
      </c>
      <c r="D660" s="644"/>
      <c r="E660" s="644"/>
      <c r="F660" s="644"/>
      <c r="G660" s="514"/>
      <c r="H660" s="577"/>
      <c r="I660" s="580"/>
      <c r="J660" s="579"/>
    </row>
    <row r="661" spans="1:10" ht="15" customHeight="1">
      <c r="A661" s="515"/>
      <c r="B661" s="514"/>
      <c r="C661" s="515" t="s">
        <v>386</v>
      </c>
      <c r="D661" s="644" t="s">
        <v>886</v>
      </c>
      <c r="E661" s="644"/>
      <c r="F661" s="644"/>
      <c r="G661" s="514"/>
      <c r="H661" s="577"/>
      <c r="I661" s="580"/>
      <c r="J661" s="579"/>
    </row>
    <row r="662" spans="1:10" ht="15" customHeight="1">
      <c r="A662" s="515"/>
      <c r="B662" s="514"/>
      <c r="C662" s="515"/>
      <c r="D662" s="644" t="s">
        <v>887</v>
      </c>
      <c r="E662" s="644"/>
      <c r="F662" s="644"/>
      <c r="G662" s="514" t="s">
        <v>29</v>
      </c>
      <c r="H662" s="577"/>
      <c r="I662" s="580"/>
      <c r="J662" s="579"/>
    </row>
    <row r="663" spans="1:10" ht="15" customHeight="1">
      <c r="A663" s="515"/>
      <c r="B663" s="514"/>
      <c r="C663" s="515" t="s">
        <v>388</v>
      </c>
      <c r="D663" s="644" t="s">
        <v>883</v>
      </c>
      <c r="E663" s="644"/>
      <c r="F663" s="644"/>
      <c r="G663" s="514"/>
      <c r="H663" s="577"/>
      <c r="I663" s="580"/>
      <c r="J663" s="579"/>
    </row>
    <row r="664" spans="1:10" ht="15" customHeight="1">
      <c r="A664" s="515"/>
      <c r="B664" s="514"/>
      <c r="C664" s="515"/>
      <c r="D664" s="644" t="s">
        <v>888</v>
      </c>
      <c r="E664" s="644"/>
      <c r="F664" s="644"/>
      <c r="G664" s="514" t="s">
        <v>29</v>
      </c>
      <c r="H664" s="577"/>
      <c r="I664" s="580"/>
      <c r="J664" s="579"/>
    </row>
    <row r="665" spans="1:10" ht="34.5" customHeight="1">
      <c r="A665" s="515"/>
      <c r="B665" s="514">
        <v>9.1199999999999992</v>
      </c>
      <c r="C665" s="644" t="s">
        <v>889</v>
      </c>
      <c r="D665" s="644"/>
      <c r="E665" s="644"/>
      <c r="F665" s="644"/>
      <c r="G665" s="514"/>
      <c r="H665" s="577"/>
      <c r="I665" s="580"/>
      <c r="J665" s="579"/>
    </row>
    <row r="666" spans="1:10" ht="15" customHeight="1">
      <c r="A666" s="515"/>
      <c r="B666" s="514"/>
      <c r="C666" s="644" t="s">
        <v>827</v>
      </c>
      <c r="D666" s="644"/>
      <c r="E666" s="644"/>
      <c r="F666" s="644"/>
      <c r="G666" s="514" t="s">
        <v>54</v>
      </c>
      <c r="H666" s="577"/>
      <c r="I666" s="580"/>
      <c r="J666" s="579"/>
    </row>
    <row r="667" spans="1:10" ht="30.75" customHeight="1">
      <c r="A667" s="515"/>
      <c r="B667" s="514">
        <v>9.1300000000000008</v>
      </c>
      <c r="C667" s="644" t="s">
        <v>890</v>
      </c>
      <c r="D667" s="644"/>
      <c r="E667" s="644"/>
      <c r="F667" s="644"/>
      <c r="G667" s="514"/>
      <c r="H667" s="577"/>
      <c r="I667" s="580"/>
      <c r="J667" s="579"/>
    </row>
    <row r="668" spans="1:10" ht="15" customHeight="1">
      <c r="A668" s="515"/>
      <c r="B668" s="514"/>
      <c r="C668" s="644" t="s">
        <v>891</v>
      </c>
      <c r="D668" s="644"/>
      <c r="E668" s="644"/>
      <c r="F668" s="644"/>
      <c r="G668" s="514" t="s">
        <v>54</v>
      </c>
      <c r="H668" s="577"/>
      <c r="I668" s="580"/>
      <c r="J668" s="579"/>
    </row>
    <row r="669" spans="1:10" ht="28.5" customHeight="1">
      <c r="A669" s="515"/>
      <c r="B669" s="514">
        <v>9.14</v>
      </c>
      <c r="C669" s="644" t="s">
        <v>892</v>
      </c>
      <c r="D669" s="644"/>
      <c r="E669" s="644"/>
      <c r="F669" s="644"/>
      <c r="G669" s="514"/>
      <c r="H669" s="577"/>
      <c r="I669" s="580"/>
      <c r="J669" s="579"/>
    </row>
    <row r="670" spans="1:10" ht="15" customHeight="1">
      <c r="A670" s="515"/>
      <c r="B670" s="514"/>
      <c r="C670" s="644" t="s">
        <v>863</v>
      </c>
      <c r="D670" s="644"/>
      <c r="E670" s="644"/>
      <c r="F670" s="644"/>
      <c r="G670" s="514" t="s">
        <v>54</v>
      </c>
      <c r="H670" s="577"/>
      <c r="I670" s="580"/>
      <c r="J670" s="579"/>
    </row>
    <row r="671" spans="1:10" ht="31.5" customHeight="1">
      <c r="A671" s="515"/>
      <c r="B671" s="514">
        <v>9.15</v>
      </c>
      <c r="C671" s="648" t="s">
        <v>893</v>
      </c>
      <c r="D671" s="648"/>
      <c r="E671" s="648"/>
      <c r="F671" s="648"/>
      <c r="G671" s="514"/>
      <c r="H671" s="577"/>
      <c r="I671" s="580"/>
      <c r="J671" s="579"/>
    </row>
    <row r="672" spans="1:10" ht="15" customHeight="1">
      <c r="A672" s="515"/>
      <c r="B672" s="514"/>
      <c r="C672" s="648" t="s">
        <v>894</v>
      </c>
      <c r="D672" s="648"/>
      <c r="E672" s="648"/>
      <c r="F672" s="648"/>
      <c r="G672" s="514" t="s">
        <v>27</v>
      </c>
      <c r="H672" s="577"/>
      <c r="I672" s="580"/>
      <c r="J672" s="579"/>
    </row>
    <row r="673" spans="1:10">
      <c r="A673" s="645" t="s">
        <v>4098</v>
      </c>
      <c r="B673" s="645"/>
      <c r="C673" s="645"/>
      <c r="D673" s="645"/>
      <c r="E673" s="645"/>
      <c r="F673" s="645"/>
      <c r="G673" s="645"/>
      <c r="H673" s="577"/>
      <c r="I673" s="580"/>
      <c r="J673" s="579"/>
    </row>
    <row r="674" spans="1:10" ht="15" customHeight="1">
      <c r="A674" s="515"/>
      <c r="B674" s="514">
        <v>10.1</v>
      </c>
      <c r="C674" s="644" t="s">
        <v>895</v>
      </c>
      <c r="D674" s="644"/>
      <c r="E674" s="644"/>
      <c r="F674" s="644"/>
      <c r="G674" s="514"/>
      <c r="H674" s="577"/>
      <c r="I674" s="580"/>
      <c r="J674" s="579"/>
    </row>
    <row r="675" spans="1:10" ht="49.5" customHeight="1">
      <c r="A675" s="515"/>
      <c r="B675" s="514"/>
      <c r="C675" s="644" t="s">
        <v>896</v>
      </c>
      <c r="D675" s="644"/>
      <c r="E675" s="644"/>
      <c r="F675" s="644"/>
      <c r="G675" s="514"/>
      <c r="H675" s="577"/>
      <c r="I675" s="580"/>
      <c r="J675" s="579"/>
    </row>
    <row r="676" spans="1:10" ht="12.75" customHeight="1">
      <c r="A676" s="515"/>
      <c r="B676" s="514"/>
      <c r="C676" s="515" t="s">
        <v>576</v>
      </c>
      <c r="D676" s="644" t="s">
        <v>897</v>
      </c>
      <c r="E676" s="644"/>
      <c r="F676" s="644"/>
      <c r="G676" s="522" t="s">
        <v>4099</v>
      </c>
      <c r="H676" s="577">
        <f>ROUND('Chapter-10'!J19,2)</f>
        <v>1.2</v>
      </c>
      <c r="I676" s="580">
        <v>0.72</v>
      </c>
      <c r="J676" s="579">
        <f>(H676-I676)*100/I676</f>
        <v>66.666666666666671</v>
      </c>
    </row>
    <row r="677" spans="1:10" ht="12.75" customHeight="1">
      <c r="A677" s="515"/>
      <c r="B677" s="514"/>
      <c r="C677" s="515" t="s">
        <v>578</v>
      </c>
      <c r="D677" s="644" t="s">
        <v>898</v>
      </c>
      <c r="E677" s="644"/>
      <c r="F677" s="644"/>
      <c r="G677" s="522" t="s">
        <v>4099</v>
      </c>
      <c r="H677" s="577">
        <f>ROUND('Chapter-10'!J32,2)</f>
        <v>0.71</v>
      </c>
      <c r="I677" s="580">
        <v>0.44</v>
      </c>
      <c r="J677" s="579">
        <f>(H677-I677)*100/I677</f>
        <v>61.363636363636353</v>
      </c>
    </row>
    <row r="678" spans="1:10" ht="15" customHeight="1">
      <c r="A678" s="515"/>
      <c r="B678" s="514">
        <v>10.199999999999999</v>
      </c>
      <c r="C678" s="644" t="s">
        <v>899</v>
      </c>
      <c r="D678" s="644"/>
      <c r="E678" s="644"/>
      <c r="F678" s="644"/>
      <c r="G678" s="514"/>
      <c r="H678" s="577"/>
      <c r="I678" s="580"/>
      <c r="J678" s="579"/>
    </row>
    <row r="679" spans="1:10" ht="15" customHeight="1">
      <c r="A679" s="515"/>
      <c r="B679" s="514"/>
      <c r="C679" s="515" t="s">
        <v>347</v>
      </c>
      <c r="D679" s="644" t="s">
        <v>900</v>
      </c>
      <c r="E679" s="644"/>
      <c r="F679" s="644"/>
      <c r="G679" s="514"/>
      <c r="H679" s="577"/>
      <c r="I679" s="580"/>
      <c r="J679" s="579"/>
    </row>
    <row r="680" spans="1:10" ht="126" customHeight="1">
      <c r="A680" s="515"/>
      <c r="B680" s="514"/>
      <c r="C680" s="515"/>
      <c r="D680" s="523">
        <v>-1</v>
      </c>
      <c r="E680" s="644" t="s">
        <v>901</v>
      </c>
      <c r="F680" s="644"/>
      <c r="G680" s="514" t="s">
        <v>104</v>
      </c>
      <c r="H680" s="577">
        <f>ROUND('Chapter-10'!J68,2)</f>
        <v>3164.59</v>
      </c>
      <c r="I680" s="580">
        <v>4024.54</v>
      </c>
      <c r="J680" s="579">
        <f>(H680-I680)*100/I680</f>
        <v>-21.367659409522574</v>
      </c>
    </row>
    <row r="681" spans="1:10" ht="25.5">
      <c r="A681" s="515"/>
      <c r="B681" s="514"/>
      <c r="C681" s="515"/>
      <c r="D681" s="524" t="s">
        <v>726</v>
      </c>
      <c r="E681" s="515"/>
      <c r="F681" s="520" t="s">
        <v>4100</v>
      </c>
      <c r="G681" s="514"/>
      <c r="H681" s="577"/>
      <c r="I681" s="580"/>
      <c r="J681" s="579"/>
    </row>
    <row r="682" spans="1:10" ht="119.25" customHeight="1">
      <c r="A682" s="515"/>
      <c r="B682" s="514"/>
      <c r="C682" s="515"/>
      <c r="D682" s="523">
        <v>-2</v>
      </c>
      <c r="E682" s="644" t="s">
        <v>902</v>
      </c>
      <c r="F682" s="644"/>
      <c r="G682" s="514" t="s">
        <v>104</v>
      </c>
      <c r="H682" s="577">
        <f>ROUND('Chapter-10'!J100,2)</f>
        <v>4030.04</v>
      </c>
      <c r="I682" s="580">
        <v>4179.1400000000003</v>
      </c>
      <c r="J682" s="579">
        <f>(H682-I682)*100/I682</f>
        <v>-3.5677196743827762</v>
      </c>
    </row>
    <row r="683" spans="1:10" ht="25.5">
      <c r="A683" s="515"/>
      <c r="B683" s="514"/>
      <c r="C683" s="515"/>
      <c r="D683" s="524" t="s">
        <v>726</v>
      </c>
      <c r="E683" s="515"/>
      <c r="F683" s="520" t="s">
        <v>4100</v>
      </c>
      <c r="G683" s="514"/>
      <c r="H683" s="577"/>
      <c r="I683" s="580"/>
      <c r="J683" s="579"/>
    </row>
    <row r="684" spans="1:10" ht="126.75" customHeight="1">
      <c r="A684" s="515"/>
      <c r="B684" s="514"/>
      <c r="C684" s="515"/>
      <c r="D684" s="523">
        <v>-3</v>
      </c>
      <c r="E684" s="644" t="s">
        <v>903</v>
      </c>
      <c r="F684" s="644"/>
      <c r="G684" s="514" t="s">
        <v>104</v>
      </c>
      <c r="H684" s="577">
        <f>ROUND('Chapter-10'!J137,2)</f>
        <v>2107.6799999999998</v>
      </c>
      <c r="I684" s="580">
        <v>3754.62</v>
      </c>
      <c r="J684" s="579">
        <f>(H684-I684)*100/I684</f>
        <v>-43.864359109577002</v>
      </c>
    </row>
    <row r="685" spans="1:10" ht="25.5">
      <c r="A685" s="515"/>
      <c r="B685" s="514"/>
      <c r="C685" s="515"/>
      <c r="D685" s="524" t="s">
        <v>726</v>
      </c>
      <c r="E685" s="515"/>
      <c r="F685" s="520" t="s">
        <v>4100</v>
      </c>
      <c r="G685" s="514"/>
      <c r="H685" s="577"/>
      <c r="I685" s="580"/>
      <c r="J685" s="579"/>
    </row>
    <row r="686" spans="1:10" ht="12.75" customHeight="1">
      <c r="A686" s="515"/>
      <c r="B686" s="514"/>
      <c r="C686" s="515" t="s">
        <v>342</v>
      </c>
      <c r="D686" s="644" t="s">
        <v>904</v>
      </c>
      <c r="E686" s="644"/>
      <c r="F686" s="644"/>
      <c r="G686" s="514"/>
      <c r="H686" s="577"/>
      <c r="I686" s="580"/>
      <c r="J686" s="579"/>
    </row>
    <row r="687" spans="1:10" ht="142.5" customHeight="1">
      <c r="A687" s="515"/>
      <c r="B687" s="514"/>
      <c r="C687" s="515"/>
      <c r="D687" s="643" t="s">
        <v>905</v>
      </c>
      <c r="E687" s="643"/>
      <c r="F687" s="643"/>
      <c r="G687" s="514" t="s">
        <v>104</v>
      </c>
      <c r="H687" s="577">
        <f>ROUND('Chapter-10'!J178,2)</f>
        <v>2977.04</v>
      </c>
      <c r="I687" s="580">
        <v>1499.48</v>
      </c>
      <c r="J687" s="579">
        <f>(H687-I687)*100/I687</f>
        <v>98.538159895430411</v>
      </c>
    </row>
    <row r="688" spans="1:10" ht="25.5">
      <c r="A688" s="515"/>
      <c r="B688" s="514"/>
      <c r="C688" s="515"/>
      <c r="D688" s="524" t="s">
        <v>726</v>
      </c>
      <c r="E688" s="515"/>
      <c r="F688" s="520" t="s">
        <v>4101</v>
      </c>
      <c r="G688" s="514"/>
      <c r="H688" s="577"/>
      <c r="I688" s="580"/>
      <c r="J688" s="579"/>
    </row>
    <row r="689" spans="1:10" ht="15" customHeight="1">
      <c r="A689" s="515"/>
      <c r="B689" s="514">
        <v>10.3</v>
      </c>
      <c r="C689" s="644" t="s">
        <v>906</v>
      </c>
      <c r="D689" s="644"/>
      <c r="E689" s="644"/>
      <c r="F689" s="644"/>
      <c r="G689" s="514"/>
      <c r="H689" s="577"/>
      <c r="I689" s="580"/>
      <c r="J689" s="579"/>
    </row>
    <row r="690" spans="1:10" ht="15" customHeight="1">
      <c r="A690" s="515"/>
      <c r="B690" s="514"/>
      <c r="C690" s="515" t="s">
        <v>347</v>
      </c>
      <c r="D690" s="644" t="s">
        <v>900</v>
      </c>
      <c r="E690" s="644"/>
      <c r="F690" s="644"/>
      <c r="G690" s="514"/>
      <c r="H690" s="577"/>
      <c r="I690" s="580"/>
      <c r="J690" s="579"/>
    </row>
    <row r="691" spans="1:10" ht="138" customHeight="1">
      <c r="A691" s="515"/>
      <c r="B691" s="514"/>
      <c r="C691" s="515"/>
      <c r="D691" s="515" t="s">
        <v>299</v>
      </c>
      <c r="E691" s="644" t="s">
        <v>907</v>
      </c>
      <c r="F691" s="644"/>
      <c r="G691" s="514" t="s">
        <v>54</v>
      </c>
      <c r="H691" s="577">
        <f>ROUND('Chapter-10'!J205,2)</f>
        <v>3850.9</v>
      </c>
      <c r="I691" s="580">
        <v>11133.49</v>
      </c>
      <c r="J691" s="579">
        <f>(H691-I691)*100/I691</f>
        <v>-65.411564567803993</v>
      </c>
    </row>
    <row r="692" spans="1:10" ht="120.75" customHeight="1">
      <c r="A692" s="515"/>
      <c r="B692" s="514"/>
      <c r="C692" s="515"/>
      <c r="D692" s="515" t="s">
        <v>301</v>
      </c>
      <c r="E692" s="644" t="s">
        <v>908</v>
      </c>
      <c r="F692" s="644"/>
      <c r="G692" s="514" t="s">
        <v>54</v>
      </c>
      <c r="H692" s="577">
        <f>ROUND('Chapter-10'!J225,2)</f>
        <v>4812.51</v>
      </c>
      <c r="I692" s="580">
        <v>11305.27</v>
      </c>
      <c r="J692" s="579">
        <f>(H692-I692)*100/I692</f>
        <v>-57.431268779958373</v>
      </c>
    </row>
    <row r="693" spans="1:10" ht="120" customHeight="1">
      <c r="A693" s="515"/>
      <c r="B693" s="514"/>
      <c r="C693" s="515"/>
      <c r="D693" s="515" t="s">
        <v>303</v>
      </c>
      <c r="E693" s="644" t="s">
        <v>909</v>
      </c>
      <c r="F693" s="644"/>
      <c r="G693" s="514" t="s">
        <v>54</v>
      </c>
      <c r="H693" s="577">
        <f>ROUND('Chapter-10'!J250,2)</f>
        <v>1829.82</v>
      </c>
      <c r="I693" s="580">
        <v>10365.030000000001</v>
      </c>
      <c r="J693" s="579">
        <f>(H693-I693)*100/I693</f>
        <v>-82.346216074627861</v>
      </c>
    </row>
    <row r="694" spans="1:10" ht="15" customHeight="1">
      <c r="A694" s="515"/>
      <c r="B694" s="514"/>
      <c r="C694" s="515" t="s">
        <v>342</v>
      </c>
      <c r="D694" s="644" t="s">
        <v>910</v>
      </c>
      <c r="E694" s="644"/>
      <c r="F694" s="644"/>
      <c r="G694" s="514"/>
      <c r="H694" s="577"/>
      <c r="I694" s="580"/>
      <c r="J694" s="579"/>
    </row>
    <row r="695" spans="1:10" ht="15" customHeight="1">
      <c r="A695" s="515"/>
      <c r="B695" s="514"/>
      <c r="C695" s="515"/>
      <c r="D695" s="643" t="s">
        <v>911</v>
      </c>
      <c r="E695" s="643"/>
      <c r="F695" s="643"/>
      <c r="G695" s="514"/>
      <c r="H695" s="577"/>
      <c r="I695" s="580"/>
      <c r="J695" s="579"/>
    </row>
    <row r="696" spans="1:10" ht="166.5" customHeight="1">
      <c r="A696" s="515"/>
      <c r="B696" s="514"/>
      <c r="C696" s="515"/>
      <c r="D696" s="643" t="s">
        <v>912</v>
      </c>
      <c r="E696" s="643"/>
      <c r="F696" s="643"/>
      <c r="G696" s="514" t="s">
        <v>54</v>
      </c>
      <c r="H696" s="577">
        <f>ROUND('Chapter-10'!J279,2)</f>
        <v>4260.8100000000004</v>
      </c>
      <c r="I696" s="580">
        <v>2177.2399999999998</v>
      </c>
      <c r="J696" s="579">
        <f>(H696-I696)*100/I696</f>
        <v>95.697764141757489</v>
      </c>
    </row>
    <row r="697" spans="1:10" ht="15" customHeight="1">
      <c r="A697" s="515"/>
      <c r="B697" s="514">
        <v>10.4</v>
      </c>
      <c r="C697" s="644" t="s">
        <v>913</v>
      </c>
      <c r="D697" s="644"/>
      <c r="E697" s="644"/>
      <c r="F697" s="644"/>
      <c r="G697" s="514"/>
      <c r="H697" s="577"/>
      <c r="I697" s="580"/>
      <c r="J697" s="579"/>
    </row>
    <row r="698" spans="1:10" ht="15" customHeight="1">
      <c r="A698" s="515"/>
      <c r="B698" s="514"/>
      <c r="C698" s="515" t="s">
        <v>347</v>
      </c>
      <c r="D698" s="644" t="s">
        <v>900</v>
      </c>
      <c r="E698" s="644"/>
      <c r="F698" s="644"/>
      <c r="G698" s="514"/>
      <c r="H698" s="577"/>
      <c r="I698" s="580"/>
      <c r="J698" s="579"/>
    </row>
    <row r="699" spans="1:10" ht="135.75" customHeight="1">
      <c r="A699" s="515"/>
      <c r="B699" s="514"/>
      <c r="C699" s="515"/>
      <c r="D699" s="515" t="s">
        <v>299</v>
      </c>
      <c r="E699" s="644" t="s">
        <v>914</v>
      </c>
      <c r="F699" s="644"/>
      <c r="G699" s="514" t="s">
        <v>54</v>
      </c>
      <c r="H699" s="577">
        <f>ROUND('Chapter-10'!J304,2)</f>
        <v>4504.55</v>
      </c>
      <c r="I699" s="580">
        <v>11451.3</v>
      </c>
      <c r="J699" s="579">
        <f>(H699-I699)*100/I699</f>
        <v>-60.663418127199527</v>
      </c>
    </row>
    <row r="700" spans="1:10" ht="120.75" customHeight="1">
      <c r="A700" s="515"/>
      <c r="B700" s="514"/>
      <c r="C700" s="515"/>
      <c r="D700" s="515" t="s">
        <v>301</v>
      </c>
      <c r="E700" s="644" t="s">
        <v>915</v>
      </c>
      <c r="F700" s="644"/>
      <c r="G700" s="514" t="s">
        <v>54</v>
      </c>
      <c r="H700" s="577">
        <f>ROUND('Chapter-10'!J324,2)</f>
        <v>5658.47</v>
      </c>
      <c r="I700" s="580">
        <v>11657.43</v>
      </c>
      <c r="J700" s="579">
        <f>(H700-I700)*100/I700</f>
        <v>-51.460399075954136</v>
      </c>
    </row>
    <row r="701" spans="1:10" ht="125.25" customHeight="1">
      <c r="A701" s="515"/>
      <c r="B701" s="514"/>
      <c r="C701" s="515"/>
      <c r="D701" s="515" t="s">
        <v>303</v>
      </c>
      <c r="E701" s="644" t="s">
        <v>916</v>
      </c>
      <c r="F701" s="644"/>
      <c r="G701" s="514" t="s">
        <v>54</v>
      </c>
      <c r="H701" s="577">
        <f>ROUND('Chapter-10'!J349,2)</f>
        <v>3098.93</v>
      </c>
      <c r="I701" s="580">
        <v>11093.92</v>
      </c>
      <c r="J701" s="579">
        <f>(H701-I701)*100/I701</f>
        <v>-72.066411151333341</v>
      </c>
    </row>
    <row r="702" spans="1:10" ht="15" customHeight="1">
      <c r="A702" s="515"/>
      <c r="B702" s="514"/>
      <c r="C702" s="515" t="s">
        <v>342</v>
      </c>
      <c r="D702" s="644" t="s">
        <v>910</v>
      </c>
      <c r="E702" s="644"/>
      <c r="F702" s="644"/>
      <c r="G702" s="514"/>
      <c r="H702" s="577"/>
      <c r="I702" s="580"/>
      <c r="J702" s="579"/>
    </row>
    <row r="703" spans="1:10" ht="15" customHeight="1">
      <c r="A703" s="515"/>
      <c r="B703" s="514"/>
      <c r="C703" s="515"/>
      <c r="D703" s="643" t="s">
        <v>917</v>
      </c>
      <c r="E703" s="643"/>
      <c r="F703" s="643"/>
      <c r="G703" s="514"/>
      <c r="H703" s="577"/>
      <c r="I703" s="580"/>
      <c r="J703" s="579"/>
    </row>
    <row r="704" spans="1:10" ht="165.75" customHeight="1">
      <c r="A704" s="515"/>
      <c r="B704" s="514"/>
      <c r="C704" s="515"/>
      <c r="D704" s="643" t="s">
        <v>918</v>
      </c>
      <c r="E704" s="643"/>
      <c r="F704" s="643"/>
      <c r="G704" s="514" t="s">
        <v>54</v>
      </c>
      <c r="H704" s="577">
        <f>ROUND('Chapter-10'!J377,2)</f>
        <v>4795.1000000000004</v>
      </c>
      <c r="I704" s="580">
        <v>2462.42</v>
      </c>
      <c r="J704" s="579">
        <f>(H704-I704)*100/I704</f>
        <v>94.731199389218744</v>
      </c>
    </row>
    <row r="705" spans="1:10" ht="12.75" customHeight="1">
      <c r="A705" s="515"/>
      <c r="B705" s="514">
        <v>10.5</v>
      </c>
      <c r="C705" s="644" t="s">
        <v>919</v>
      </c>
      <c r="D705" s="644"/>
      <c r="E705" s="644"/>
      <c r="F705" s="644"/>
      <c r="G705" s="514"/>
      <c r="H705" s="577"/>
      <c r="I705" s="580"/>
      <c r="J705" s="579"/>
    </row>
    <row r="706" spans="1:10" ht="49.5" customHeight="1">
      <c r="A706" s="515"/>
      <c r="B706" s="514"/>
      <c r="C706" s="644" t="s">
        <v>920</v>
      </c>
      <c r="D706" s="644"/>
      <c r="E706" s="644"/>
      <c r="F706" s="644"/>
      <c r="G706" s="514" t="s">
        <v>54</v>
      </c>
      <c r="H706" s="577">
        <f>ROUND('Chapter-10'!J394,2)</f>
        <v>119.66</v>
      </c>
      <c r="I706" s="580">
        <v>76.27</v>
      </c>
      <c r="J706" s="579">
        <f>(H706-I706)*100/I706</f>
        <v>56.889996066605484</v>
      </c>
    </row>
    <row r="707" spans="1:10" ht="12.75" customHeight="1">
      <c r="A707" s="515"/>
      <c r="B707" s="514">
        <v>10.6</v>
      </c>
      <c r="C707" s="644" t="s">
        <v>921</v>
      </c>
      <c r="D707" s="644"/>
      <c r="E707" s="644"/>
      <c r="F707" s="644"/>
      <c r="G707" s="514"/>
      <c r="H707" s="577"/>
      <c r="I707" s="580"/>
      <c r="J707" s="579"/>
    </row>
    <row r="708" spans="1:10" ht="45.75" customHeight="1">
      <c r="A708" s="515"/>
      <c r="B708" s="514"/>
      <c r="C708" s="644" t="s">
        <v>922</v>
      </c>
      <c r="D708" s="644"/>
      <c r="E708" s="644"/>
      <c r="F708" s="644"/>
      <c r="G708" s="514" t="s">
        <v>54</v>
      </c>
      <c r="H708" s="577">
        <f>ROUND('Chapter-10'!J410,2)</f>
        <v>102.76</v>
      </c>
      <c r="I708" s="580">
        <v>67.31</v>
      </c>
      <c r="J708" s="579">
        <f>(H708-I708)*100/I708</f>
        <v>52.666765710889919</v>
      </c>
    </row>
    <row r="709" spans="1:10" ht="12.75" customHeight="1">
      <c r="A709" s="515"/>
      <c r="B709" s="514">
        <v>10.7</v>
      </c>
      <c r="C709" s="644" t="s">
        <v>923</v>
      </c>
      <c r="D709" s="644"/>
      <c r="E709" s="644"/>
      <c r="F709" s="644"/>
      <c r="G709" s="514"/>
      <c r="H709" s="577"/>
      <c r="I709" s="580"/>
      <c r="J709" s="579"/>
    </row>
    <row r="710" spans="1:10" ht="52.5" customHeight="1">
      <c r="A710" s="515"/>
      <c r="B710" s="514"/>
      <c r="C710" s="644" t="s">
        <v>924</v>
      </c>
      <c r="D710" s="644"/>
      <c r="E710" s="644"/>
      <c r="F710" s="644"/>
      <c r="G710" s="514" t="s">
        <v>54</v>
      </c>
      <c r="H710" s="577">
        <f>ROUND('Chapter-10'!J426,2)</f>
        <v>134.71</v>
      </c>
      <c r="I710" s="580">
        <v>94.07</v>
      </c>
      <c r="J710" s="579">
        <f>(H710-I710)*100/I710</f>
        <v>43.201870947167023</v>
      </c>
    </row>
    <row r="711" spans="1:10" ht="12.75" customHeight="1">
      <c r="A711" s="515"/>
      <c r="B711" s="514">
        <v>10.8</v>
      </c>
      <c r="C711" s="644" t="s">
        <v>925</v>
      </c>
      <c r="D711" s="644"/>
      <c r="E711" s="644"/>
      <c r="F711" s="644"/>
      <c r="G711" s="514"/>
      <c r="H711" s="577"/>
      <c r="I711" s="580"/>
      <c r="J711" s="579"/>
    </row>
    <row r="712" spans="1:10" ht="75" customHeight="1">
      <c r="A712" s="515"/>
      <c r="B712" s="514"/>
      <c r="C712" s="644" t="s">
        <v>926</v>
      </c>
      <c r="D712" s="644"/>
      <c r="E712" s="644"/>
      <c r="F712" s="644"/>
      <c r="G712" s="514" t="s">
        <v>54</v>
      </c>
      <c r="H712" s="577">
        <f>ROUND('Chapter-10'!J441,2)</f>
        <v>175.67</v>
      </c>
      <c r="I712" s="580">
        <v>88.85</v>
      </c>
      <c r="J712" s="579">
        <f>(H712-I712)*100/I712</f>
        <v>97.715250422059654</v>
      </c>
    </row>
    <row r="713" spans="1:10" ht="12.75" customHeight="1">
      <c r="A713" s="515"/>
      <c r="B713" s="514">
        <v>10.9</v>
      </c>
      <c r="C713" s="644" t="s">
        <v>927</v>
      </c>
      <c r="D713" s="644"/>
      <c r="E713" s="644"/>
      <c r="F713" s="644"/>
      <c r="G713" s="514"/>
      <c r="H713" s="577"/>
      <c r="I713" s="580"/>
      <c r="J713" s="579"/>
    </row>
    <row r="714" spans="1:10" ht="80.25" customHeight="1">
      <c r="A714" s="515"/>
      <c r="B714" s="514"/>
      <c r="C714" s="644" t="s">
        <v>928</v>
      </c>
      <c r="D714" s="644"/>
      <c r="E714" s="644"/>
      <c r="F714" s="644"/>
      <c r="G714" s="514" t="s">
        <v>54</v>
      </c>
      <c r="H714" s="577">
        <f>ROUND('Chapter-10'!J456,2)</f>
        <v>121.2</v>
      </c>
      <c r="I714" s="580">
        <v>61.12</v>
      </c>
      <c r="J714" s="579">
        <f>(H714-I714)*100/I714</f>
        <v>98.298429319371749</v>
      </c>
    </row>
    <row r="715" spans="1:10" ht="15" customHeight="1">
      <c r="A715" s="515"/>
      <c r="B715" s="519" t="s">
        <v>929</v>
      </c>
      <c r="C715" s="644" t="s">
        <v>930</v>
      </c>
      <c r="D715" s="644"/>
      <c r="E715" s="644"/>
      <c r="F715" s="644"/>
      <c r="G715" s="514"/>
      <c r="H715" s="577"/>
      <c r="I715" s="580"/>
      <c r="J715" s="579"/>
    </row>
    <row r="716" spans="1:10" ht="48.75" customHeight="1">
      <c r="A716" s="515"/>
      <c r="B716" s="514"/>
      <c r="C716" s="644" t="s">
        <v>931</v>
      </c>
      <c r="D716" s="644"/>
      <c r="E716" s="644"/>
      <c r="F716" s="644"/>
      <c r="G716" s="514"/>
      <c r="H716" s="577"/>
      <c r="I716" s="580"/>
      <c r="J716" s="579"/>
    </row>
    <row r="717" spans="1:10" ht="15" customHeight="1">
      <c r="A717" s="515"/>
      <c r="B717" s="514"/>
      <c r="C717" s="515" t="s">
        <v>576</v>
      </c>
      <c r="D717" s="644" t="s">
        <v>932</v>
      </c>
      <c r="E717" s="644"/>
      <c r="F717" s="644"/>
      <c r="G717" s="514" t="s">
        <v>104</v>
      </c>
      <c r="H717" s="577">
        <f>ROUND('Chapter-10'!J482,2)</f>
        <v>4652.88</v>
      </c>
      <c r="I717" s="580">
        <v>2405.13</v>
      </c>
      <c r="J717" s="579">
        <f>(H717-I717)*100/I717</f>
        <v>93.456486759551453</v>
      </c>
    </row>
    <row r="718" spans="1:10" ht="15" customHeight="1">
      <c r="A718" s="515"/>
      <c r="B718" s="514"/>
      <c r="C718" s="515" t="s">
        <v>578</v>
      </c>
      <c r="D718" s="644" t="s">
        <v>933</v>
      </c>
      <c r="E718" s="644"/>
      <c r="F718" s="644"/>
      <c r="G718" s="514" t="s">
        <v>104</v>
      </c>
      <c r="H718" s="577">
        <f>ROUND('Chapter-10'!J506,2)</f>
        <v>2705.08</v>
      </c>
      <c r="I718" s="580">
        <v>1428.18</v>
      </c>
      <c r="J718" s="579">
        <f>(H718-I718)*100/I718</f>
        <v>89.407497654357286</v>
      </c>
    </row>
    <row r="719" spans="1:10" ht="15" customHeight="1">
      <c r="A719" s="515"/>
      <c r="B719" s="514"/>
      <c r="C719" s="515" t="s">
        <v>580</v>
      </c>
      <c r="D719" s="644" t="s">
        <v>934</v>
      </c>
      <c r="E719" s="644"/>
      <c r="F719" s="644"/>
      <c r="G719" s="514" t="s">
        <v>104</v>
      </c>
      <c r="H719" s="577">
        <f>ROUND('Chapter-10'!J530,2)</f>
        <v>784.61</v>
      </c>
      <c r="I719" s="580">
        <v>413.3</v>
      </c>
      <c r="J719" s="579">
        <f>(H719-I719)*100/I719</f>
        <v>89.840309702395345</v>
      </c>
    </row>
    <row r="720" spans="1:10" ht="15" customHeight="1">
      <c r="A720" s="515"/>
      <c r="B720" s="514">
        <v>10.11</v>
      </c>
      <c r="C720" s="644" t="s">
        <v>935</v>
      </c>
      <c r="D720" s="644"/>
      <c r="E720" s="644"/>
      <c r="F720" s="644"/>
      <c r="G720" s="514"/>
      <c r="H720" s="577"/>
      <c r="I720" s="580"/>
      <c r="J720" s="579"/>
    </row>
    <row r="721" spans="1:10" ht="52.5" customHeight="1">
      <c r="A721" s="515"/>
      <c r="B721" s="514"/>
      <c r="C721" s="644" t="s">
        <v>936</v>
      </c>
      <c r="D721" s="644"/>
      <c r="E721" s="644"/>
      <c r="F721" s="644"/>
      <c r="G721" s="514" t="s">
        <v>104</v>
      </c>
      <c r="H721" s="577">
        <f>ROUND('Chapter-10'!J556,2)</f>
        <v>695.56</v>
      </c>
      <c r="I721" s="580">
        <v>390.2</v>
      </c>
      <c r="J721" s="579">
        <f>(H721-I721)*100/I721</f>
        <v>78.257303946693995</v>
      </c>
    </row>
    <row r="722" spans="1:10" ht="12.75" customHeight="1">
      <c r="A722" s="515"/>
      <c r="B722" s="514">
        <v>10.119999999999999</v>
      </c>
      <c r="C722" s="644" t="s">
        <v>937</v>
      </c>
      <c r="D722" s="644"/>
      <c r="E722" s="644"/>
      <c r="F722" s="644"/>
      <c r="G722" s="514"/>
      <c r="H722" s="577"/>
      <c r="I722" s="580"/>
      <c r="J722" s="579"/>
    </row>
    <row r="723" spans="1:10" ht="91.5" customHeight="1">
      <c r="A723" s="515"/>
      <c r="B723" s="514"/>
      <c r="C723" s="644" t="s">
        <v>938</v>
      </c>
      <c r="D723" s="644"/>
      <c r="E723" s="644"/>
      <c r="F723" s="644"/>
      <c r="G723" s="514" t="s">
        <v>4095</v>
      </c>
      <c r="H723" s="577">
        <f>ROUND('Chapter-10'!J588,2)</f>
        <v>525.62</v>
      </c>
      <c r="I723" s="580">
        <v>339.56</v>
      </c>
      <c r="J723" s="579">
        <f>(H723-I723)*100/I723</f>
        <v>54.794439863352572</v>
      </c>
    </row>
    <row r="724" spans="1:10" ht="12.75" customHeight="1">
      <c r="A724" s="515"/>
      <c r="B724" s="514">
        <v>10.130000000000001</v>
      </c>
      <c r="C724" s="644" t="s">
        <v>939</v>
      </c>
      <c r="D724" s="644"/>
      <c r="E724" s="644"/>
      <c r="F724" s="644"/>
      <c r="G724" s="514"/>
      <c r="H724" s="577"/>
      <c r="I724" s="580"/>
      <c r="J724" s="579"/>
    </row>
    <row r="725" spans="1:10" ht="106.5" customHeight="1">
      <c r="A725" s="515"/>
      <c r="B725" s="514"/>
      <c r="C725" s="644" t="s">
        <v>940</v>
      </c>
      <c r="D725" s="644"/>
      <c r="E725" s="644"/>
      <c r="F725" s="644"/>
      <c r="G725" s="514" t="s">
        <v>4095</v>
      </c>
      <c r="H725" s="577">
        <f>ROUND('Chapter-10'!J621,2)</f>
        <v>736.38</v>
      </c>
      <c r="I725" s="580">
        <v>477.2</v>
      </c>
      <c r="J725" s="579">
        <f>(H725-I725)*100/I725</f>
        <v>54.312657166806375</v>
      </c>
    </row>
    <row r="726" spans="1:10" ht="12.75" customHeight="1">
      <c r="A726" s="515"/>
      <c r="B726" s="514">
        <v>10.14</v>
      </c>
      <c r="C726" s="644" t="s">
        <v>941</v>
      </c>
      <c r="D726" s="644"/>
      <c r="E726" s="644"/>
      <c r="F726" s="644"/>
      <c r="G726" s="514"/>
      <c r="H726" s="577"/>
      <c r="I726" s="580"/>
      <c r="J726" s="579"/>
    </row>
    <row r="727" spans="1:10" ht="60" customHeight="1">
      <c r="A727" s="515"/>
      <c r="B727" s="514"/>
      <c r="C727" s="644" t="s">
        <v>942</v>
      </c>
      <c r="D727" s="644"/>
      <c r="E727" s="644"/>
      <c r="F727" s="644"/>
      <c r="G727" s="514" t="s">
        <v>4095</v>
      </c>
      <c r="H727" s="577">
        <f>ROUND('Chapter-10'!J648,2)</f>
        <v>4405.68</v>
      </c>
      <c r="I727" s="580">
        <v>1839.96</v>
      </c>
      <c r="J727" s="579">
        <f>(H727-I727)*100/I727</f>
        <v>139.44433574642929</v>
      </c>
    </row>
    <row r="728" spans="1:10" ht="12.75" customHeight="1">
      <c r="A728" s="515"/>
      <c r="B728" s="514">
        <v>10.15</v>
      </c>
      <c r="C728" s="644" t="s">
        <v>943</v>
      </c>
      <c r="D728" s="644"/>
      <c r="E728" s="644"/>
      <c r="F728" s="644"/>
      <c r="G728" s="514"/>
      <c r="H728" s="577"/>
      <c r="I728" s="580"/>
      <c r="J728" s="579"/>
    </row>
    <row r="729" spans="1:10" ht="62.25" customHeight="1">
      <c r="A729" s="515"/>
      <c r="B729" s="514"/>
      <c r="C729" s="644" t="s">
        <v>944</v>
      </c>
      <c r="D729" s="644"/>
      <c r="E729" s="644"/>
      <c r="F729" s="644"/>
      <c r="G729" s="514" t="s">
        <v>4095</v>
      </c>
      <c r="H729" s="577">
        <f>ROUND('Chapter-10'!J673,2)</f>
        <v>3881.15</v>
      </c>
      <c r="I729" s="580">
        <v>1676.77</v>
      </c>
      <c r="J729" s="579">
        <f>(H729-I729)*100/I729</f>
        <v>131.46585399309387</v>
      </c>
    </row>
    <row r="730" spans="1:10" ht="12.75" customHeight="1">
      <c r="A730" s="515"/>
      <c r="B730" s="514">
        <v>10.16</v>
      </c>
      <c r="C730" s="643" t="s">
        <v>945</v>
      </c>
      <c r="D730" s="643"/>
      <c r="E730" s="643"/>
      <c r="F730" s="643"/>
      <c r="G730" s="514"/>
      <c r="H730" s="577"/>
      <c r="I730" s="580"/>
      <c r="J730" s="579"/>
    </row>
    <row r="731" spans="1:10" ht="213" customHeight="1">
      <c r="A731" s="515"/>
      <c r="B731" s="514"/>
      <c r="C731" s="643" t="s">
        <v>946</v>
      </c>
      <c r="D731" s="643"/>
      <c r="E731" s="643"/>
      <c r="F731" s="643"/>
      <c r="G731" s="514" t="s">
        <v>104</v>
      </c>
      <c r="H731" s="577">
        <f>ROUND('Chapter-10'!J709,2)</f>
        <v>17546.07</v>
      </c>
      <c r="I731" s="580">
        <v>9717.07</v>
      </c>
      <c r="J731" s="579">
        <f>(H731-I731)*100/I731</f>
        <v>80.569554402716051</v>
      </c>
    </row>
    <row r="732" spans="1:10" ht="12.75" customHeight="1">
      <c r="A732" s="515"/>
      <c r="B732" s="514">
        <v>10.17</v>
      </c>
      <c r="C732" s="644" t="s">
        <v>947</v>
      </c>
      <c r="D732" s="644"/>
      <c r="E732" s="644"/>
      <c r="F732" s="644"/>
      <c r="G732" s="514"/>
      <c r="H732" s="577"/>
      <c r="I732" s="580"/>
      <c r="J732" s="579"/>
    </row>
    <row r="733" spans="1:10" ht="58.5" customHeight="1">
      <c r="A733" s="515"/>
      <c r="B733" s="514"/>
      <c r="C733" s="644" t="s">
        <v>948</v>
      </c>
      <c r="D733" s="644"/>
      <c r="E733" s="644"/>
      <c r="F733" s="644"/>
      <c r="G733" s="514" t="s">
        <v>104</v>
      </c>
      <c r="H733" s="577">
        <f>ROUND('Chapter-10'!J725,2)</f>
        <v>438.29</v>
      </c>
      <c r="I733" s="580">
        <v>477.69</v>
      </c>
      <c r="J733" s="579">
        <f>(H733-I733)*100/I733</f>
        <v>-8.2480269630932153</v>
      </c>
    </row>
    <row r="734" spans="1:10" ht="12.75" customHeight="1">
      <c r="A734" s="515"/>
      <c r="B734" s="514">
        <v>10.18</v>
      </c>
      <c r="C734" s="644" t="s">
        <v>949</v>
      </c>
      <c r="D734" s="644"/>
      <c r="E734" s="644"/>
      <c r="F734" s="644"/>
      <c r="G734" s="514"/>
      <c r="H734" s="577"/>
      <c r="I734" s="580"/>
      <c r="J734" s="579"/>
    </row>
    <row r="735" spans="1:10" ht="51" customHeight="1">
      <c r="A735" s="515"/>
      <c r="B735" s="514"/>
      <c r="C735" s="644" t="s">
        <v>950</v>
      </c>
      <c r="D735" s="644"/>
      <c r="E735" s="644"/>
      <c r="F735" s="644"/>
      <c r="G735" s="514" t="s">
        <v>54</v>
      </c>
      <c r="H735" s="577"/>
      <c r="I735" s="580"/>
      <c r="J735" s="579"/>
    </row>
    <row r="736" spans="1:10" ht="12.75" customHeight="1">
      <c r="A736" s="515"/>
      <c r="B736" s="514">
        <v>10.19</v>
      </c>
      <c r="C736" s="644" t="s">
        <v>951</v>
      </c>
      <c r="D736" s="644"/>
      <c r="E736" s="644"/>
      <c r="F736" s="644"/>
      <c r="G736" s="514"/>
      <c r="H736" s="577"/>
      <c r="I736" s="580"/>
      <c r="J736" s="579"/>
    </row>
    <row r="737" spans="1:10" ht="105.75" customHeight="1">
      <c r="A737" s="515"/>
      <c r="B737" s="514"/>
      <c r="C737" s="644" t="s">
        <v>952</v>
      </c>
      <c r="D737" s="644"/>
      <c r="E737" s="644"/>
      <c r="F737" s="644"/>
      <c r="G737" s="514" t="s">
        <v>104</v>
      </c>
      <c r="H737" s="577"/>
      <c r="I737" s="580"/>
      <c r="J737" s="579"/>
    </row>
    <row r="738" spans="1:10" ht="15" customHeight="1">
      <c r="A738" s="515"/>
      <c r="B738" s="514"/>
      <c r="C738" s="517" t="s">
        <v>953</v>
      </c>
      <c r="D738" s="644" t="s">
        <v>954</v>
      </c>
      <c r="E738" s="644"/>
      <c r="F738" s="644"/>
      <c r="G738" s="514"/>
      <c r="H738" s="577"/>
      <c r="I738" s="580"/>
      <c r="J738" s="579"/>
    </row>
    <row r="739" spans="1:10" ht="15" customHeight="1">
      <c r="A739" s="515"/>
      <c r="B739" s="514"/>
      <c r="C739" s="517" t="s">
        <v>955</v>
      </c>
      <c r="D739" s="644" t="s">
        <v>956</v>
      </c>
      <c r="E739" s="644"/>
      <c r="F739" s="644"/>
      <c r="G739" s="514"/>
      <c r="H739" s="577"/>
      <c r="I739" s="580"/>
      <c r="J739" s="579"/>
    </row>
    <row r="740" spans="1:10" ht="15" customHeight="1">
      <c r="A740" s="515"/>
      <c r="B740" s="514"/>
      <c r="C740" s="517" t="s">
        <v>957</v>
      </c>
      <c r="D740" s="644" t="s">
        <v>958</v>
      </c>
      <c r="E740" s="644"/>
      <c r="F740" s="644"/>
      <c r="G740" s="514"/>
      <c r="H740" s="577"/>
      <c r="I740" s="580"/>
      <c r="J740" s="579"/>
    </row>
    <row r="741" spans="1:10" ht="15" customHeight="1">
      <c r="A741" s="515"/>
      <c r="B741" s="514"/>
      <c r="C741" s="517" t="s">
        <v>959</v>
      </c>
      <c r="D741" s="644" t="s">
        <v>960</v>
      </c>
      <c r="E741" s="644"/>
      <c r="F741" s="644"/>
      <c r="G741" s="514"/>
      <c r="H741" s="577"/>
      <c r="I741" s="580"/>
      <c r="J741" s="579"/>
    </row>
    <row r="742" spans="1:10" ht="15" customHeight="1">
      <c r="A742" s="515"/>
      <c r="B742" s="514"/>
      <c r="C742" s="517" t="s">
        <v>961</v>
      </c>
      <c r="D742" s="644" t="s">
        <v>962</v>
      </c>
      <c r="E742" s="644"/>
      <c r="F742" s="644"/>
      <c r="G742" s="514"/>
      <c r="H742" s="577"/>
      <c r="I742" s="580"/>
      <c r="J742" s="579"/>
    </row>
    <row r="743" spans="1:10" ht="15" customHeight="1">
      <c r="A743" s="515"/>
      <c r="B743" s="514"/>
      <c r="C743" s="517" t="s">
        <v>963</v>
      </c>
      <c r="D743" s="644" t="s">
        <v>964</v>
      </c>
      <c r="E743" s="644"/>
      <c r="F743" s="644"/>
      <c r="G743" s="514"/>
      <c r="H743" s="577"/>
      <c r="I743" s="580"/>
      <c r="J743" s="579"/>
    </row>
    <row r="744" spans="1:10" ht="15" customHeight="1">
      <c r="A744" s="515"/>
      <c r="B744" s="514"/>
      <c r="C744" s="517" t="s">
        <v>965</v>
      </c>
      <c r="D744" s="644" t="s">
        <v>966</v>
      </c>
      <c r="E744" s="644"/>
      <c r="F744" s="644"/>
      <c r="G744" s="514"/>
      <c r="H744" s="577"/>
      <c r="I744" s="580"/>
      <c r="J744" s="579"/>
    </row>
    <row r="745" spans="1:10" ht="15" customHeight="1">
      <c r="A745" s="515"/>
      <c r="B745" s="514"/>
      <c r="C745" s="517" t="s">
        <v>967</v>
      </c>
      <c r="D745" s="644" t="s">
        <v>968</v>
      </c>
      <c r="E745" s="644"/>
      <c r="F745" s="644"/>
      <c r="G745" s="514"/>
      <c r="H745" s="577"/>
      <c r="I745" s="580"/>
      <c r="J745" s="579"/>
    </row>
    <row r="746" spans="1:10" ht="15" customHeight="1">
      <c r="A746" s="515"/>
      <c r="B746" s="514"/>
      <c r="C746" s="517" t="s">
        <v>576</v>
      </c>
      <c r="D746" s="644" t="s">
        <v>969</v>
      </c>
      <c r="E746" s="644"/>
      <c r="F746" s="644"/>
      <c r="G746" s="514"/>
      <c r="H746" s="577"/>
      <c r="I746" s="580"/>
      <c r="J746" s="579"/>
    </row>
    <row r="747" spans="1:10" ht="15" customHeight="1">
      <c r="A747" s="515"/>
      <c r="B747" s="514"/>
      <c r="C747" s="517" t="s">
        <v>970</v>
      </c>
      <c r="D747" s="644" t="s">
        <v>971</v>
      </c>
      <c r="E747" s="644"/>
      <c r="F747" s="644"/>
      <c r="G747" s="514"/>
      <c r="H747" s="577"/>
      <c r="I747" s="580"/>
      <c r="J747" s="579"/>
    </row>
    <row r="748" spans="1:10" ht="15" customHeight="1">
      <c r="A748" s="515"/>
      <c r="B748" s="514"/>
      <c r="C748" s="517" t="s">
        <v>972</v>
      </c>
      <c r="D748" s="644" t="s">
        <v>973</v>
      </c>
      <c r="E748" s="644"/>
      <c r="F748" s="644"/>
      <c r="G748" s="514"/>
      <c r="H748" s="577"/>
      <c r="I748" s="580"/>
      <c r="J748" s="579"/>
    </row>
    <row r="749" spans="1:10" ht="12.75" customHeight="1">
      <c r="A749" s="515"/>
      <c r="B749" s="514"/>
      <c r="C749" s="517" t="s">
        <v>974</v>
      </c>
      <c r="D749" s="644" t="s">
        <v>975</v>
      </c>
      <c r="E749" s="644"/>
      <c r="F749" s="644"/>
      <c r="G749" s="514"/>
      <c r="H749" s="577"/>
      <c r="I749" s="580"/>
      <c r="J749" s="579"/>
    </row>
    <row r="750" spans="1:10" ht="12.75" customHeight="1">
      <c r="A750" s="515"/>
      <c r="B750" s="514"/>
      <c r="C750" s="517" t="s">
        <v>976</v>
      </c>
      <c r="D750" s="644" t="s">
        <v>977</v>
      </c>
      <c r="E750" s="644"/>
      <c r="F750" s="644"/>
      <c r="G750" s="514"/>
      <c r="H750" s="577"/>
      <c r="I750" s="580"/>
      <c r="J750" s="579"/>
    </row>
    <row r="751" spans="1:10" ht="15" customHeight="1">
      <c r="A751" s="515"/>
      <c r="B751" s="514"/>
      <c r="C751" s="517" t="s">
        <v>978</v>
      </c>
      <c r="D751" s="644" t="s">
        <v>979</v>
      </c>
      <c r="E751" s="644"/>
      <c r="F751" s="644"/>
      <c r="G751" s="514"/>
      <c r="H751" s="577"/>
      <c r="I751" s="580"/>
      <c r="J751" s="579"/>
    </row>
    <row r="752" spans="1:10" ht="27" customHeight="1">
      <c r="A752" s="515"/>
      <c r="B752" s="514"/>
      <c r="C752" s="525" t="s">
        <v>726</v>
      </c>
      <c r="D752" s="515"/>
      <c r="E752" s="647" t="s">
        <v>980</v>
      </c>
      <c r="F752" s="647"/>
      <c r="G752" s="514"/>
      <c r="H752" s="577"/>
      <c r="I752" s="580"/>
      <c r="J752" s="579"/>
    </row>
    <row r="753" spans="1:10" ht="15" customHeight="1">
      <c r="A753" s="515"/>
      <c r="B753" s="519" t="s">
        <v>981</v>
      </c>
      <c r="C753" s="644" t="s">
        <v>982</v>
      </c>
      <c r="D753" s="644"/>
      <c r="E753" s="644"/>
      <c r="F753" s="644"/>
      <c r="G753" s="514"/>
      <c r="H753" s="577"/>
      <c r="I753" s="580"/>
      <c r="J753" s="579"/>
    </row>
    <row r="754" spans="1:10" ht="60.75" customHeight="1">
      <c r="A754" s="515"/>
      <c r="B754" s="514"/>
      <c r="C754" s="644" t="s">
        <v>983</v>
      </c>
      <c r="D754" s="644"/>
      <c r="E754" s="644"/>
      <c r="F754" s="644"/>
      <c r="G754" s="514" t="s">
        <v>104</v>
      </c>
      <c r="H754" s="577">
        <f>ROUND('Chapter-10'!J764,2)</f>
        <v>314.67</v>
      </c>
      <c r="I754" s="580">
        <v>257.32</v>
      </c>
      <c r="J754" s="579">
        <f>(H754-I754)*100/I754</f>
        <v>22.28742421887145</v>
      </c>
    </row>
    <row r="755" spans="1:10">
      <c r="A755" s="645" t="s">
        <v>4102</v>
      </c>
      <c r="B755" s="645"/>
      <c r="C755" s="645"/>
      <c r="D755" s="645"/>
      <c r="E755" s="645"/>
      <c r="F755" s="645"/>
      <c r="G755" s="645"/>
      <c r="H755" s="577"/>
      <c r="I755" s="580"/>
      <c r="J755" s="579"/>
    </row>
    <row r="756" spans="1:10" ht="12.75" customHeight="1">
      <c r="A756" s="515"/>
      <c r="B756" s="514">
        <v>11.1</v>
      </c>
      <c r="C756" s="644" t="s">
        <v>855</v>
      </c>
      <c r="D756" s="644"/>
      <c r="E756" s="644"/>
      <c r="F756" s="644"/>
      <c r="G756" s="514"/>
      <c r="H756" s="577"/>
      <c r="I756" s="580"/>
      <c r="J756" s="579"/>
    </row>
    <row r="757" spans="1:10" ht="75.75" customHeight="1">
      <c r="A757" s="515"/>
      <c r="B757" s="514"/>
      <c r="C757" s="644" t="s">
        <v>984</v>
      </c>
      <c r="D757" s="644"/>
      <c r="E757" s="644"/>
      <c r="F757" s="644"/>
      <c r="G757" s="514"/>
      <c r="H757" s="577"/>
      <c r="I757" s="580"/>
      <c r="J757" s="579"/>
    </row>
    <row r="758" spans="1:10" ht="12.75" customHeight="1">
      <c r="A758" s="515"/>
      <c r="B758" s="514"/>
      <c r="C758" s="515" t="s">
        <v>985</v>
      </c>
      <c r="D758" s="644" t="s">
        <v>986</v>
      </c>
      <c r="E758" s="644"/>
      <c r="F758" s="644"/>
      <c r="G758" s="514"/>
      <c r="H758" s="577"/>
      <c r="I758" s="580"/>
      <c r="J758" s="579"/>
    </row>
    <row r="759" spans="1:10" ht="12.75" customHeight="1">
      <c r="A759" s="515"/>
      <c r="B759" s="514"/>
      <c r="C759" s="515"/>
      <c r="D759" s="515" t="s">
        <v>299</v>
      </c>
      <c r="E759" s="644" t="s">
        <v>987</v>
      </c>
      <c r="F759" s="644"/>
      <c r="G759" s="514" t="s">
        <v>29</v>
      </c>
      <c r="H759" s="577">
        <f>ROUND('Chapter-11_Road'!J17,2)</f>
        <v>436.8</v>
      </c>
      <c r="I759" s="580">
        <v>222.59</v>
      </c>
      <c r="J759" s="579">
        <f>(H759-I759)*100/I759</f>
        <v>96.235230693202752</v>
      </c>
    </row>
    <row r="760" spans="1:10" ht="12.75" customHeight="1">
      <c r="A760" s="515"/>
      <c r="B760" s="514"/>
      <c r="C760" s="515"/>
      <c r="D760" s="515" t="s">
        <v>301</v>
      </c>
      <c r="E760" s="644" t="s">
        <v>988</v>
      </c>
      <c r="F760" s="644"/>
      <c r="G760" s="514" t="s">
        <v>29</v>
      </c>
      <c r="H760" s="577">
        <f>ROUND('Chapter-11_Road'!J29,2)</f>
        <v>518.70000000000005</v>
      </c>
      <c r="I760" s="580">
        <v>264.33</v>
      </c>
      <c r="J760" s="579">
        <f>(H760-I760)*100/I760</f>
        <v>96.231982748836714</v>
      </c>
    </row>
    <row r="761" spans="1:10" ht="12.75" customHeight="1">
      <c r="A761" s="515"/>
      <c r="B761" s="514"/>
      <c r="C761" s="515" t="s">
        <v>989</v>
      </c>
      <c r="D761" s="644" t="s">
        <v>990</v>
      </c>
      <c r="E761" s="644"/>
      <c r="F761" s="644"/>
      <c r="G761" s="514"/>
      <c r="H761" s="577"/>
      <c r="I761" s="580"/>
      <c r="J761" s="579"/>
    </row>
    <row r="762" spans="1:10" ht="12.75" customHeight="1">
      <c r="A762" s="515"/>
      <c r="B762" s="514"/>
      <c r="C762" s="515"/>
      <c r="D762" s="644" t="s">
        <v>987</v>
      </c>
      <c r="E762" s="644"/>
      <c r="F762" s="644"/>
      <c r="G762" s="514" t="s">
        <v>29</v>
      </c>
      <c r="H762" s="577">
        <f>ROUND('Chapter-11_Road'!J42,2)</f>
        <v>546</v>
      </c>
      <c r="I762" s="580">
        <v>278.24</v>
      </c>
      <c r="J762" s="579">
        <f>(H762-I762)*100/I762</f>
        <v>96.23346751006325</v>
      </c>
    </row>
    <row r="763" spans="1:10" ht="12.75" customHeight="1">
      <c r="A763" s="515"/>
      <c r="B763" s="514"/>
      <c r="C763" s="515" t="s">
        <v>991</v>
      </c>
      <c r="D763" s="644" t="s">
        <v>992</v>
      </c>
      <c r="E763" s="644"/>
      <c r="F763" s="644"/>
      <c r="G763" s="514" t="s">
        <v>29</v>
      </c>
      <c r="H763" s="577">
        <f>ROUND('Chapter-11_Road'!J61,2)</f>
        <v>869.39</v>
      </c>
      <c r="I763" s="580">
        <v>483.68</v>
      </c>
      <c r="J763" s="579">
        <f>(H763-I763)*100/I763</f>
        <v>79.744872643069797</v>
      </c>
    </row>
    <row r="764" spans="1:10" ht="12.75" customHeight="1">
      <c r="A764" s="515"/>
      <c r="B764" s="514"/>
      <c r="C764" s="515" t="s">
        <v>993</v>
      </c>
      <c r="D764" s="644" t="s">
        <v>994</v>
      </c>
      <c r="E764" s="644"/>
      <c r="F764" s="644"/>
      <c r="G764" s="514" t="s">
        <v>29</v>
      </c>
      <c r="H764" s="577">
        <f>ROUND('Chapter-11_Road'!J75,2)</f>
        <v>932.25</v>
      </c>
      <c r="I764" s="580">
        <v>469.6</v>
      </c>
      <c r="J764" s="579">
        <f>(H764-I764)*100/I764</f>
        <v>98.520017035775126</v>
      </c>
    </row>
    <row r="765" spans="1:10" ht="12.75" customHeight="1">
      <c r="A765" s="515"/>
      <c r="B765" s="514"/>
      <c r="C765" s="515" t="s">
        <v>995</v>
      </c>
      <c r="D765" s="644" t="s">
        <v>996</v>
      </c>
      <c r="E765" s="644"/>
      <c r="F765" s="644"/>
      <c r="G765" s="514" t="s">
        <v>29</v>
      </c>
      <c r="H765" s="577">
        <f>ROUND('Chapter-11_Road'!J86,2)</f>
        <v>819.01</v>
      </c>
      <c r="I765" s="580">
        <v>417.36</v>
      </c>
      <c r="J765" s="579">
        <f>(H765-I765)*100/I765</f>
        <v>96.235863523097564</v>
      </c>
    </row>
    <row r="766" spans="1:10" ht="31.5" customHeight="1">
      <c r="A766" s="515"/>
      <c r="B766" s="514">
        <v>11.2</v>
      </c>
      <c r="C766" s="644" t="s">
        <v>997</v>
      </c>
      <c r="D766" s="644"/>
      <c r="E766" s="644"/>
      <c r="F766" s="644"/>
      <c r="G766" s="514"/>
      <c r="H766" s="577"/>
      <c r="I766" s="580"/>
      <c r="J766" s="579"/>
    </row>
    <row r="767" spans="1:10" ht="12.75" customHeight="1">
      <c r="A767" s="515"/>
      <c r="B767" s="514"/>
      <c r="C767" s="515" t="s">
        <v>998</v>
      </c>
      <c r="D767" s="644" t="s">
        <v>999</v>
      </c>
      <c r="E767" s="644"/>
      <c r="F767" s="644"/>
      <c r="G767" s="526" t="s">
        <v>29</v>
      </c>
      <c r="H767" s="577">
        <f>ROUND('Chapter-11_Road'!J101,2)</f>
        <v>1858.35</v>
      </c>
      <c r="I767" s="580">
        <v>348.84</v>
      </c>
      <c r="J767" s="579">
        <f>(H767-I767)*100/I767</f>
        <v>432.72273821809426</v>
      </c>
    </row>
    <row r="768" spans="1:10" ht="12.75" customHeight="1">
      <c r="A768" s="515"/>
      <c r="B768" s="514"/>
      <c r="C768" s="515" t="s">
        <v>989</v>
      </c>
      <c r="D768" s="644" t="s">
        <v>1000</v>
      </c>
      <c r="E768" s="644"/>
      <c r="F768" s="644"/>
      <c r="G768" s="514" t="s">
        <v>29</v>
      </c>
      <c r="H768" s="577">
        <f>ROUND('Chapter-11_Road'!J111,2)</f>
        <v>280</v>
      </c>
      <c r="I768" s="580">
        <v>142.85</v>
      </c>
      <c r="J768" s="579">
        <f>(H768-I768)*100/I768</f>
        <v>96.009800490024503</v>
      </c>
    </row>
    <row r="769" spans="1:10" ht="31.5" customHeight="1">
      <c r="A769" s="515"/>
      <c r="B769" s="514">
        <v>11.3</v>
      </c>
      <c r="C769" s="644" t="s">
        <v>1001</v>
      </c>
      <c r="D769" s="644"/>
      <c r="E769" s="644"/>
      <c r="F769" s="644"/>
      <c r="G769" s="514"/>
      <c r="H769" s="577"/>
      <c r="I769" s="580"/>
      <c r="J769" s="579"/>
    </row>
    <row r="770" spans="1:10" ht="12.75" customHeight="1">
      <c r="A770" s="515"/>
      <c r="B770" s="514"/>
      <c r="C770" s="644" t="s">
        <v>1002</v>
      </c>
      <c r="D770" s="644"/>
      <c r="E770" s="644"/>
      <c r="F770" s="644"/>
      <c r="G770" s="514"/>
      <c r="H770" s="577"/>
      <c r="I770" s="580"/>
      <c r="J770" s="579"/>
    </row>
    <row r="771" spans="1:10" ht="12.75" customHeight="1">
      <c r="A771" s="515"/>
      <c r="B771" s="514"/>
      <c r="C771" s="644" t="s">
        <v>1003</v>
      </c>
      <c r="D771" s="644"/>
      <c r="E771" s="644"/>
      <c r="F771" s="644"/>
      <c r="G771" s="514" t="s">
        <v>29</v>
      </c>
      <c r="H771" s="577">
        <f>ROUND('Chapter-11_Road'!J133,2)</f>
        <v>5468.21</v>
      </c>
      <c r="I771" s="580">
        <v>3069.42</v>
      </c>
      <c r="J771" s="579">
        <f>(H771-I771)*100/I771</f>
        <v>78.151246815359258</v>
      </c>
    </row>
    <row r="772" spans="1:10" ht="29.25" customHeight="1">
      <c r="A772" s="515"/>
      <c r="B772" s="514">
        <v>11.4</v>
      </c>
      <c r="C772" s="644" t="s">
        <v>1004</v>
      </c>
      <c r="D772" s="644"/>
      <c r="E772" s="644"/>
      <c r="F772" s="644"/>
      <c r="G772" s="514"/>
      <c r="H772" s="577"/>
      <c r="I772" s="580"/>
      <c r="J772" s="579"/>
    </row>
    <row r="773" spans="1:10" ht="12.75" customHeight="1">
      <c r="A773" s="515"/>
      <c r="B773" s="514"/>
      <c r="C773" s="515" t="s">
        <v>985</v>
      </c>
      <c r="D773" s="644" t="s">
        <v>1005</v>
      </c>
      <c r="E773" s="644"/>
      <c r="F773" s="644"/>
      <c r="G773" s="514"/>
      <c r="H773" s="577"/>
      <c r="I773" s="580"/>
      <c r="J773" s="579"/>
    </row>
    <row r="774" spans="1:10" ht="12.75" customHeight="1">
      <c r="A774" s="515"/>
      <c r="B774" s="514"/>
      <c r="C774" s="515"/>
      <c r="D774" s="515" t="s">
        <v>299</v>
      </c>
      <c r="E774" s="644" t="s">
        <v>1006</v>
      </c>
      <c r="F774" s="644"/>
      <c r="G774" s="514" t="s">
        <v>29</v>
      </c>
      <c r="H774" s="577">
        <f>ROUND('Chapter-11_Road'!J154,2)</f>
        <v>5519.99</v>
      </c>
      <c r="I774" s="580">
        <v>3064.39</v>
      </c>
      <c r="J774" s="579">
        <f t="shared" ref="J774:J836" si="4">(H774-I774)*100/I774</f>
        <v>80.133403385339335</v>
      </c>
    </row>
    <row r="775" spans="1:10" ht="12.75" customHeight="1">
      <c r="A775" s="515"/>
      <c r="B775" s="514"/>
      <c r="C775" s="515"/>
      <c r="D775" s="515" t="s">
        <v>301</v>
      </c>
      <c r="E775" s="644" t="s">
        <v>1007</v>
      </c>
      <c r="F775" s="644"/>
      <c r="G775" s="514" t="s">
        <v>29</v>
      </c>
      <c r="H775" s="577">
        <f>ROUND('Chapter-11_Road'!J171,2)</f>
        <v>5497.22</v>
      </c>
      <c r="I775" s="580">
        <v>3070.99</v>
      </c>
      <c r="J775" s="579">
        <f t="shared" si="4"/>
        <v>79.004816036522442</v>
      </c>
    </row>
    <row r="776" spans="1:10" ht="12.75" customHeight="1">
      <c r="A776" s="515"/>
      <c r="B776" s="514"/>
      <c r="C776" s="515" t="s">
        <v>989</v>
      </c>
      <c r="D776" s="644" t="s">
        <v>1002</v>
      </c>
      <c r="E776" s="644"/>
      <c r="F776" s="644"/>
      <c r="G776" s="514"/>
      <c r="H776" s="577"/>
      <c r="I776" s="580"/>
      <c r="J776" s="579"/>
    </row>
    <row r="777" spans="1:10" ht="12.75" customHeight="1">
      <c r="A777" s="515"/>
      <c r="B777" s="514"/>
      <c r="C777" s="515"/>
      <c r="D777" s="515" t="s">
        <v>299</v>
      </c>
      <c r="E777" s="644" t="s">
        <v>1008</v>
      </c>
      <c r="F777" s="644"/>
      <c r="G777" s="514" t="s">
        <v>29</v>
      </c>
      <c r="H777" s="577">
        <f>ROUND('Chapter-11_Road'!J191,2)</f>
        <v>5490.98</v>
      </c>
      <c r="I777" s="580">
        <v>3062.82</v>
      </c>
      <c r="J777" s="579">
        <f t="shared" si="4"/>
        <v>79.278573340908025</v>
      </c>
    </row>
    <row r="778" spans="1:10" ht="12.75" customHeight="1">
      <c r="A778" s="515"/>
      <c r="B778" s="514"/>
      <c r="C778" s="515"/>
      <c r="D778" s="515" t="s">
        <v>301</v>
      </c>
      <c r="E778" s="644" t="s">
        <v>1009</v>
      </c>
      <c r="F778" s="644"/>
      <c r="G778" s="514" t="s">
        <v>29</v>
      </c>
      <c r="H778" s="577">
        <f>ROUND('Chapter-11_Road'!J208,2)</f>
        <v>5468.21</v>
      </c>
      <c r="I778" s="580">
        <v>3069.42</v>
      </c>
      <c r="J778" s="579">
        <f t="shared" si="4"/>
        <v>78.151246815359258</v>
      </c>
    </row>
    <row r="779" spans="1:10" ht="12.75" customHeight="1">
      <c r="A779" s="515"/>
      <c r="B779" s="514"/>
      <c r="C779" s="515" t="s">
        <v>1010</v>
      </c>
      <c r="D779" s="644" t="s">
        <v>1011</v>
      </c>
      <c r="E779" s="644"/>
      <c r="F779" s="644"/>
      <c r="G779" s="514"/>
      <c r="H779" s="577"/>
      <c r="I779" s="580"/>
      <c r="J779" s="579"/>
    </row>
    <row r="780" spans="1:10" ht="12.75" customHeight="1">
      <c r="A780" s="515"/>
      <c r="B780" s="514"/>
      <c r="C780" s="515"/>
      <c r="D780" s="515" t="s">
        <v>299</v>
      </c>
      <c r="E780" s="644" t="s">
        <v>1012</v>
      </c>
      <c r="F780" s="644"/>
      <c r="G780" s="514" t="s">
        <v>29</v>
      </c>
      <c r="H780" s="577">
        <f>ROUND('Chapter-11_Road'!J228,2)</f>
        <v>6083.59</v>
      </c>
      <c r="I780" s="580">
        <v>3454.27</v>
      </c>
      <c r="J780" s="579">
        <f t="shared" si="4"/>
        <v>76.117964142930347</v>
      </c>
    </row>
    <row r="781" spans="1:10" ht="12.75" customHeight="1">
      <c r="A781" s="515"/>
      <c r="B781" s="514"/>
      <c r="C781" s="515"/>
      <c r="D781" s="515" t="s">
        <v>301</v>
      </c>
      <c r="E781" s="644" t="s">
        <v>1013</v>
      </c>
      <c r="F781" s="644"/>
      <c r="G781" s="514" t="s">
        <v>29</v>
      </c>
      <c r="H781" s="577">
        <f>ROUND('Chapter-11_Road'!J245,2)</f>
        <v>6060.82</v>
      </c>
      <c r="I781" s="580">
        <v>3460.88</v>
      </c>
      <c r="J781" s="579">
        <f t="shared" si="4"/>
        <v>75.12366796884028</v>
      </c>
    </row>
    <row r="782" spans="1:10" ht="12.75" customHeight="1">
      <c r="A782" s="515"/>
      <c r="B782" s="514"/>
      <c r="C782" s="515" t="s">
        <v>1014</v>
      </c>
      <c r="D782" s="644" t="s">
        <v>1015</v>
      </c>
      <c r="E782" s="644"/>
      <c r="F782" s="644"/>
      <c r="G782" s="514" t="s">
        <v>29</v>
      </c>
      <c r="H782" s="577">
        <f>ROUND('Chapter-11_Road'!J263,2)</f>
        <v>6403.95</v>
      </c>
      <c r="I782" s="580">
        <v>3603.66</v>
      </c>
      <c r="J782" s="579">
        <f t="shared" si="4"/>
        <v>77.706831388088773</v>
      </c>
    </row>
    <row r="783" spans="1:10" ht="12.75" customHeight="1">
      <c r="A783" s="515"/>
      <c r="B783" s="514"/>
      <c r="C783" s="515" t="s">
        <v>1016</v>
      </c>
      <c r="D783" s="644" t="s">
        <v>1017</v>
      </c>
      <c r="E783" s="644"/>
      <c r="F783" s="644"/>
      <c r="G783" s="514" t="s">
        <v>29</v>
      </c>
      <c r="H783" s="577">
        <f>ROUND('Chapter-11_Road'!J281,2)</f>
        <v>6826.8</v>
      </c>
      <c r="I783" s="580">
        <v>3898.01</v>
      </c>
      <c r="J783" s="579">
        <f t="shared" si="4"/>
        <v>75.135517866808954</v>
      </c>
    </row>
    <row r="784" spans="1:10" ht="45.75" customHeight="1">
      <c r="A784" s="515"/>
      <c r="B784" s="514">
        <v>11.5</v>
      </c>
      <c r="C784" s="644" t="s">
        <v>1018</v>
      </c>
      <c r="D784" s="644"/>
      <c r="E784" s="644"/>
      <c r="F784" s="644"/>
      <c r="G784" s="514"/>
      <c r="H784" s="577"/>
      <c r="I784" s="580"/>
      <c r="J784" s="579"/>
    </row>
    <row r="785" spans="1:10" ht="12.75" customHeight="1">
      <c r="A785" s="515"/>
      <c r="B785" s="514"/>
      <c r="C785" s="515" t="s">
        <v>998</v>
      </c>
      <c r="D785" s="644" t="s">
        <v>1019</v>
      </c>
      <c r="E785" s="644"/>
      <c r="F785" s="644"/>
      <c r="G785" s="514" t="s">
        <v>29</v>
      </c>
      <c r="H785" s="577">
        <f>ROUND('Chapter-11_Road'!J296,2)</f>
        <v>7512.4</v>
      </c>
      <c r="I785" s="580">
        <v>4166.92</v>
      </c>
      <c r="J785" s="579">
        <f t="shared" si="4"/>
        <v>80.286638572374784</v>
      </c>
    </row>
    <row r="786" spans="1:10" ht="12.75" customHeight="1">
      <c r="A786" s="515"/>
      <c r="B786" s="514"/>
      <c r="C786" s="515" t="s">
        <v>989</v>
      </c>
      <c r="D786" s="644" t="s">
        <v>1020</v>
      </c>
      <c r="E786" s="644"/>
      <c r="F786" s="644"/>
      <c r="G786" s="514" t="s">
        <v>29</v>
      </c>
      <c r="H786" s="577">
        <f>ROUND('Chapter-11_Road'!J321,2)</f>
        <v>7268.34</v>
      </c>
      <c r="I786" s="580">
        <v>3998.17</v>
      </c>
      <c r="J786" s="579">
        <f t="shared" si="4"/>
        <v>81.791669688882664</v>
      </c>
    </row>
    <row r="787" spans="1:10" ht="12.75" customHeight="1">
      <c r="A787" s="515"/>
      <c r="B787" s="514"/>
      <c r="C787" s="515" t="s">
        <v>991</v>
      </c>
      <c r="D787" s="644" t="s">
        <v>1021</v>
      </c>
      <c r="E787" s="644"/>
      <c r="F787" s="644"/>
      <c r="G787" s="514" t="s">
        <v>29</v>
      </c>
      <c r="H787" s="577">
        <f>ROUND('Chapter-11_Road'!J345,2)</f>
        <v>8128.92</v>
      </c>
      <c r="I787" s="580">
        <v>4352.3999999999996</v>
      </c>
      <c r="J787" s="579">
        <f t="shared" si="4"/>
        <v>86.768679349324529</v>
      </c>
    </row>
    <row r="788" spans="1:10" ht="32.25" customHeight="1">
      <c r="A788" s="515"/>
      <c r="B788" s="514">
        <v>11.6</v>
      </c>
      <c r="C788" s="644" t="s">
        <v>1022</v>
      </c>
      <c r="D788" s="644"/>
      <c r="E788" s="644"/>
      <c r="F788" s="644"/>
      <c r="G788" s="514"/>
      <c r="H788" s="577"/>
      <c r="I788" s="580"/>
      <c r="J788" s="579"/>
    </row>
    <row r="789" spans="1:10" ht="12.75" customHeight="1">
      <c r="A789" s="515"/>
      <c r="B789" s="514"/>
      <c r="C789" s="515" t="s">
        <v>998</v>
      </c>
      <c r="D789" s="644" t="s">
        <v>1023</v>
      </c>
      <c r="E789" s="644"/>
      <c r="F789" s="644"/>
      <c r="G789" s="514"/>
      <c r="H789" s="577"/>
      <c r="I789" s="580"/>
      <c r="J789" s="579"/>
    </row>
    <row r="790" spans="1:10" ht="12.75" customHeight="1">
      <c r="A790" s="515"/>
      <c r="B790" s="514"/>
      <c r="C790" s="515"/>
      <c r="D790" s="515" t="s">
        <v>299</v>
      </c>
      <c r="E790" s="644" t="s">
        <v>1024</v>
      </c>
      <c r="F790" s="644"/>
      <c r="G790" s="514" t="s">
        <v>29</v>
      </c>
      <c r="H790" s="577">
        <f>ROUND('Chapter-11_Road'!J374,2)</f>
        <v>5606.37</v>
      </c>
      <c r="I790" s="580">
        <v>2767.13</v>
      </c>
      <c r="J790" s="579">
        <f t="shared" si="4"/>
        <v>102.60594912418281</v>
      </c>
    </row>
    <row r="791" spans="1:10" ht="12.75" customHeight="1">
      <c r="A791" s="515"/>
      <c r="B791" s="514"/>
      <c r="C791" s="515"/>
      <c r="D791" s="515" t="s">
        <v>301</v>
      </c>
      <c r="E791" s="644" t="s">
        <v>886</v>
      </c>
      <c r="F791" s="644"/>
      <c r="G791" s="514" t="s">
        <v>29</v>
      </c>
      <c r="H791" s="577">
        <f>ROUND('Chapter-11_Road'!J388,2)</f>
        <v>5301.3</v>
      </c>
      <c r="I791" s="580">
        <v>2556.19</v>
      </c>
      <c r="J791" s="579">
        <f t="shared" si="4"/>
        <v>107.3906869207688</v>
      </c>
    </row>
    <row r="792" spans="1:10" ht="12.75" customHeight="1">
      <c r="A792" s="515"/>
      <c r="B792" s="514"/>
      <c r="C792" s="515"/>
      <c r="D792" s="515" t="s">
        <v>303</v>
      </c>
      <c r="E792" s="644" t="s">
        <v>1025</v>
      </c>
      <c r="F792" s="644"/>
      <c r="G792" s="514" t="s">
        <v>29</v>
      </c>
      <c r="H792" s="577">
        <f>ROUND('Chapter-11_Road'!J402,2)</f>
        <v>6377.03</v>
      </c>
      <c r="I792" s="580">
        <v>2998.98</v>
      </c>
      <c r="J792" s="579">
        <f t="shared" si="4"/>
        <v>112.6399642545132</v>
      </c>
    </row>
    <row r="793" spans="1:10" ht="12.75" customHeight="1">
      <c r="A793" s="515"/>
      <c r="B793" s="514"/>
      <c r="C793" s="515" t="s">
        <v>1026</v>
      </c>
      <c r="D793" s="644" t="s">
        <v>1027</v>
      </c>
      <c r="E793" s="644"/>
      <c r="F793" s="644"/>
      <c r="G793" s="514"/>
      <c r="H793" s="577"/>
      <c r="I793" s="580"/>
      <c r="J793" s="579"/>
    </row>
    <row r="794" spans="1:10" ht="12.75" customHeight="1">
      <c r="A794" s="515"/>
      <c r="B794" s="514"/>
      <c r="C794" s="515"/>
      <c r="D794" s="515" t="s">
        <v>318</v>
      </c>
      <c r="E794" s="644" t="s">
        <v>1024</v>
      </c>
      <c r="F794" s="644"/>
      <c r="G794" s="514" t="s">
        <v>29</v>
      </c>
      <c r="H794" s="577">
        <f>ROUND('Chapter-11_Road'!J419,2)</f>
        <v>5420.85</v>
      </c>
      <c r="I794" s="580">
        <v>2726.22</v>
      </c>
      <c r="J794" s="579">
        <f t="shared" si="4"/>
        <v>98.841252723551321</v>
      </c>
    </row>
    <row r="795" spans="1:10" ht="12.75" customHeight="1">
      <c r="A795" s="515"/>
      <c r="B795" s="514"/>
      <c r="C795" s="515"/>
      <c r="D795" s="515" t="s">
        <v>301</v>
      </c>
      <c r="E795" s="644" t="s">
        <v>886</v>
      </c>
      <c r="F795" s="644"/>
      <c r="G795" s="514" t="s">
        <v>29</v>
      </c>
      <c r="H795" s="577">
        <f>ROUND('Chapter-11_Road'!J434,2)</f>
        <v>5085.2700000000004</v>
      </c>
      <c r="I795" s="580">
        <v>2494.19</v>
      </c>
      <c r="J795" s="579">
        <f t="shared" si="4"/>
        <v>103.88462787518193</v>
      </c>
    </row>
    <row r="796" spans="1:10" ht="12.75" customHeight="1">
      <c r="A796" s="515"/>
      <c r="B796" s="514"/>
      <c r="C796" s="515"/>
      <c r="D796" s="515" t="s">
        <v>303</v>
      </c>
      <c r="E796" s="644" t="s">
        <v>1028</v>
      </c>
      <c r="F796" s="644"/>
      <c r="G796" s="514" t="s">
        <v>29</v>
      </c>
      <c r="H796" s="577">
        <f>ROUND('Chapter-11_Road'!J449,2)</f>
        <v>6268.57</v>
      </c>
      <c r="I796" s="580">
        <v>2981.25</v>
      </c>
      <c r="J796" s="579">
        <f t="shared" si="4"/>
        <v>110.26649895178197</v>
      </c>
    </row>
    <row r="797" spans="1:10" ht="12.75" customHeight="1">
      <c r="A797" s="515"/>
      <c r="B797" s="514"/>
      <c r="C797" s="515" t="s">
        <v>991</v>
      </c>
      <c r="D797" s="644" t="s">
        <v>1029</v>
      </c>
      <c r="E797" s="644"/>
      <c r="F797" s="644"/>
      <c r="G797" s="514"/>
      <c r="H797" s="577"/>
      <c r="I797" s="580"/>
      <c r="J797" s="579"/>
    </row>
    <row r="798" spans="1:10" ht="12.75" customHeight="1">
      <c r="A798" s="515"/>
      <c r="B798" s="514"/>
      <c r="C798" s="515"/>
      <c r="D798" s="515" t="s">
        <v>318</v>
      </c>
      <c r="E798" s="644" t="s">
        <v>1024</v>
      </c>
      <c r="F798" s="644"/>
      <c r="G798" s="514" t="s">
        <v>29</v>
      </c>
      <c r="H798" s="577">
        <f>ROUND('Chapter-11_Road'!J464,2)</f>
        <v>5311.84</v>
      </c>
      <c r="I798" s="580">
        <v>2608.21</v>
      </c>
      <c r="J798" s="579">
        <f t="shared" si="4"/>
        <v>103.65844774768902</v>
      </c>
    </row>
    <row r="799" spans="1:10" ht="12.75" customHeight="1">
      <c r="A799" s="515"/>
      <c r="B799" s="514"/>
      <c r="C799" s="515"/>
      <c r="D799" s="515" t="s">
        <v>301</v>
      </c>
      <c r="E799" s="644" t="s">
        <v>1030</v>
      </c>
      <c r="F799" s="644"/>
      <c r="G799" s="514" t="s">
        <v>29</v>
      </c>
      <c r="H799" s="577">
        <f>ROUND('Chapter-11_Road'!J477,2)</f>
        <v>4976.26</v>
      </c>
      <c r="I799" s="580">
        <v>2376.1799999999998</v>
      </c>
      <c r="J799" s="579">
        <f t="shared" si="4"/>
        <v>109.42268683348907</v>
      </c>
    </row>
    <row r="800" spans="1:10" ht="12.75" customHeight="1">
      <c r="A800" s="515"/>
      <c r="B800" s="514"/>
      <c r="C800" s="515"/>
      <c r="D800" s="515" t="s">
        <v>303</v>
      </c>
      <c r="E800" s="644" t="s">
        <v>1031</v>
      </c>
      <c r="F800" s="644"/>
      <c r="G800" s="514" t="s">
        <v>29</v>
      </c>
      <c r="H800" s="577">
        <f>ROUND('Chapter-11_Road'!J491,2)</f>
        <v>6159.56</v>
      </c>
      <c r="I800" s="580">
        <v>2863.25</v>
      </c>
      <c r="J800" s="579">
        <f t="shared" si="4"/>
        <v>115.12477080240987</v>
      </c>
    </row>
    <row r="801" spans="1:10" ht="31.5" customHeight="1">
      <c r="A801" s="515"/>
      <c r="B801" s="514">
        <v>11.7</v>
      </c>
      <c r="C801" s="644" t="s">
        <v>1032</v>
      </c>
      <c r="D801" s="644"/>
      <c r="E801" s="644"/>
      <c r="F801" s="644"/>
      <c r="G801" s="514" t="s">
        <v>71</v>
      </c>
      <c r="H801" s="577">
        <f>ROUND('Chapter-11_Road'!J504,2)</f>
        <v>80399.64</v>
      </c>
      <c r="I801" s="580">
        <v>55176.72</v>
      </c>
      <c r="J801" s="579">
        <f t="shared" si="4"/>
        <v>45.712974602332288</v>
      </c>
    </row>
    <row r="802" spans="1:10" ht="33" customHeight="1">
      <c r="A802" s="515"/>
      <c r="B802" s="514">
        <v>11.8</v>
      </c>
      <c r="C802" s="644" t="s">
        <v>1033</v>
      </c>
      <c r="D802" s="644"/>
      <c r="E802" s="644"/>
      <c r="F802" s="644"/>
      <c r="G802" s="514" t="s">
        <v>71</v>
      </c>
      <c r="H802" s="577">
        <f>ROUND('Chapter-11_Road'!J516,2)</f>
        <v>80399.64</v>
      </c>
      <c r="I802" s="580">
        <v>55176.72</v>
      </c>
      <c r="J802" s="579">
        <f t="shared" si="4"/>
        <v>45.712974602332288</v>
      </c>
    </row>
    <row r="803" spans="1:10" ht="31.5" customHeight="1">
      <c r="A803" s="515"/>
      <c r="B803" s="514">
        <v>11.9</v>
      </c>
      <c r="C803" s="644" t="s">
        <v>1034</v>
      </c>
      <c r="D803" s="644"/>
      <c r="E803" s="644"/>
      <c r="F803" s="644"/>
      <c r="G803" s="514" t="s">
        <v>71</v>
      </c>
      <c r="H803" s="577">
        <f>ROUND('Chapter-11_Road'!J528,2)</f>
        <v>80399.64</v>
      </c>
      <c r="I803" s="580">
        <v>49617.26</v>
      </c>
      <c r="J803" s="579">
        <f t="shared" si="4"/>
        <v>62.039661198542589</v>
      </c>
    </row>
    <row r="804" spans="1:10">
      <c r="A804" s="645" t="s">
        <v>4103</v>
      </c>
      <c r="B804" s="645"/>
      <c r="C804" s="645"/>
      <c r="D804" s="645"/>
      <c r="E804" s="645"/>
      <c r="F804" s="645"/>
      <c r="G804" s="645"/>
      <c r="H804" s="577"/>
      <c r="I804" s="580"/>
      <c r="J804" s="579"/>
    </row>
    <row r="805" spans="1:10" ht="47.25" customHeight="1">
      <c r="A805" s="515"/>
      <c r="B805" s="514">
        <v>12.1</v>
      </c>
      <c r="C805" s="644" t="s">
        <v>1035</v>
      </c>
      <c r="D805" s="644"/>
      <c r="E805" s="644"/>
      <c r="F805" s="644"/>
      <c r="G805" s="514"/>
      <c r="H805" s="577"/>
      <c r="I805" s="580"/>
      <c r="J805" s="579"/>
    </row>
    <row r="806" spans="1:10" ht="12.75" customHeight="1">
      <c r="A806" s="515"/>
      <c r="B806" s="514"/>
      <c r="C806" s="515" t="s">
        <v>985</v>
      </c>
      <c r="D806" s="644" t="s">
        <v>1024</v>
      </c>
      <c r="E806" s="644"/>
      <c r="F806" s="644"/>
      <c r="G806" s="514" t="s">
        <v>29</v>
      </c>
      <c r="H806" s="577">
        <f>ROUND('Chapter-12_Road'!J19,2)</f>
        <v>7888.02</v>
      </c>
      <c r="I806" s="580">
        <v>4375.2700000000004</v>
      </c>
      <c r="J806" s="579">
        <f t="shared" si="4"/>
        <v>80.286473749048625</v>
      </c>
    </row>
    <row r="807" spans="1:10" ht="12.75" customHeight="1">
      <c r="A807" s="515"/>
      <c r="B807" s="514"/>
      <c r="C807" s="515" t="s">
        <v>989</v>
      </c>
      <c r="D807" s="644" t="s">
        <v>1036</v>
      </c>
      <c r="E807" s="644"/>
      <c r="F807" s="644"/>
      <c r="G807" s="514" t="s">
        <v>29</v>
      </c>
      <c r="H807" s="577">
        <f>ROUND('Chapter-12_Road'!J34,2)</f>
        <v>7631.76</v>
      </c>
      <c r="I807" s="580">
        <v>4198.08</v>
      </c>
      <c r="J807" s="579">
        <f t="shared" si="4"/>
        <v>81.791676194831922</v>
      </c>
    </row>
    <row r="808" spans="1:10" ht="12.75" customHeight="1">
      <c r="A808" s="515"/>
      <c r="B808" s="514"/>
      <c r="C808" s="515" t="s">
        <v>1010</v>
      </c>
      <c r="D808" s="644" t="s">
        <v>1037</v>
      </c>
      <c r="E808" s="644"/>
      <c r="F808" s="644"/>
      <c r="G808" s="514" t="s">
        <v>29</v>
      </c>
      <c r="H808" s="577">
        <f>ROUND('Chapter-12_Road'!J48,2)</f>
        <v>7493.77</v>
      </c>
      <c r="I808" s="580">
        <v>4102.67</v>
      </c>
      <c r="J808" s="579">
        <f t="shared" si="4"/>
        <v>82.655928943834155</v>
      </c>
    </row>
    <row r="809" spans="1:10" ht="12.75" customHeight="1">
      <c r="A809" s="515"/>
      <c r="B809" s="514"/>
      <c r="C809" s="515" t="s">
        <v>1014</v>
      </c>
      <c r="D809" s="644" t="s">
        <v>1038</v>
      </c>
      <c r="E809" s="644"/>
      <c r="F809" s="644"/>
      <c r="G809" s="514" t="s">
        <v>29</v>
      </c>
      <c r="H809" s="577">
        <f>ROUND('Chapter-12_Road'!J72,2)</f>
        <v>8535.3700000000008</v>
      </c>
      <c r="I809" s="580">
        <v>4570.0200000000004</v>
      </c>
      <c r="J809" s="579">
        <f t="shared" si="4"/>
        <v>86.768766876293768</v>
      </c>
    </row>
    <row r="810" spans="1:10" ht="30.75" customHeight="1">
      <c r="A810" s="515"/>
      <c r="B810" s="514">
        <v>12.2</v>
      </c>
      <c r="C810" s="644" t="s">
        <v>1039</v>
      </c>
      <c r="D810" s="644"/>
      <c r="E810" s="644"/>
      <c r="F810" s="644"/>
      <c r="G810" s="514" t="s">
        <v>1040</v>
      </c>
      <c r="H810" s="577">
        <f>ROUND('Chapter-12_Road'!J85,2)</f>
        <v>930.07</v>
      </c>
      <c r="I810" s="580">
        <v>509.05</v>
      </c>
      <c r="J810" s="579">
        <f t="shared" si="4"/>
        <v>82.707003241331904</v>
      </c>
    </row>
    <row r="811" spans="1:10" ht="31.5" customHeight="1">
      <c r="A811" s="515"/>
      <c r="B811" s="514">
        <v>12.3</v>
      </c>
      <c r="C811" s="644" t="s">
        <v>1041</v>
      </c>
      <c r="D811" s="644"/>
      <c r="E811" s="644"/>
      <c r="F811" s="644"/>
      <c r="G811" s="514" t="s">
        <v>1040</v>
      </c>
      <c r="H811" s="577">
        <f>ROUND('Chapter-12_Road'!J99,2)</f>
        <v>2135.56</v>
      </c>
      <c r="I811" s="580">
        <v>1127.3499999999999</v>
      </c>
      <c r="J811" s="579">
        <f t="shared" si="4"/>
        <v>89.43185346165788</v>
      </c>
    </row>
    <row r="812" spans="1:10" ht="32.25" customHeight="1">
      <c r="A812" s="515"/>
      <c r="B812" s="514">
        <v>12.4</v>
      </c>
      <c r="C812" s="644" t="s">
        <v>1042</v>
      </c>
      <c r="D812" s="644"/>
      <c r="E812" s="644"/>
      <c r="F812" s="644"/>
      <c r="G812" s="514"/>
      <c r="H812" s="577"/>
      <c r="I812" s="580"/>
      <c r="J812" s="579"/>
    </row>
    <row r="813" spans="1:10" ht="12.75" customHeight="1">
      <c r="A813" s="515"/>
      <c r="B813" s="514"/>
      <c r="C813" s="515" t="s">
        <v>985</v>
      </c>
      <c r="D813" s="644" t="s">
        <v>1023</v>
      </c>
      <c r="E813" s="644"/>
      <c r="F813" s="644"/>
      <c r="G813" s="514"/>
      <c r="H813" s="577"/>
      <c r="I813" s="580"/>
      <c r="J813" s="579"/>
    </row>
    <row r="814" spans="1:10" ht="12.75" customHeight="1">
      <c r="A814" s="515"/>
      <c r="B814" s="514"/>
      <c r="C814" s="515"/>
      <c r="D814" s="515" t="s">
        <v>318</v>
      </c>
      <c r="E814" s="644" t="s">
        <v>1024</v>
      </c>
      <c r="F814" s="644"/>
      <c r="G814" s="514" t="s">
        <v>29</v>
      </c>
      <c r="H814" s="577">
        <f>ROUND('Chapter-12_Road'!J119,2)</f>
        <v>6016.62</v>
      </c>
      <c r="I814" s="580">
        <v>2906.21</v>
      </c>
      <c r="J814" s="579">
        <f t="shared" si="4"/>
        <v>107.02633326566215</v>
      </c>
    </row>
    <row r="815" spans="1:10" ht="12.75" customHeight="1">
      <c r="A815" s="515"/>
      <c r="B815" s="514"/>
      <c r="C815" s="515"/>
      <c r="D815" s="515" t="s">
        <v>301</v>
      </c>
      <c r="E815" s="644" t="s">
        <v>886</v>
      </c>
      <c r="F815" s="644"/>
      <c r="G815" s="514" t="s">
        <v>29</v>
      </c>
      <c r="H815" s="577">
        <f>ROUND('Chapter-12_Road'!J134,2)</f>
        <v>5696.3</v>
      </c>
      <c r="I815" s="580">
        <v>2684.73</v>
      </c>
      <c r="J815" s="579">
        <f t="shared" si="4"/>
        <v>112.17403612281309</v>
      </c>
    </row>
    <row r="816" spans="1:10" ht="12.75" customHeight="1">
      <c r="A816" s="515"/>
      <c r="B816" s="514"/>
      <c r="C816" s="515"/>
      <c r="D816" s="515" t="s">
        <v>810</v>
      </c>
      <c r="E816" s="644" t="s">
        <v>1043</v>
      </c>
      <c r="F816" s="644"/>
      <c r="G816" s="514" t="s">
        <v>29</v>
      </c>
      <c r="H816" s="577">
        <f>ROUND('Chapter-12_Road'!J150,2)</f>
        <v>5220.68</v>
      </c>
      <c r="I816" s="580">
        <v>2488.11</v>
      </c>
      <c r="J816" s="579">
        <f t="shared" si="4"/>
        <v>109.82512831024351</v>
      </c>
    </row>
    <row r="817" spans="1:10" ht="12.75" customHeight="1">
      <c r="A817" s="515"/>
      <c r="B817" s="514"/>
      <c r="C817" s="515"/>
      <c r="D817" s="515" t="s">
        <v>305</v>
      </c>
      <c r="E817" s="644" t="s">
        <v>1031</v>
      </c>
      <c r="F817" s="644"/>
      <c r="G817" s="514" t="s">
        <v>29</v>
      </c>
      <c r="H817" s="577">
        <f>ROUND('Chapter-12_Road'!J165,2)</f>
        <v>6825.82</v>
      </c>
      <c r="I817" s="580">
        <v>3149.65</v>
      </c>
      <c r="J817" s="579">
        <f t="shared" si="4"/>
        <v>116.71677805470446</v>
      </c>
    </row>
    <row r="818" spans="1:10" ht="12.75" customHeight="1">
      <c r="A818" s="515"/>
      <c r="B818" s="514"/>
      <c r="C818" s="515" t="s">
        <v>989</v>
      </c>
      <c r="D818" s="644" t="s">
        <v>1044</v>
      </c>
      <c r="E818" s="644"/>
      <c r="F818" s="644"/>
      <c r="G818" s="514"/>
      <c r="H818" s="577"/>
      <c r="I818" s="580"/>
      <c r="J818" s="579"/>
    </row>
    <row r="819" spans="1:10" ht="12.75" customHeight="1">
      <c r="A819" s="515"/>
      <c r="B819" s="514"/>
      <c r="C819" s="515"/>
      <c r="D819" s="515" t="s">
        <v>299</v>
      </c>
      <c r="E819" s="644" t="s">
        <v>1045</v>
      </c>
      <c r="F819" s="644"/>
      <c r="G819" s="514" t="s">
        <v>29</v>
      </c>
      <c r="H819" s="577">
        <f>ROUND('Chapter-12_Road'!J182,2)</f>
        <v>5762.77</v>
      </c>
      <c r="I819" s="580">
        <v>2862.93</v>
      </c>
      <c r="J819" s="579">
        <f t="shared" si="4"/>
        <v>101.28923864712029</v>
      </c>
    </row>
    <row r="820" spans="1:10" ht="12.75" customHeight="1">
      <c r="A820" s="515"/>
      <c r="B820" s="514"/>
      <c r="C820" s="515"/>
      <c r="D820" s="515" t="s">
        <v>821</v>
      </c>
      <c r="E820" s="644" t="s">
        <v>886</v>
      </c>
      <c r="F820" s="644"/>
      <c r="G820" s="514" t="s">
        <v>29</v>
      </c>
      <c r="H820" s="577">
        <f>ROUND('Chapter-12_Road'!J198,2)</f>
        <v>5410.41</v>
      </c>
      <c r="I820" s="580">
        <v>2619.3000000000002</v>
      </c>
      <c r="J820" s="579">
        <f t="shared" si="4"/>
        <v>106.55938609552167</v>
      </c>
    </row>
    <row r="821" spans="1:10" ht="12.75" customHeight="1">
      <c r="A821" s="515"/>
      <c r="B821" s="514"/>
      <c r="C821" s="515"/>
      <c r="D821" s="515" t="s">
        <v>810</v>
      </c>
      <c r="E821" s="644" t="s">
        <v>1043</v>
      </c>
      <c r="F821" s="644"/>
      <c r="G821" s="514" t="s">
        <v>29</v>
      </c>
      <c r="H821" s="577">
        <f>ROUND('Chapter-12_Road'!J214,2)</f>
        <v>5220.68</v>
      </c>
      <c r="I821" s="580">
        <v>2488.11</v>
      </c>
      <c r="J821" s="579">
        <f t="shared" si="4"/>
        <v>109.82512831024351</v>
      </c>
    </row>
    <row r="822" spans="1:10" ht="12.75" customHeight="1">
      <c r="A822" s="515"/>
      <c r="B822" s="514"/>
      <c r="C822" s="515"/>
      <c r="D822" s="515" t="s">
        <v>305</v>
      </c>
      <c r="E822" s="644" t="s">
        <v>1031</v>
      </c>
      <c r="F822" s="644"/>
      <c r="G822" s="514" t="s">
        <v>29</v>
      </c>
      <c r="H822" s="577">
        <f>ROUND('Chapter-12_Road'!J230,2)</f>
        <v>6652.88</v>
      </c>
      <c r="I822" s="580">
        <v>3130.71</v>
      </c>
      <c r="J822" s="579">
        <f t="shared" si="4"/>
        <v>112.50387292339437</v>
      </c>
    </row>
    <row r="823" spans="1:10" ht="12.75" customHeight="1">
      <c r="A823" s="515"/>
      <c r="B823" s="514"/>
      <c r="C823" s="515" t="s">
        <v>1010</v>
      </c>
      <c r="D823" s="644" t="s">
        <v>1046</v>
      </c>
      <c r="E823" s="644"/>
      <c r="F823" s="644"/>
      <c r="G823" s="514"/>
      <c r="H823" s="577"/>
      <c r="I823" s="580"/>
      <c r="J823" s="579"/>
    </row>
    <row r="824" spans="1:10" ht="12.75" customHeight="1">
      <c r="A824" s="515"/>
      <c r="B824" s="514"/>
      <c r="C824" s="515"/>
      <c r="D824" s="515" t="s">
        <v>299</v>
      </c>
      <c r="E824" s="644" t="s">
        <v>1045</v>
      </c>
      <c r="F824" s="644"/>
      <c r="G824" s="514" t="s">
        <v>29</v>
      </c>
      <c r="H824" s="577">
        <f>ROUND('Chapter-12_Road'!J246,2)</f>
        <v>5695.55</v>
      </c>
      <c r="I824" s="580">
        <v>2739.28</v>
      </c>
      <c r="J824" s="579">
        <f t="shared" si="4"/>
        <v>107.92142460792616</v>
      </c>
    </row>
    <row r="825" spans="1:10" ht="12.75" customHeight="1">
      <c r="A825" s="515"/>
      <c r="B825" s="514"/>
      <c r="C825" s="515"/>
      <c r="D825" s="515" t="s">
        <v>301</v>
      </c>
      <c r="E825" s="644" t="s">
        <v>886</v>
      </c>
      <c r="F825" s="644"/>
      <c r="G825" s="514" t="s">
        <v>29</v>
      </c>
      <c r="H825" s="577">
        <f>ROUND('Chapter-12_Road'!J261,2)</f>
        <v>5343.2</v>
      </c>
      <c r="I825" s="580">
        <v>2495.65</v>
      </c>
      <c r="J825" s="579">
        <f t="shared" si="4"/>
        <v>114.10053493077955</v>
      </c>
    </row>
    <row r="826" spans="1:10" ht="12.75" customHeight="1">
      <c r="A826" s="515"/>
      <c r="B826" s="514"/>
      <c r="C826" s="515"/>
      <c r="D826" s="515" t="s">
        <v>303</v>
      </c>
      <c r="E826" s="644" t="s">
        <v>1043</v>
      </c>
      <c r="F826" s="644"/>
      <c r="G826" s="514" t="s">
        <v>29</v>
      </c>
      <c r="H826" s="577">
        <f>ROUND('Chapter-12_Road'!J276,2)</f>
        <v>5153.47</v>
      </c>
      <c r="I826" s="580">
        <v>2364.4699999999998</v>
      </c>
      <c r="J826" s="579">
        <f t="shared" si="4"/>
        <v>117.95455218294167</v>
      </c>
    </row>
    <row r="827" spans="1:10" ht="12.75" customHeight="1">
      <c r="A827" s="515"/>
      <c r="B827" s="514"/>
      <c r="C827" s="515"/>
      <c r="D827" s="515" t="s">
        <v>305</v>
      </c>
      <c r="E827" s="644" t="s">
        <v>1031</v>
      </c>
      <c r="F827" s="644"/>
      <c r="G827" s="514" t="s">
        <v>29</v>
      </c>
      <c r="H827" s="577">
        <f>ROUND('Chapter-12_Road'!J291,2)</f>
        <v>6585.66</v>
      </c>
      <c r="I827" s="580">
        <v>3007.07</v>
      </c>
      <c r="J827" s="579">
        <f t="shared" si="4"/>
        <v>119.00587615186873</v>
      </c>
    </row>
    <row r="828" spans="1:10" ht="32.25" customHeight="1">
      <c r="A828" s="515"/>
      <c r="B828" s="514">
        <v>12.5</v>
      </c>
      <c r="C828" s="644" t="s">
        <v>1047</v>
      </c>
      <c r="D828" s="644"/>
      <c r="E828" s="644"/>
      <c r="F828" s="644"/>
      <c r="G828" s="514"/>
      <c r="H828" s="577"/>
      <c r="I828" s="580"/>
      <c r="J828" s="579"/>
    </row>
    <row r="829" spans="1:10" ht="12.75" customHeight="1">
      <c r="A829" s="515"/>
      <c r="B829" s="514"/>
      <c r="C829" s="644" t="s">
        <v>1048</v>
      </c>
      <c r="D829" s="644"/>
      <c r="E829" s="644"/>
      <c r="F829" s="644"/>
      <c r="G829" s="514"/>
      <c r="H829" s="577"/>
      <c r="I829" s="580"/>
      <c r="J829" s="579"/>
    </row>
    <row r="830" spans="1:10" ht="12.75" customHeight="1">
      <c r="A830" s="515"/>
      <c r="B830" s="514"/>
      <c r="C830" s="515" t="s">
        <v>985</v>
      </c>
      <c r="D830" s="644" t="s">
        <v>1002</v>
      </c>
      <c r="E830" s="644"/>
      <c r="F830" s="644"/>
      <c r="G830" s="514"/>
      <c r="H830" s="577"/>
      <c r="I830" s="580"/>
      <c r="J830" s="579"/>
    </row>
    <row r="831" spans="1:10" ht="12.75" customHeight="1">
      <c r="A831" s="515"/>
      <c r="B831" s="514"/>
      <c r="C831" s="515"/>
      <c r="D831" s="515" t="s">
        <v>299</v>
      </c>
      <c r="E831" s="644" t="s">
        <v>1008</v>
      </c>
      <c r="F831" s="644"/>
      <c r="G831" s="514" t="s">
        <v>29</v>
      </c>
      <c r="H831" s="577">
        <f>ROUND('Chapter-12_Road'!J314,2)</f>
        <v>5807.77</v>
      </c>
      <c r="I831" s="580">
        <v>3239.52</v>
      </c>
      <c r="J831" s="579">
        <f t="shared" si="4"/>
        <v>79.278720304242626</v>
      </c>
    </row>
    <row r="832" spans="1:10" ht="12.75" customHeight="1">
      <c r="A832" s="515"/>
      <c r="B832" s="514"/>
      <c r="C832" s="515"/>
      <c r="D832" s="515" t="s">
        <v>301</v>
      </c>
      <c r="E832" s="644" t="s">
        <v>1009</v>
      </c>
      <c r="F832" s="644"/>
      <c r="G832" s="514" t="s">
        <v>29</v>
      </c>
      <c r="H832" s="577">
        <f>ROUND('Chapter-12_Road'!J331,2)</f>
        <v>5783.68</v>
      </c>
      <c r="I832" s="580">
        <v>3246.5</v>
      </c>
      <c r="J832" s="579">
        <f t="shared" si="4"/>
        <v>78.151239796704147</v>
      </c>
    </row>
    <row r="833" spans="1:10" ht="12.75" customHeight="1">
      <c r="A833" s="515"/>
      <c r="B833" s="514"/>
      <c r="C833" s="515" t="s">
        <v>989</v>
      </c>
      <c r="D833" s="644" t="s">
        <v>1011</v>
      </c>
      <c r="E833" s="644"/>
      <c r="F833" s="644"/>
      <c r="G833" s="514"/>
      <c r="H833" s="577"/>
      <c r="I833" s="580"/>
      <c r="J833" s="579"/>
    </row>
    <row r="834" spans="1:10" ht="12.75" customHeight="1">
      <c r="A834" s="515"/>
      <c r="B834" s="514"/>
      <c r="C834" s="515"/>
      <c r="D834" s="515" t="s">
        <v>299</v>
      </c>
      <c r="E834" s="644" t="s">
        <v>1012</v>
      </c>
      <c r="F834" s="644"/>
      <c r="G834" s="514" t="s">
        <v>29</v>
      </c>
      <c r="H834" s="577">
        <f>ROUND('Chapter-12_Road'!J351,2)</f>
        <v>6434.57</v>
      </c>
      <c r="I834" s="580">
        <v>3653.56</v>
      </c>
      <c r="J834" s="579">
        <f t="shared" si="4"/>
        <v>76.11781385826427</v>
      </c>
    </row>
    <row r="835" spans="1:10" ht="12.75" customHeight="1">
      <c r="A835" s="515"/>
      <c r="B835" s="514"/>
      <c r="C835" s="515"/>
      <c r="D835" s="515" t="s">
        <v>301</v>
      </c>
      <c r="E835" s="644" t="s">
        <v>1013</v>
      </c>
      <c r="F835" s="644"/>
      <c r="G835" s="514" t="s">
        <v>29</v>
      </c>
      <c r="H835" s="577">
        <f>ROUND('Chapter-12_Road'!J368,2)</f>
        <v>6410.48</v>
      </c>
      <c r="I835" s="580">
        <v>3660.54</v>
      </c>
      <c r="J835" s="579">
        <f t="shared" si="4"/>
        <v>75.123888825145997</v>
      </c>
    </row>
    <row r="836" spans="1:10" ht="12.75" customHeight="1">
      <c r="A836" s="515"/>
      <c r="B836" s="514"/>
      <c r="C836" s="515" t="s">
        <v>1010</v>
      </c>
      <c r="D836" s="644" t="s">
        <v>1015</v>
      </c>
      <c r="E836" s="644"/>
      <c r="F836" s="644"/>
      <c r="G836" s="514" t="s">
        <v>29</v>
      </c>
      <c r="H836" s="577">
        <f>ROUND('Chapter-12_Road'!J386,2)</f>
        <v>6773.41</v>
      </c>
      <c r="I836" s="580">
        <v>3811.56</v>
      </c>
      <c r="J836" s="579">
        <f t="shared" si="4"/>
        <v>77.707028093484027</v>
      </c>
    </row>
    <row r="837" spans="1:10" ht="12.75" customHeight="1">
      <c r="A837" s="515"/>
      <c r="B837" s="514"/>
      <c r="C837" s="515" t="s">
        <v>1014</v>
      </c>
      <c r="D837" s="644" t="s">
        <v>1017</v>
      </c>
      <c r="E837" s="644"/>
      <c r="F837" s="644"/>
      <c r="G837" s="514"/>
      <c r="H837" s="577">
        <f>ROUND('Chapter-12_Road'!J404,2)</f>
        <v>7238.06</v>
      </c>
      <c r="I837" s="580">
        <v>4132.83</v>
      </c>
      <c r="J837" s="579">
        <f t="shared" ref="J837:J899" si="5">(H837-I837)*100/I837</f>
        <v>75.135681845127934</v>
      </c>
    </row>
    <row r="838" spans="1:10" ht="45.75" customHeight="1">
      <c r="A838" s="515"/>
      <c r="B838" s="514">
        <v>12.6</v>
      </c>
      <c r="C838" s="644" t="s">
        <v>1049</v>
      </c>
      <c r="D838" s="644"/>
      <c r="E838" s="644"/>
      <c r="F838" s="644"/>
      <c r="G838" s="514" t="s">
        <v>71</v>
      </c>
      <c r="H838" s="577">
        <f>ROUND('Chapter-12_Road'!J421,2)</f>
        <v>80630.64</v>
      </c>
      <c r="I838" s="580">
        <v>55293.46</v>
      </c>
      <c r="J838" s="579">
        <f t="shared" si="5"/>
        <v>45.823104576924649</v>
      </c>
    </row>
    <row r="839" spans="1:10" ht="45" customHeight="1">
      <c r="A839" s="515"/>
      <c r="B839" s="514">
        <v>12.7</v>
      </c>
      <c r="C839" s="644" t="s">
        <v>1050</v>
      </c>
      <c r="D839" s="644"/>
      <c r="E839" s="644"/>
      <c r="F839" s="644"/>
      <c r="G839" s="514" t="s">
        <v>71</v>
      </c>
      <c r="H839" s="577">
        <f>ROUND('Chapter-12_Road'!J433,2)</f>
        <v>80630.64</v>
      </c>
      <c r="I839" s="580">
        <v>55293.46</v>
      </c>
      <c r="J839" s="579">
        <f t="shared" si="5"/>
        <v>45.823104576924649</v>
      </c>
    </row>
    <row r="840" spans="1:10" ht="45" customHeight="1">
      <c r="A840" s="515"/>
      <c r="B840" s="514">
        <v>12.8</v>
      </c>
      <c r="C840" s="644" t="s">
        <v>1051</v>
      </c>
      <c r="D840" s="644"/>
      <c r="E840" s="644"/>
      <c r="F840" s="644"/>
      <c r="G840" s="514" t="s">
        <v>71</v>
      </c>
      <c r="H840" s="577">
        <f>ROUND('Chapter-12_Road'!J445,2)</f>
        <v>80630.64</v>
      </c>
      <c r="I840" s="580">
        <v>49734</v>
      </c>
      <c r="J840" s="579">
        <f t="shared" si="5"/>
        <v>62.123778501628664</v>
      </c>
    </row>
    <row r="841" spans="1:10" ht="75.75" customHeight="1">
      <c r="A841" s="515"/>
      <c r="B841" s="514">
        <v>12.9</v>
      </c>
      <c r="C841" s="644" t="s">
        <v>1052</v>
      </c>
      <c r="D841" s="644"/>
      <c r="E841" s="644"/>
      <c r="F841" s="644"/>
      <c r="G841" s="514" t="s">
        <v>56</v>
      </c>
      <c r="H841" s="577">
        <f>ROUND('Chapter-12_Road'!J460,2)</f>
        <v>308.20999999999998</v>
      </c>
      <c r="I841" s="580">
        <v>102.72</v>
      </c>
      <c r="J841" s="579">
        <f t="shared" si="5"/>
        <v>200.04867601246102</v>
      </c>
    </row>
    <row r="842" spans="1:10" ht="30.75" customHeight="1">
      <c r="A842" s="515"/>
      <c r="B842" s="518" t="s">
        <v>1053</v>
      </c>
      <c r="C842" s="644" t="s">
        <v>1054</v>
      </c>
      <c r="D842" s="644"/>
      <c r="E842" s="644"/>
      <c r="F842" s="644"/>
      <c r="G842" s="514"/>
      <c r="H842" s="577"/>
      <c r="I842" s="580"/>
      <c r="J842" s="579"/>
    </row>
    <row r="843" spans="1:10" ht="12.75" customHeight="1">
      <c r="A843" s="515"/>
      <c r="B843" s="514"/>
      <c r="C843" s="515" t="s">
        <v>1055</v>
      </c>
      <c r="D843" s="644" t="s">
        <v>1056</v>
      </c>
      <c r="E843" s="644"/>
      <c r="F843" s="644"/>
      <c r="G843" s="514" t="s">
        <v>29</v>
      </c>
      <c r="H843" s="577">
        <f>ROUND('Chapter-12_Road'!J474,2)</f>
        <v>1203.3</v>
      </c>
      <c r="I843" s="580">
        <v>444.07</v>
      </c>
      <c r="J843" s="579">
        <f t="shared" si="5"/>
        <v>170.97079289301237</v>
      </c>
    </row>
    <row r="844" spans="1:10" ht="12.75" customHeight="1">
      <c r="A844" s="515"/>
      <c r="B844" s="514"/>
      <c r="C844" s="515" t="s">
        <v>1057</v>
      </c>
      <c r="D844" s="644" t="s">
        <v>1058</v>
      </c>
      <c r="E844" s="644"/>
      <c r="F844" s="644"/>
      <c r="G844" s="514" t="s">
        <v>29</v>
      </c>
      <c r="H844" s="577">
        <f>ROUND('Chapter-12_Road'!J487,2)</f>
        <v>2262.6</v>
      </c>
      <c r="I844" s="580">
        <v>554.85</v>
      </c>
      <c r="J844" s="579">
        <f t="shared" si="5"/>
        <v>307.78588807785889</v>
      </c>
    </row>
    <row r="845" spans="1:10" ht="77.25" customHeight="1">
      <c r="A845" s="515"/>
      <c r="B845" s="514">
        <v>12.11</v>
      </c>
      <c r="C845" s="644" t="s">
        <v>1059</v>
      </c>
      <c r="D845" s="644"/>
      <c r="E845" s="644"/>
      <c r="F845" s="644"/>
      <c r="G845" s="514" t="s">
        <v>29</v>
      </c>
      <c r="H845" s="577">
        <f>ROUND('Chapter-12_Road'!J501,2)</f>
        <v>1726.5</v>
      </c>
      <c r="I845" s="580">
        <v>1121.98</v>
      </c>
      <c r="J845" s="579">
        <f t="shared" si="5"/>
        <v>53.879748302108773</v>
      </c>
    </row>
    <row r="846" spans="1:10" ht="46.5" customHeight="1">
      <c r="A846" s="515"/>
      <c r="B846" s="519" t="s">
        <v>1060</v>
      </c>
      <c r="C846" s="644" t="s">
        <v>1061</v>
      </c>
      <c r="D846" s="644"/>
      <c r="E846" s="644"/>
      <c r="F846" s="644"/>
      <c r="G846" s="514" t="s">
        <v>4104</v>
      </c>
      <c r="H846" s="577">
        <f>ROUND('Chapter-12_Road'!J518,2)</f>
        <v>4.1900000000000004</v>
      </c>
      <c r="I846" s="580">
        <v>0.02</v>
      </c>
      <c r="J846" s="579">
        <f t="shared" si="5"/>
        <v>20850.000000000004</v>
      </c>
    </row>
    <row r="847" spans="1:10" ht="44.25" customHeight="1">
      <c r="A847" s="515"/>
      <c r="B847" s="514">
        <v>12.13</v>
      </c>
      <c r="C847" s="644" t="s">
        <v>1062</v>
      </c>
      <c r="D847" s="644"/>
      <c r="E847" s="644"/>
      <c r="F847" s="644"/>
      <c r="G847" s="514" t="s">
        <v>4095</v>
      </c>
      <c r="H847" s="577">
        <f>ROUND('Chapter-12_Road'!J530,2)</f>
        <v>417.6</v>
      </c>
      <c r="I847" s="580">
        <v>237.12</v>
      </c>
      <c r="J847" s="579">
        <f t="shared" si="5"/>
        <v>76.113360323886639</v>
      </c>
    </row>
    <row r="848" spans="1:10" ht="45" customHeight="1">
      <c r="A848" s="515"/>
      <c r="B848" s="514">
        <v>12.14</v>
      </c>
      <c r="C848" s="644" t="s">
        <v>1063</v>
      </c>
      <c r="D848" s="644"/>
      <c r="E848" s="644"/>
      <c r="F848" s="644"/>
      <c r="G848" s="514" t="s">
        <v>56</v>
      </c>
      <c r="H848" s="577">
        <f>ROUND('Chapter-12_Road'!J542,2)</f>
        <v>830.06</v>
      </c>
      <c r="I848" s="580">
        <v>435.03</v>
      </c>
      <c r="J848" s="579">
        <f t="shared" si="5"/>
        <v>90.805231823092669</v>
      </c>
    </row>
    <row r="849" spans="1:10">
      <c r="A849" s="645" t="s">
        <v>4105</v>
      </c>
      <c r="B849" s="645"/>
      <c r="C849" s="645"/>
      <c r="D849" s="645"/>
      <c r="E849" s="645"/>
      <c r="F849" s="645"/>
      <c r="G849" s="645"/>
      <c r="H849" s="577"/>
      <c r="I849" s="580"/>
      <c r="J849" s="579"/>
    </row>
    <row r="850" spans="1:10" ht="30.75" customHeight="1">
      <c r="A850" s="515"/>
      <c r="B850" s="514" t="s">
        <v>1064</v>
      </c>
      <c r="C850" s="644" t="s">
        <v>1065</v>
      </c>
      <c r="D850" s="644"/>
      <c r="E850" s="644"/>
      <c r="F850" s="644"/>
      <c r="G850" s="514"/>
      <c r="H850" s="577"/>
      <c r="I850" s="580"/>
      <c r="J850" s="579"/>
    </row>
    <row r="851" spans="1:10" ht="12.75" customHeight="1">
      <c r="A851" s="515"/>
      <c r="B851" s="514"/>
      <c r="C851" s="515" t="s">
        <v>985</v>
      </c>
      <c r="D851" s="644" t="s">
        <v>1015</v>
      </c>
      <c r="E851" s="644"/>
      <c r="F851" s="644"/>
      <c r="G851" s="514"/>
      <c r="H851" s="577"/>
      <c r="I851" s="580"/>
      <c r="J851" s="579"/>
    </row>
    <row r="852" spans="1:10" ht="12.75" customHeight="1">
      <c r="A852" s="515"/>
      <c r="B852" s="514"/>
      <c r="C852" s="515"/>
      <c r="D852" s="515" t="s">
        <v>299</v>
      </c>
      <c r="E852" s="644" t="s">
        <v>1066</v>
      </c>
      <c r="F852" s="644"/>
      <c r="G852" s="514" t="s">
        <v>29</v>
      </c>
      <c r="H852" s="577">
        <f>ROUND('Chapter-13_Road'!J25,2)</f>
        <v>7389.18</v>
      </c>
      <c r="I852" s="580">
        <v>4158.07</v>
      </c>
      <c r="J852" s="579">
        <f t="shared" si="5"/>
        <v>77.706965010209089</v>
      </c>
    </row>
    <row r="853" spans="1:10" ht="12.75" customHeight="1">
      <c r="A853" s="515"/>
      <c r="B853" s="514"/>
      <c r="C853" s="515"/>
      <c r="D853" s="515" t="s">
        <v>301</v>
      </c>
      <c r="E853" s="644" t="s">
        <v>1067</v>
      </c>
      <c r="F853" s="644"/>
      <c r="G853" s="514" t="s">
        <v>29</v>
      </c>
      <c r="H853" s="577">
        <f>ROUND('Chapter-13_Road'!J44,2)</f>
        <v>7282.56</v>
      </c>
      <c r="I853" s="580">
        <v>4123.42</v>
      </c>
      <c r="J853" s="579">
        <f t="shared" si="5"/>
        <v>76.614557818509894</v>
      </c>
    </row>
    <row r="854" spans="1:10" ht="12.75" customHeight="1">
      <c r="A854" s="515"/>
      <c r="B854" s="514"/>
      <c r="C854" s="515"/>
      <c r="D854" s="515" t="s">
        <v>303</v>
      </c>
      <c r="E854" s="644" t="s">
        <v>1068</v>
      </c>
      <c r="F854" s="644"/>
      <c r="G854" s="514" t="s">
        <v>29</v>
      </c>
      <c r="H854" s="577">
        <f>ROUND('Chapter-13_Road'!J62,2)</f>
        <v>7201.44</v>
      </c>
      <c r="I854" s="580">
        <v>4028.26</v>
      </c>
      <c r="J854" s="579">
        <f t="shared" si="5"/>
        <v>78.772968974197283</v>
      </c>
    </row>
    <row r="855" spans="1:10" ht="12.75" customHeight="1">
      <c r="A855" s="515"/>
      <c r="B855" s="514"/>
      <c r="C855" s="515" t="s">
        <v>989</v>
      </c>
      <c r="D855" s="644" t="s">
        <v>1069</v>
      </c>
      <c r="E855" s="644"/>
      <c r="F855" s="644"/>
      <c r="G855" s="514" t="s">
        <v>29</v>
      </c>
      <c r="H855" s="577">
        <f>ROUND('Chapter-13_Road'!J82,2)</f>
        <v>7762.52</v>
      </c>
      <c r="I855" s="580">
        <v>4422.72</v>
      </c>
      <c r="J855" s="579">
        <f t="shared" si="5"/>
        <v>75.514615440272038</v>
      </c>
    </row>
    <row r="856" spans="1:10" ht="12.75" customHeight="1">
      <c r="A856" s="515"/>
      <c r="B856" s="514"/>
      <c r="C856" s="515" t="s">
        <v>1010</v>
      </c>
      <c r="D856" s="644" t="s">
        <v>1070</v>
      </c>
      <c r="E856" s="644"/>
      <c r="F856" s="644"/>
      <c r="G856" s="514" t="s">
        <v>29</v>
      </c>
      <c r="H856" s="577">
        <f>ROUND('Chapter-13_Road'!J101,2)</f>
        <v>7997.19</v>
      </c>
      <c r="I856" s="580">
        <v>4584.9799999999996</v>
      </c>
      <c r="J856" s="579">
        <f t="shared" si="5"/>
        <v>74.42148057352486</v>
      </c>
    </row>
    <row r="857" spans="1:10" ht="45" customHeight="1">
      <c r="A857" s="515"/>
      <c r="B857" s="514">
        <v>13.2</v>
      </c>
      <c r="C857" s="644" t="s">
        <v>1071</v>
      </c>
      <c r="D857" s="644"/>
      <c r="E857" s="644"/>
      <c r="F857" s="644"/>
      <c r="G857" s="514" t="s">
        <v>71</v>
      </c>
      <c r="H857" s="577">
        <f>ROUND('Chapter-13_Road'!J115,2)</f>
        <v>82266.399999999994</v>
      </c>
      <c r="I857" s="580">
        <v>56241.39</v>
      </c>
      <c r="J857" s="579">
        <f t="shared" si="5"/>
        <v>46.273767415776881</v>
      </c>
    </row>
    <row r="858" spans="1:10" ht="44.25" customHeight="1">
      <c r="A858" s="515"/>
      <c r="B858" s="514">
        <v>13.3</v>
      </c>
      <c r="C858" s="644" t="s">
        <v>1072</v>
      </c>
      <c r="D858" s="644"/>
      <c r="E858" s="644"/>
      <c r="F858" s="644"/>
      <c r="G858" s="514" t="s">
        <v>71</v>
      </c>
      <c r="H858" s="577">
        <f>ROUND('Chapter-13_Road'!J127,2)</f>
        <v>82266.399999999994</v>
      </c>
      <c r="I858" s="580">
        <v>56241.39</v>
      </c>
      <c r="J858" s="579">
        <f t="shared" si="5"/>
        <v>46.273767415776881</v>
      </c>
    </row>
    <row r="859" spans="1:10" ht="44.25" customHeight="1">
      <c r="A859" s="515"/>
      <c r="B859" s="514">
        <v>13.4</v>
      </c>
      <c r="C859" s="644" t="s">
        <v>1073</v>
      </c>
      <c r="D859" s="644"/>
      <c r="E859" s="644"/>
      <c r="F859" s="644"/>
      <c r="G859" s="514" t="s">
        <v>71</v>
      </c>
      <c r="H859" s="577">
        <f>ROUND('Chapter-13_Road'!J139,2)</f>
        <v>82266.399999999994</v>
      </c>
      <c r="I859" s="580">
        <v>50681.93</v>
      </c>
      <c r="J859" s="579">
        <f t="shared" si="5"/>
        <v>62.318996139255148</v>
      </c>
    </row>
    <row r="860" spans="1:10" ht="45" customHeight="1">
      <c r="A860" s="515"/>
      <c r="B860" s="514">
        <v>13.5</v>
      </c>
      <c r="C860" s="644" t="s">
        <v>1074</v>
      </c>
      <c r="D860" s="644"/>
      <c r="E860" s="644"/>
      <c r="F860" s="644"/>
      <c r="G860" s="514" t="s">
        <v>29</v>
      </c>
      <c r="H860" s="577">
        <f>ROUND('Chapter-13_Road'!J160,2)</f>
        <v>13613.92</v>
      </c>
      <c r="I860" s="580">
        <v>8487.86</v>
      </c>
      <c r="J860" s="579">
        <f t="shared" si="5"/>
        <v>60.392843425786936</v>
      </c>
    </row>
    <row r="861" spans="1:10" ht="74.25" customHeight="1">
      <c r="A861" s="515"/>
      <c r="B861" s="514">
        <v>13.6</v>
      </c>
      <c r="C861" s="644" t="s">
        <v>1075</v>
      </c>
      <c r="D861" s="644"/>
      <c r="E861" s="644"/>
      <c r="F861" s="644"/>
      <c r="G861" s="514" t="s">
        <v>4095</v>
      </c>
      <c r="H861" s="577">
        <f>ROUND('Chapter-13_Road'!J177,2)</f>
        <v>3065.41</v>
      </c>
      <c r="I861" s="580">
        <v>2015.02</v>
      </c>
      <c r="J861" s="579">
        <f t="shared" si="5"/>
        <v>52.128018580460733</v>
      </c>
    </row>
    <row r="862" spans="1:10" ht="30" customHeight="1">
      <c r="A862" s="515"/>
      <c r="B862" s="514">
        <v>13.7</v>
      </c>
      <c r="C862" s="644" t="s">
        <v>1076</v>
      </c>
      <c r="D862" s="644"/>
      <c r="E862" s="644"/>
      <c r="F862" s="644"/>
      <c r="G862" s="514" t="s">
        <v>4095</v>
      </c>
      <c r="H862" s="577">
        <f>ROUND('Chapter-13_Road'!J212,2)</f>
        <v>510.07</v>
      </c>
      <c r="I862" s="580">
        <v>243.38</v>
      </c>
      <c r="J862" s="579">
        <f t="shared" si="5"/>
        <v>109.5776152518695</v>
      </c>
    </row>
    <row r="863" spans="1:10" ht="62.25" customHeight="1">
      <c r="A863" s="515"/>
      <c r="B863" s="514">
        <v>13.8</v>
      </c>
      <c r="C863" s="644" t="s">
        <v>1077</v>
      </c>
      <c r="D863" s="644"/>
      <c r="E863" s="644"/>
      <c r="F863" s="644"/>
      <c r="G863" s="514" t="s">
        <v>4095</v>
      </c>
      <c r="H863" s="577">
        <f>ROUND('Chapter-13_Road'!J232,2)</f>
        <v>2733.72</v>
      </c>
      <c r="I863" s="580">
        <v>1314.93</v>
      </c>
      <c r="J863" s="579">
        <f t="shared" si="5"/>
        <v>107.8985193128151</v>
      </c>
    </row>
    <row r="864" spans="1:10" ht="45.75" customHeight="1">
      <c r="A864" s="515"/>
      <c r="B864" s="514">
        <v>13.9</v>
      </c>
      <c r="C864" s="644" t="s">
        <v>1078</v>
      </c>
      <c r="D864" s="644"/>
      <c r="E864" s="644"/>
      <c r="F864" s="644"/>
      <c r="G864" s="514" t="s">
        <v>29</v>
      </c>
      <c r="H864" s="577">
        <f>ROUND('Chapter-13_Road'!J245,2)</f>
        <v>7512.4</v>
      </c>
      <c r="I864" s="580">
        <v>4166.92</v>
      </c>
      <c r="J864" s="579">
        <f t="shared" si="5"/>
        <v>80.286638572374784</v>
      </c>
    </row>
    <row r="865" spans="1:10" ht="29.25" customHeight="1">
      <c r="A865" s="515"/>
      <c r="B865" s="518" t="s">
        <v>1079</v>
      </c>
      <c r="C865" s="644" t="s">
        <v>1080</v>
      </c>
      <c r="D865" s="644"/>
      <c r="E865" s="644"/>
      <c r="F865" s="644"/>
      <c r="G865" s="514" t="s">
        <v>56</v>
      </c>
      <c r="H865" s="577">
        <f>ROUND('Chapter-13_Road'!J263,2)</f>
        <v>2064.4</v>
      </c>
      <c r="I865" s="580">
        <v>922.89</v>
      </c>
      <c r="J865" s="579">
        <f t="shared" si="5"/>
        <v>123.68863028096526</v>
      </c>
    </row>
    <row r="866" spans="1:10" ht="30" customHeight="1">
      <c r="A866" s="515"/>
      <c r="B866" s="518">
        <v>13.11</v>
      </c>
      <c r="C866" s="644" t="s">
        <v>1081</v>
      </c>
      <c r="D866" s="644"/>
      <c r="E866" s="644"/>
      <c r="F866" s="644"/>
      <c r="G866" s="514"/>
      <c r="H866" s="577"/>
      <c r="I866" s="580"/>
      <c r="J866" s="579"/>
    </row>
    <row r="867" spans="1:10" ht="12.75" customHeight="1">
      <c r="A867" s="515"/>
      <c r="B867" s="514"/>
      <c r="C867" s="515" t="s">
        <v>299</v>
      </c>
      <c r="D867" s="644" t="s">
        <v>1008</v>
      </c>
      <c r="E867" s="644"/>
      <c r="F867" s="644"/>
      <c r="G867" s="514" t="s">
        <v>29</v>
      </c>
      <c r="H867" s="577">
        <f>ROUND('Chapter-13_Road'!J282,2)</f>
        <v>5279.79</v>
      </c>
      <c r="I867" s="580">
        <v>2945.02</v>
      </c>
      <c r="J867" s="579">
        <f t="shared" si="5"/>
        <v>79.278578753285203</v>
      </c>
    </row>
    <row r="868" spans="1:10" ht="12.75" customHeight="1">
      <c r="A868" s="515"/>
      <c r="B868" s="514"/>
      <c r="C868" s="515" t="s">
        <v>301</v>
      </c>
      <c r="D868" s="644" t="s">
        <v>1009</v>
      </c>
      <c r="E868" s="644"/>
      <c r="F868" s="644"/>
      <c r="G868" s="514" t="s">
        <v>29</v>
      </c>
      <c r="H868" s="577">
        <f>ROUND('Chapter-13_Road'!J298,2)</f>
        <v>5257.89</v>
      </c>
      <c r="I868" s="580">
        <v>2951.37</v>
      </c>
      <c r="J868" s="579">
        <f t="shared" si="5"/>
        <v>78.150824871161547</v>
      </c>
    </row>
    <row r="869" spans="1:10" ht="44.25" customHeight="1">
      <c r="A869" s="515"/>
      <c r="B869" s="519" t="s">
        <v>1082</v>
      </c>
      <c r="C869" s="644" t="s">
        <v>1083</v>
      </c>
      <c r="D869" s="644"/>
      <c r="E869" s="644"/>
      <c r="F869" s="644"/>
      <c r="G869" s="514" t="s">
        <v>29</v>
      </c>
      <c r="H869" s="577">
        <f>ROUND('Chapter-13_Road'!J306,2)</f>
        <v>11875.84</v>
      </c>
      <c r="I869" s="580">
        <v>7234.79</v>
      </c>
      <c r="J869" s="579">
        <f t="shared" si="5"/>
        <v>64.149063068865857</v>
      </c>
    </row>
    <row r="870" spans="1:10" ht="75.75" customHeight="1">
      <c r="A870" s="515"/>
      <c r="B870" s="518">
        <v>13.13</v>
      </c>
      <c r="C870" s="644" t="s">
        <v>1084</v>
      </c>
      <c r="D870" s="644"/>
      <c r="E870" s="644"/>
      <c r="F870" s="644"/>
      <c r="G870" s="514" t="s">
        <v>4095</v>
      </c>
      <c r="H870" s="577">
        <f>ROUND('Chapter-13_Road'!J319,2)</f>
        <v>293.55</v>
      </c>
      <c r="I870" s="580">
        <v>21523.18</v>
      </c>
      <c r="J870" s="579">
        <f t="shared" si="5"/>
        <v>-98.636121613999421</v>
      </c>
    </row>
    <row r="871" spans="1:10" ht="75.75" customHeight="1">
      <c r="A871" s="515"/>
      <c r="B871" s="518">
        <v>13.14</v>
      </c>
      <c r="C871" s="644" t="s">
        <v>1085</v>
      </c>
      <c r="D871" s="644"/>
      <c r="E871" s="644"/>
      <c r="F871" s="644"/>
      <c r="G871" s="514" t="s">
        <v>4095</v>
      </c>
      <c r="H871" s="577">
        <f>ROUND('Chapter-13_Road'!J336,2)</f>
        <v>3397.6</v>
      </c>
      <c r="I871" s="580">
        <v>24001.14</v>
      </c>
      <c r="J871" s="579">
        <f t="shared" si="5"/>
        <v>-85.844005743060535</v>
      </c>
    </row>
    <row r="872" spans="1:10" ht="89.25" customHeight="1">
      <c r="A872" s="515"/>
      <c r="B872" s="518">
        <v>13.15</v>
      </c>
      <c r="C872" s="644" t="s">
        <v>1086</v>
      </c>
      <c r="D872" s="644"/>
      <c r="E872" s="644"/>
      <c r="F872" s="644"/>
      <c r="G872" s="514" t="s">
        <v>4095</v>
      </c>
      <c r="H872" s="577">
        <f>ROUND('Chapter-13_Road'!J354,2)</f>
        <v>1574</v>
      </c>
      <c r="I872" s="580">
        <v>1142.8900000000001</v>
      </c>
      <c r="J872" s="579">
        <f t="shared" si="5"/>
        <v>37.72104052008504</v>
      </c>
    </row>
    <row r="873" spans="1:10" ht="12.75" customHeight="1">
      <c r="A873" s="515"/>
      <c r="B873" s="518">
        <v>13.16</v>
      </c>
      <c r="C873" s="644" t="s">
        <v>1087</v>
      </c>
      <c r="D873" s="644"/>
      <c r="E873" s="644"/>
      <c r="F873" s="644"/>
      <c r="G873" s="514"/>
      <c r="H873" s="577"/>
      <c r="I873" s="580"/>
      <c r="J873" s="579"/>
    </row>
    <row r="874" spans="1:10" ht="31.5" customHeight="1">
      <c r="A874" s="515"/>
      <c r="B874" s="514"/>
      <c r="C874" s="515" t="s">
        <v>1088</v>
      </c>
      <c r="D874" s="644" t="s">
        <v>1089</v>
      </c>
      <c r="E874" s="644"/>
      <c r="F874" s="644"/>
      <c r="G874" s="514" t="s">
        <v>4095</v>
      </c>
      <c r="H874" s="577">
        <f>ROUND('Chapter-13_Road'!J373,2)</f>
        <v>6578.4</v>
      </c>
      <c r="I874" s="580">
        <v>2658.55</v>
      </c>
      <c r="J874" s="579">
        <f t="shared" si="5"/>
        <v>147.44315510334579</v>
      </c>
    </row>
    <row r="875" spans="1:10" ht="33.75" customHeight="1">
      <c r="A875" s="515"/>
      <c r="B875" s="514"/>
      <c r="C875" s="515" t="s">
        <v>1057</v>
      </c>
      <c r="D875" s="644" t="s">
        <v>1090</v>
      </c>
      <c r="E875" s="644"/>
      <c r="F875" s="644"/>
      <c r="G875" s="514" t="s">
        <v>4095</v>
      </c>
      <c r="H875" s="577">
        <f>ROUND('Chapter-13_Road'!J388,2)</f>
        <v>141.26</v>
      </c>
      <c r="I875" s="580">
        <v>190.56</v>
      </c>
      <c r="J875" s="579">
        <f t="shared" si="5"/>
        <v>-25.871116708648199</v>
      </c>
    </row>
    <row r="876" spans="1:10" ht="45.75" customHeight="1">
      <c r="A876" s="515"/>
      <c r="B876" s="514"/>
      <c r="C876" s="515" t="s">
        <v>1091</v>
      </c>
      <c r="D876" s="644" t="s">
        <v>1092</v>
      </c>
      <c r="E876" s="644"/>
      <c r="F876" s="644"/>
      <c r="G876" s="514" t="s">
        <v>4095</v>
      </c>
      <c r="H876" s="577">
        <f>ROUND('Chapter-13_Road'!J401,2)</f>
        <v>197.89</v>
      </c>
      <c r="I876" s="580">
        <v>271.92</v>
      </c>
      <c r="J876" s="579">
        <f t="shared" si="5"/>
        <v>-27.224919093851142</v>
      </c>
    </row>
    <row r="877" spans="1:10" ht="45.75" customHeight="1">
      <c r="A877" s="515"/>
      <c r="B877" s="514"/>
      <c r="C877" s="515" t="s">
        <v>1093</v>
      </c>
      <c r="D877" s="644" t="s">
        <v>1094</v>
      </c>
      <c r="E877" s="644"/>
      <c r="F877" s="644"/>
      <c r="G877" s="514" t="s">
        <v>4095</v>
      </c>
      <c r="H877" s="577">
        <f>ROUND('Chapter-13_Road'!J418,2)</f>
        <v>49.92</v>
      </c>
      <c r="I877" s="580">
        <v>33.36</v>
      </c>
      <c r="J877" s="579">
        <f t="shared" si="5"/>
        <v>49.64028776978418</v>
      </c>
    </row>
    <row r="878" spans="1:10" ht="30.75" customHeight="1">
      <c r="A878" s="515"/>
      <c r="B878" s="518">
        <v>13.17</v>
      </c>
      <c r="C878" s="644" t="s">
        <v>1095</v>
      </c>
      <c r="D878" s="644"/>
      <c r="E878" s="644"/>
      <c r="F878" s="644"/>
      <c r="G878" s="514"/>
      <c r="H878" s="577"/>
      <c r="I878" s="580"/>
      <c r="J878" s="579"/>
    </row>
    <row r="879" spans="1:10" ht="12.75" customHeight="1">
      <c r="A879" s="515"/>
      <c r="B879" s="514"/>
      <c r="C879" s="515" t="s">
        <v>985</v>
      </c>
      <c r="D879" s="644" t="s">
        <v>1096</v>
      </c>
      <c r="E879" s="644"/>
      <c r="F879" s="644"/>
      <c r="G879" s="514" t="s">
        <v>29</v>
      </c>
      <c r="H879" s="577">
        <f>ROUND('Chapter-13_Road'!J422,2)</f>
        <v>5695.55</v>
      </c>
      <c r="I879" s="580">
        <v>2739.28</v>
      </c>
      <c r="J879" s="579">
        <f t="shared" si="5"/>
        <v>107.92142460792616</v>
      </c>
    </row>
    <row r="880" spans="1:10" ht="12.75" customHeight="1">
      <c r="A880" s="515"/>
      <c r="B880" s="514"/>
      <c r="C880" s="515" t="s">
        <v>989</v>
      </c>
      <c r="D880" s="644" t="s">
        <v>1023</v>
      </c>
      <c r="E880" s="644"/>
      <c r="F880" s="644"/>
      <c r="G880" s="514" t="s">
        <v>29</v>
      </c>
      <c r="H880" s="577">
        <f>ROUND('Chapter-13_Road'!J424,2)</f>
        <v>6016.62</v>
      </c>
      <c r="I880" s="580">
        <v>2906.21</v>
      </c>
      <c r="J880" s="579">
        <f t="shared" si="5"/>
        <v>107.02633326566215</v>
      </c>
    </row>
    <row r="881" spans="1:10" ht="29.25" customHeight="1">
      <c r="A881" s="515"/>
      <c r="B881" s="518">
        <v>13.18</v>
      </c>
      <c r="C881" s="644" t="s">
        <v>1097</v>
      </c>
      <c r="D881" s="644"/>
      <c r="E881" s="644"/>
      <c r="F881" s="644"/>
      <c r="G881" s="514" t="s">
        <v>1040</v>
      </c>
      <c r="H881" s="577">
        <f>ROUND('Chapter-13_Road'!J426,2)</f>
        <v>930.07</v>
      </c>
      <c r="I881" s="580">
        <v>509.05</v>
      </c>
      <c r="J881" s="579">
        <f t="shared" si="5"/>
        <v>82.707003241331904</v>
      </c>
    </row>
    <row r="882" spans="1:10" ht="32.25" customHeight="1">
      <c r="A882" s="515"/>
      <c r="B882" s="518">
        <v>13.19</v>
      </c>
      <c r="C882" s="644" t="s">
        <v>1098</v>
      </c>
      <c r="D882" s="644"/>
      <c r="E882" s="644"/>
      <c r="F882" s="644"/>
      <c r="G882" s="514" t="s">
        <v>1040</v>
      </c>
      <c r="H882" s="577">
        <f>ROUND('Chapter-13_Road'!J428,2)</f>
        <v>2135.56</v>
      </c>
      <c r="I882" s="580">
        <v>1127.3499999999999</v>
      </c>
      <c r="J882" s="579">
        <f t="shared" si="5"/>
        <v>89.43185346165788</v>
      </c>
    </row>
    <row r="883" spans="1:10" ht="31.5" customHeight="1">
      <c r="A883" s="515"/>
      <c r="B883" s="518" t="s">
        <v>1099</v>
      </c>
      <c r="C883" s="644" t="s">
        <v>1100</v>
      </c>
      <c r="D883" s="644"/>
      <c r="E883" s="644"/>
      <c r="F883" s="644"/>
      <c r="G883" s="514"/>
      <c r="H883" s="577"/>
      <c r="I883" s="580"/>
      <c r="J883" s="579"/>
    </row>
    <row r="884" spans="1:10" ht="12.75" customHeight="1">
      <c r="A884" s="515"/>
      <c r="B884" s="514"/>
      <c r="C884" s="515" t="s">
        <v>985</v>
      </c>
      <c r="D884" s="644" t="s">
        <v>1009</v>
      </c>
      <c r="E884" s="644"/>
      <c r="F884" s="644"/>
      <c r="G884" s="514" t="s">
        <v>29</v>
      </c>
      <c r="H884" s="577">
        <f>ROUND('Chapter-13_Road'!J431,2)</f>
        <v>5783.68</v>
      </c>
      <c r="I884" s="580">
        <v>3246.5</v>
      </c>
      <c r="J884" s="579">
        <f t="shared" si="5"/>
        <v>78.151239796704147</v>
      </c>
    </row>
    <row r="885" spans="1:10" ht="12.75" customHeight="1">
      <c r="A885" s="515"/>
      <c r="B885" s="514"/>
      <c r="C885" s="515" t="s">
        <v>989</v>
      </c>
      <c r="D885" s="644" t="s">
        <v>1008</v>
      </c>
      <c r="E885" s="644"/>
      <c r="F885" s="644"/>
      <c r="G885" s="514" t="s">
        <v>29</v>
      </c>
      <c r="H885" s="577">
        <f>ROUND('Chapter-13_Road'!J433,2)</f>
        <v>5807.77</v>
      </c>
      <c r="I885" s="580">
        <v>3239.52</v>
      </c>
      <c r="J885" s="579">
        <f t="shared" si="5"/>
        <v>79.278720304242626</v>
      </c>
    </row>
    <row r="886" spans="1:10" ht="45.75" customHeight="1">
      <c r="A886" s="515"/>
      <c r="B886" s="518">
        <v>13.21</v>
      </c>
      <c r="C886" s="644" t="s">
        <v>1101</v>
      </c>
      <c r="D886" s="644"/>
      <c r="E886" s="644"/>
      <c r="F886" s="644"/>
      <c r="G886" s="514"/>
      <c r="H886" s="577"/>
      <c r="I886" s="580"/>
      <c r="J886" s="579"/>
    </row>
    <row r="887" spans="1:10" ht="12.75" customHeight="1">
      <c r="A887" s="515"/>
      <c r="B887" s="514"/>
      <c r="C887" s="515" t="s">
        <v>1102</v>
      </c>
      <c r="D887" s="644" t="s">
        <v>1103</v>
      </c>
      <c r="E887" s="644"/>
      <c r="F887" s="644"/>
      <c r="G887" s="514" t="s">
        <v>54</v>
      </c>
      <c r="H887" s="577"/>
      <c r="I887" s="580"/>
      <c r="J887" s="579"/>
    </row>
    <row r="888" spans="1:10" ht="12.75" customHeight="1">
      <c r="A888" s="515"/>
      <c r="B888" s="514"/>
      <c r="C888" s="515" t="s">
        <v>1104</v>
      </c>
      <c r="D888" s="644" t="s">
        <v>1105</v>
      </c>
      <c r="E888" s="644"/>
      <c r="F888" s="644"/>
      <c r="G888" s="514" t="s">
        <v>54</v>
      </c>
      <c r="H888" s="577"/>
      <c r="I888" s="580"/>
      <c r="J888" s="579"/>
    </row>
    <row r="889" spans="1:10" ht="46.5" customHeight="1">
      <c r="A889" s="515"/>
      <c r="B889" s="518">
        <v>13.22</v>
      </c>
      <c r="C889" s="644" t="s">
        <v>1106</v>
      </c>
      <c r="D889" s="644"/>
      <c r="E889" s="644"/>
      <c r="F889" s="644"/>
      <c r="G889" s="514"/>
      <c r="H889" s="577"/>
      <c r="I889" s="580"/>
      <c r="J889" s="579"/>
    </row>
    <row r="890" spans="1:10" ht="12.75" customHeight="1">
      <c r="A890" s="515"/>
      <c r="B890" s="514"/>
      <c r="C890" s="515" t="s">
        <v>1102</v>
      </c>
      <c r="D890" s="644" t="s">
        <v>1107</v>
      </c>
      <c r="E890" s="644"/>
      <c r="F890" s="644"/>
      <c r="G890" s="514" t="s">
        <v>29</v>
      </c>
      <c r="H890" s="577"/>
      <c r="I890" s="580"/>
      <c r="J890" s="579"/>
    </row>
    <row r="891" spans="1:10" ht="12.75" customHeight="1">
      <c r="A891" s="515"/>
      <c r="B891" s="514"/>
      <c r="C891" s="515" t="s">
        <v>1108</v>
      </c>
      <c r="D891" s="644" t="s">
        <v>1109</v>
      </c>
      <c r="E891" s="644"/>
      <c r="F891" s="644"/>
      <c r="G891" s="514" t="s">
        <v>54</v>
      </c>
      <c r="H891" s="577"/>
      <c r="I891" s="580"/>
      <c r="J891" s="579"/>
    </row>
    <row r="892" spans="1:10" ht="12.75" customHeight="1">
      <c r="A892" s="515"/>
      <c r="B892" s="514"/>
      <c r="C892" s="515" t="s">
        <v>1110</v>
      </c>
      <c r="D892" s="644" t="s">
        <v>1111</v>
      </c>
      <c r="E892" s="644"/>
      <c r="F892" s="644"/>
      <c r="G892" s="514" t="s">
        <v>54</v>
      </c>
      <c r="H892" s="577"/>
      <c r="I892" s="580"/>
      <c r="J892" s="579"/>
    </row>
    <row r="893" spans="1:10" ht="46.5" customHeight="1">
      <c r="A893" s="515"/>
      <c r="B893" s="518">
        <v>13.23</v>
      </c>
      <c r="C893" s="644" t="s">
        <v>1112</v>
      </c>
      <c r="D893" s="644"/>
      <c r="E893" s="644"/>
      <c r="F893" s="644"/>
      <c r="G893" s="514" t="s">
        <v>29</v>
      </c>
      <c r="H893" s="577">
        <f>ROUND('Chapter-13_Road'!J455,2)</f>
        <v>17546</v>
      </c>
      <c r="I893" s="580">
        <v>9733.41</v>
      </c>
      <c r="J893" s="579">
        <f t="shared" si="5"/>
        <v>80.265703386582913</v>
      </c>
    </row>
    <row r="894" spans="1:10" ht="46.5" customHeight="1">
      <c r="A894" s="515"/>
      <c r="B894" s="518">
        <v>13.24</v>
      </c>
      <c r="C894" s="644" t="s">
        <v>1113</v>
      </c>
      <c r="D894" s="644"/>
      <c r="E894" s="644"/>
      <c r="F894" s="644"/>
      <c r="G894" s="514" t="s">
        <v>29</v>
      </c>
      <c r="H894" s="577">
        <f>ROUND('Chapter-13_Road'!J475,2)</f>
        <v>13133.46</v>
      </c>
      <c r="I894" s="580">
        <v>6453.36</v>
      </c>
      <c r="J894" s="579">
        <f t="shared" si="5"/>
        <v>103.5135185391796</v>
      </c>
    </row>
    <row r="895" spans="1:10" ht="45.75" customHeight="1">
      <c r="A895" s="515"/>
      <c r="B895" s="518">
        <v>13.25</v>
      </c>
      <c r="C895" s="644" t="s">
        <v>1114</v>
      </c>
      <c r="D895" s="644"/>
      <c r="E895" s="644"/>
      <c r="F895" s="644"/>
      <c r="G895" s="514"/>
      <c r="H895" s="577"/>
      <c r="I895" s="580"/>
      <c r="J895" s="579"/>
    </row>
    <row r="896" spans="1:10" ht="16.5" customHeight="1">
      <c r="A896" s="515"/>
      <c r="B896" s="514"/>
      <c r="C896" s="515" t="s">
        <v>985</v>
      </c>
      <c r="D896" s="644" t="s">
        <v>1115</v>
      </c>
      <c r="E896" s="644"/>
      <c r="F896" s="644"/>
      <c r="G896" s="514" t="s">
        <v>29</v>
      </c>
      <c r="H896" s="577">
        <f>ROUND('Chapter-13_Road'!J496,2)</f>
        <v>9267.61</v>
      </c>
      <c r="I896" s="580">
        <v>5229.12</v>
      </c>
      <c r="J896" s="579">
        <f t="shared" si="5"/>
        <v>77.230776880239901</v>
      </c>
    </row>
    <row r="897" spans="1:10" ht="12.75" customHeight="1">
      <c r="A897" s="515"/>
      <c r="B897" s="514"/>
      <c r="C897" s="515" t="s">
        <v>989</v>
      </c>
      <c r="D897" s="644" t="s">
        <v>1116</v>
      </c>
      <c r="E897" s="644"/>
      <c r="F897" s="644"/>
      <c r="G897" s="514" t="s">
        <v>29</v>
      </c>
      <c r="H897" s="577">
        <f>ROUND('Chapter-13_Road'!J513,2)</f>
        <v>9578.56</v>
      </c>
      <c r="I897" s="580">
        <v>5481.48</v>
      </c>
      <c r="J897" s="579">
        <f t="shared" si="5"/>
        <v>74.744047228120877</v>
      </c>
    </row>
    <row r="898" spans="1:10" ht="59.25" customHeight="1">
      <c r="A898" s="515"/>
      <c r="B898" s="518">
        <v>13.26</v>
      </c>
      <c r="C898" s="644" t="s">
        <v>1117</v>
      </c>
      <c r="D898" s="644"/>
      <c r="E898" s="644"/>
      <c r="F898" s="644"/>
      <c r="G898" s="514"/>
      <c r="H898" s="577"/>
      <c r="I898" s="580"/>
      <c r="J898" s="579"/>
    </row>
    <row r="899" spans="1:10" ht="12.75" customHeight="1">
      <c r="A899" s="515"/>
      <c r="B899" s="514"/>
      <c r="C899" s="515" t="s">
        <v>646</v>
      </c>
      <c r="D899" s="644" t="s">
        <v>1118</v>
      </c>
      <c r="E899" s="644"/>
      <c r="F899" s="644"/>
      <c r="G899" s="514" t="s">
        <v>4106</v>
      </c>
      <c r="H899" s="577">
        <f>ROUND('Chapter-13_Road'!J544,2)</f>
        <v>11368.44</v>
      </c>
      <c r="I899" s="580">
        <v>5454.58</v>
      </c>
      <c r="J899" s="579">
        <f t="shared" si="5"/>
        <v>108.42008000615996</v>
      </c>
    </row>
    <row r="900" spans="1:10">
      <c r="A900" s="645" t="s">
        <v>4107</v>
      </c>
      <c r="B900" s="645"/>
      <c r="C900" s="645"/>
      <c r="D900" s="645"/>
      <c r="E900" s="645"/>
      <c r="F900" s="645"/>
      <c r="G900" s="645"/>
      <c r="H900" s="577"/>
      <c r="I900" s="580"/>
      <c r="J900" s="579"/>
    </row>
    <row r="901" spans="1:10" ht="47.25" customHeight="1">
      <c r="A901" s="515"/>
      <c r="B901" s="514">
        <v>14.1</v>
      </c>
      <c r="C901" s="644" t="s">
        <v>1119</v>
      </c>
      <c r="D901" s="644"/>
      <c r="E901" s="644"/>
      <c r="F901" s="644"/>
      <c r="G901" s="514" t="s">
        <v>29</v>
      </c>
      <c r="H901" s="577">
        <f>ROUND('Chapter-14_Road'!J16,2)</f>
        <v>1680.17</v>
      </c>
      <c r="I901" s="580">
        <v>1040.8399999999999</v>
      </c>
      <c r="J901" s="579">
        <f>(H901-I901)*100/I901</f>
        <v>61.424426424810747</v>
      </c>
    </row>
    <row r="902" spans="1:10" ht="62.25" customHeight="1">
      <c r="A902" s="515"/>
      <c r="B902" s="514">
        <v>14.2</v>
      </c>
      <c r="C902" s="644" t="s">
        <v>1120</v>
      </c>
      <c r="D902" s="644"/>
      <c r="E902" s="644"/>
      <c r="F902" s="644"/>
      <c r="G902" s="514" t="s">
        <v>29</v>
      </c>
      <c r="H902" s="577">
        <f>ROUND('Chapter-14_Road'!J33,2)</f>
        <v>2589</v>
      </c>
      <c r="I902" s="580">
        <v>1724.22</v>
      </c>
      <c r="J902" s="579">
        <f>(H902-I902)*100/I902</f>
        <v>50.154852629014862</v>
      </c>
    </row>
    <row r="903" spans="1:10" ht="46.5" customHeight="1">
      <c r="A903" s="515"/>
      <c r="B903" s="514">
        <v>14.3</v>
      </c>
      <c r="C903" s="644" t="s">
        <v>1121</v>
      </c>
      <c r="D903" s="644"/>
      <c r="E903" s="644"/>
      <c r="F903" s="644"/>
      <c r="G903" s="514" t="s">
        <v>29</v>
      </c>
      <c r="H903" s="577">
        <f>ROUND('Chapter-14_Road'!J41,2)</f>
        <v>5600.8</v>
      </c>
      <c r="I903" s="580">
        <v>3124.07</v>
      </c>
      <c r="J903" s="579">
        <f>(H903-I903)*100/I903</f>
        <v>79.278953416536751</v>
      </c>
    </row>
    <row r="904" spans="1:10" ht="76.5" customHeight="1">
      <c r="A904" s="515"/>
      <c r="B904" s="514">
        <v>14.4</v>
      </c>
      <c r="C904" s="644" t="s">
        <v>1122</v>
      </c>
      <c r="D904" s="644"/>
      <c r="E904" s="644"/>
      <c r="F904" s="644"/>
      <c r="G904" s="514"/>
      <c r="H904" s="577"/>
      <c r="I904" s="580"/>
      <c r="J904" s="579"/>
    </row>
    <row r="905" spans="1:10" ht="12.75" customHeight="1">
      <c r="A905" s="515"/>
      <c r="B905" s="514"/>
      <c r="C905" s="515" t="s">
        <v>646</v>
      </c>
      <c r="D905" s="644" t="s">
        <v>1123</v>
      </c>
      <c r="E905" s="644"/>
      <c r="F905" s="644"/>
      <c r="G905" s="514" t="s">
        <v>4095</v>
      </c>
      <c r="H905" s="577">
        <f>ROUND('Chapter-14_Road'!J57,2)</f>
        <v>670.81</v>
      </c>
      <c r="I905" s="580" t="e">
        <v>#VALUE!</v>
      </c>
      <c r="J905" s="579"/>
    </row>
    <row r="906" spans="1:10" ht="12.75" customHeight="1">
      <c r="A906" s="515"/>
      <c r="B906" s="514"/>
      <c r="C906" s="515" t="s">
        <v>650</v>
      </c>
      <c r="D906" s="644" t="s">
        <v>1124</v>
      </c>
      <c r="E906" s="644"/>
      <c r="F906" s="644"/>
      <c r="G906" s="514" t="s">
        <v>4095</v>
      </c>
      <c r="H906" s="577">
        <f>ROUND('Chapter-14_Road'!J70,2)</f>
        <v>586.44000000000005</v>
      </c>
      <c r="I906" s="580" t="e">
        <v>#VALUE!</v>
      </c>
      <c r="J906" s="579"/>
    </row>
    <row r="907" spans="1:10" ht="32.25" customHeight="1">
      <c r="A907" s="515"/>
      <c r="B907" s="514">
        <v>14.5</v>
      </c>
      <c r="C907" s="644" t="s">
        <v>1125</v>
      </c>
      <c r="D907" s="644"/>
      <c r="E907" s="644"/>
      <c r="F907" s="644"/>
      <c r="G907" s="514"/>
      <c r="H907" s="577"/>
      <c r="I907" s="580"/>
      <c r="J907" s="579"/>
    </row>
    <row r="908" spans="1:10" ht="12.75" customHeight="1">
      <c r="A908" s="515"/>
      <c r="B908" s="514"/>
      <c r="C908" s="515" t="s">
        <v>998</v>
      </c>
      <c r="D908" s="644" t="s">
        <v>1126</v>
      </c>
      <c r="E908" s="644"/>
      <c r="F908" s="644"/>
      <c r="G908" s="514" t="s">
        <v>29</v>
      </c>
      <c r="H908" s="577">
        <f>ROUND('Chapter-14_Road'!J83,2)</f>
        <v>1680.17</v>
      </c>
      <c r="I908" s="580">
        <v>1040.8399999999999</v>
      </c>
      <c r="J908" s="579">
        <f>(H908-I908)*100/I908</f>
        <v>61.424426424810747</v>
      </c>
    </row>
    <row r="909" spans="1:10" ht="31.5" customHeight="1">
      <c r="A909" s="515"/>
      <c r="B909" s="514"/>
      <c r="C909" s="515" t="s">
        <v>989</v>
      </c>
      <c r="D909" s="644" t="s">
        <v>1127</v>
      </c>
      <c r="E909" s="644"/>
      <c r="F909" s="644"/>
      <c r="G909" s="514"/>
      <c r="H909" s="577"/>
      <c r="I909" s="580"/>
      <c r="J909" s="579"/>
    </row>
    <row r="910" spans="1:10" ht="12.75" customHeight="1">
      <c r="A910" s="515"/>
      <c r="B910" s="514"/>
      <c r="C910" s="515"/>
      <c r="D910" s="515" t="s">
        <v>1128</v>
      </c>
      <c r="E910" s="644" t="s">
        <v>1129</v>
      </c>
      <c r="F910" s="644"/>
      <c r="G910" s="514" t="s">
        <v>29</v>
      </c>
      <c r="H910" s="577">
        <f>ROUND('Chapter-14_Road'!J88,2)</f>
        <v>5600.8</v>
      </c>
      <c r="I910" s="580">
        <v>3124.07</v>
      </c>
      <c r="J910" s="579">
        <f>(H910-I910)*100/I910</f>
        <v>79.278953416536751</v>
      </c>
    </row>
    <row r="911" spans="1:10" ht="12.75" customHeight="1">
      <c r="A911" s="515"/>
      <c r="B911" s="514"/>
      <c r="C911" s="515" t="s">
        <v>991</v>
      </c>
      <c r="D911" s="644" t="s">
        <v>1130</v>
      </c>
      <c r="E911" s="644"/>
      <c r="F911" s="644"/>
      <c r="G911" s="514" t="s">
        <v>29</v>
      </c>
      <c r="H911" s="577">
        <f>ROUND('Chapter-14_Road'!J101,2)</f>
        <v>7273.59</v>
      </c>
      <c r="I911" s="580">
        <v>4000.97</v>
      </c>
      <c r="J911" s="579">
        <f>(H911-I911)*100/I911</f>
        <v>81.79566455134632</v>
      </c>
    </row>
    <row r="912" spans="1:10" ht="32.25" customHeight="1">
      <c r="A912" s="515"/>
      <c r="B912" s="514">
        <v>14.6</v>
      </c>
      <c r="C912" s="644" t="s">
        <v>1131</v>
      </c>
      <c r="D912" s="644"/>
      <c r="E912" s="644"/>
      <c r="F912" s="644"/>
      <c r="G912" s="514" t="s">
        <v>29</v>
      </c>
      <c r="H912" s="577">
        <f>ROUND('Chapter-14_Road'!J112,2)</f>
        <v>2217.15</v>
      </c>
      <c r="I912" s="580">
        <v>1198.78</v>
      </c>
      <c r="J912" s="579">
        <f>(H912-I912)*100/I912</f>
        <v>84.950533041925979</v>
      </c>
    </row>
    <row r="913" spans="1:10" ht="32.25" customHeight="1">
      <c r="A913" s="515"/>
      <c r="B913" s="514">
        <v>14.7</v>
      </c>
      <c r="C913" s="644" t="s">
        <v>1132</v>
      </c>
      <c r="D913" s="644"/>
      <c r="E913" s="644"/>
      <c r="F913" s="644"/>
      <c r="G913" s="514"/>
      <c r="H913" s="577"/>
      <c r="I913" s="580"/>
      <c r="J913" s="579"/>
    </row>
    <row r="914" spans="1:10" ht="12.75" customHeight="1">
      <c r="A914" s="515"/>
      <c r="B914" s="514"/>
      <c r="C914" s="515" t="s">
        <v>998</v>
      </c>
      <c r="D914" s="644" t="s">
        <v>1133</v>
      </c>
      <c r="E914" s="644"/>
      <c r="F914" s="644"/>
      <c r="G914" s="514" t="s">
        <v>29</v>
      </c>
      <c r="H914" s="577">
        <f>ROUND('Chapter-14_Road'!J130,2)</f>
        <v>6264.49</v>
      </c>
      <c r="I914" s="580">
        <v>3381.98</v>
      </c>
      <c r="J914" s="579">
        <f>(H914-I914)*100/I914</f>
        <v>85.231432474467624</v>
      </c>
    </row>
    <row r="915" spans="1:10" ht="27.75" customHeight="1">
      <c r="A915" s="515"/>
      <c r="B915" s="514"/>
      <c r="C915" s="646" t="s">
        <v>726</v>
      </c>
      <c r="D915" s="646"/>
      <c r="E915" s="647" t="s">
        <v>4108</v>
      </c>
      <c r="F915" s="647"/>
      <c r="G915" s="514"/>
      <c r="H915" s="577"/>
      <c r="I915" s="580"/>
      <c r="J915" s="579"/>
    </row>
    <row r="916" spans="1:10" ht="12.75" customHeight="1">
      <c r="A916" s="515"/>
      <c r="B916" s="514"/>
      <c r="C916" s="515" t="s">
        <v>1026</v>
      </c>
      <c r="D916" s="644" t="s">
        <v>1134</v>
      </c>
      <c r="E916" s="644"/>
      <c r="F916" s="644"/>
      <c r="G916" s="514" t="s">
        <v>29</v>
      </c>
      <c r="H916" s="577">
        <f>ROUND('Chapter-14_Road'!J137,2)</f>
        <v>7376.04</v>
      </c>
      <c r="I916" s="580">
        <v>4114.28</v>
      </c>
      <c r="J916" s="579">
        <f>(H916-I916)*100/I916</f>
        <v>79.278998998609723</v>
      </c>
    </row>
    <row r="917" spans="1:10" ht="12.75" customHeight="1">
      <c r="A917" s="515"/>
      <c r="B917" s="514"/>
      <c r="C917" s="515" t="s">
        <v>991</v>
      </c>
      <c r="D917" s="644" t="s">
        <v>1135</v>
      </c>
      <c r="E917" s="644"/>
      <c r="F917" s="644"/>
      <c r="G917" s="514" t="s">
        <v>29</v>
      </c>
      <c r="H917" s="577">
        <f>ROUND('Chapter-14_Road'!J151,2)</f>
        <v>8087.89</v>
      </c>
      <c r="I917" s="580">
        <v>4421.5200000000004</v>
      </c>
      <c r="J917" s="579">
        <f>(H917-I917)*100/I917</f>
        <v>82.921031681412714</v>
      </c>
    </row>
    <row r="918" spans="1:10" ht="31.5" customHeight="1">
      <c r="A918" s="515"/>
      <c r="B918" s="514">
        <v>14.8</v>
      </c>
      <c r="C918" s="644" t="s">
        <v>1136</v>
      </c>
      <c r="D918" s="644"/>
      <c r="E918" s="644"/>
      <c r="F918" s="644"/>
      <c r="G918" s="514" t="s">
        <v>29</v>
      </c>
      <c r="H918" s="577">
        <f>ROUND('Chapter-14_Road'!J164,2)</f>
        <v>2214.58</v>
      </c>
      <c r="I918" s="580">
        <v>1157.07</v>
      </c>
      <c r="J918" s="579">
        <f>(H918-I918)*100/I918</f>
        <v>91.395507618380918</v>
      </c>
    </row>
    <row r="919" spans="1:10" ht="30.75" customHeight="1">
      <c r="A919" s="515"/>
      <c r="B919" s="514">
        <v>14.9</v>
      </c>
      <c r="C919" s="644" t="s">
        <v>1137</v>
      </c>
      <c r="D919" s="644"/>
      <c r="E919" s="644"/>
      <c r="F919" s="644"/>
      <c r="G919" s="514"/>
      <c r="H919" s="577"/>
      <c r="I919" s="580"/>
      <c r="J919" s="579"/>
    </row>
    <row r="920" spans="1:10" ht="12.75" customHeight="1">
      <c r="A920" s="515"/>
      <c r="B920" s="514"/>
      <c r="C920" s="515" t="s">
        <v>985</v>
      </c>
      <c r="D920" s="644" t="s">
        <v>1138</v>
      </c>
      <c r="E920" s="644"/>
      <c r="F920" s="644"/>
      <c r="G920" s="514" t="s">
        <v>29</v>
      </c>
      <c r="H920" s="577">
        <f>ROUND('Chapter-14_Road'!J168,2)</f>
        <v>7268.34</v>
      </c>
      <c r="I920" s="580">
        <v>3998.17</v>
      </c>
      <c r="J920" s="579">
        <f>(H920-I920)*100/I920</f>
        <v>81.791669688882664</v>
      </c>
    </row>
    <row r="921" spans="1:10" ht="12.75" customHeight="1">
      <c r="A921" s="515"/>
      <c r="B921" s="514"/>
      <c r="C921" s="515" t="s">
        <v>1026</v>
      </c>
      <c r="D921" s="644" t="s">
        <v>1139</v>
      </c>
      <c r="E921" s="644"/>
      <c r="F921" s="644"/>
      <c r="G921" s="514" t="s">
        <v>29</v>
      </c>
      <c r="H921" s="577">
        <f>ROUND('Chapter-14_Road'!J170,2)</f>
        <v>5410.41</v>
      </c>
      <c r="I921" s="580">
        <v>2619.3000000000002</v>
      </c>
      <c r="J921" s="579">
        <f>(H921-I921)*100/I921</f>
        <v>106.55938609552167</v>
      </c>
    </row>
    <row r="922" spans="1:10" ht="12.75" customHeight="1">
      <c r="A922" s="515"/>
      <c r="B922" s="514"/>
      <c r="C922" s="515" t="s">
        <v>1010</v>
      </c>
      <c r="D922" s="644" t="s">
        <v>1140</v>
      </c>
      <c r="E922" s="644"/>
      <c r="F922" s="644"/>
      <c r="G922" s="514" t="s">
        <v>29</v>
      </c>
      <c r="H922" s="577">
        <f>ROUND('Chapter-14_Road'!J172,2)</f>
        <v>5519.99</v>
      </c>
      <c r="I922" s="580">
        <v>3064.39</v>
      </c>
      <c r="J922" s="579">
        <f>(H922-I922)*100/I922</f>
        <v>80.133403385339335</v>
      </c>
    </row>
    <row r="923" spans="1:10" ht="32.25" customHeight="1">
      <c r="A923" s="515"/>
      <c r="B923" s="514" t="s">
        <v>1141</v>
      </c>
      <c r="C923" s="644" t="s">
        <v>1142</v>
      </c>
      <c r="D923" s="644"/>
      <c r="E923" s="644"/>
      <c r="F923" s="644"/>
      <c r="G923" s="514" t="s">
        <v>29</v>
      </c>
      <c r="H923" s="577">
        <f>ROUND('Chapter-14_Road'!J187,2)</f>
        <v>1761.85</v>
      </c>
      <c r="I923" s="580">
        <v>1078.48</v>
      </c>
      <c r="J923" s="579">
        <f>(H923-I923)*100/I923</f>
        <v>63.36417921519174</v>
      </c>
    </row>
    <row r="924" spans="1:10" ht="30.75" customHeight="1">
      <c r="A924" s="515"/>
      <c r="B924" s="519" t="s">
        <v>1143</v>
      </c>
      <c r="C924" s="644" t="s">
        <v>1144</v>
      </c>
      <c r="D924" s="644"/>
      <c r="E924" s="644"/>
      <c r="F924" s="644"/>
      <c r="G924" s="514"/>
      <c r="H924" s="577"/>
      <c r="I924" s="580"/>
      <c r="J924" s="579"/>
    </row>
    <row r="925" spans="1:10" ht="31.5" customHeight="1">
      <c r="A925" s="515"/>
      <c r="B925" s="514"/>
      <c r="C925" s="515" t="s">
        <v>998</v>
      </c>
      <c r="D925" s="644" t="s">
        <v>1145</v>
      </c>
      <c r="E925" s="644"/>
      <c r="F925" s="644"/>
      <c r="G925" s="514" t="s">
        <v>29</v>
      </c>
      <c r="H925" s="577">
        <f>ROUND('Chapter-14_Road'!J204,2)</f>
        <v>5035.34</v>
      </c>
      <c r="I925" s="580">
        <v>2363.8000000000002</v>
      </c>
      <c r="J925" s="579">
        <f>(H925-I925)*100/I925</f>
        <v>113.01886792452829</v>
      </c>
    </row>
    <row r="926" spans="1:10" ht="12.75" customHeight="1">
      <c r="A926" s="515"/>
      <c r="B926" s="514"/>
      <c r="C926" s="515" t="s">
        <v>1026</v>
      </c>
      <c r="D926" s="644" t="s">
        <v>1146</v>
      </c>
      <c r="E926" s="644"/>
      <c r="F926" s="644"/>
      <c r="G926" s="514" t="s">
        <v>29</v>
      </c>
      <c r="H926" s="577">
        <f>ROUND('Chapter-14_Road'!J219,2)</f>
        <v>7271.46</v>
      </c>
      <c r="I926" s="580">
        <v>3973.63</v>
      </c>
      <c r="J926" s="579">
        <f>(H926-I926)*100/I926</f>
        <v>82.992880565125589</v>
      </c>
    </row>
    <row r="927" spans="1:10" ht="12.75" customHeight="1">
      <c r="A927" s="515"/>
      <c r="B927" s="514"/>
      <c r="C927" s="515" t="s">
        <v>991</v>
      </c>
      <c r="D927" s="644" t="s">
        <v>1147</v>
      </c>
      <c r="E927" s="644"/>
      <c r="F927" s="644"/>
      <c r="G927" s="514"/>
      <c r="H927" s="577"/>
      <c r="I927" s="580"/>
      <c r="J927" s="579"/>
    </row>
    <row r="928" spans="1:10" ht="12.75" customHeight="1">
      <c r="A928" s="515"/>
      <c r="B928" s="514"/>
      <c r="C928" s="515"/>
      <c r="D928" s="644" t="s">
        <v>1148</v>
      </c>
      <c r="E928" s="644"/>
      <c r="F928" s="644"/>
      <c r="G928" s="514"/>
      <c r="H928" s="577"/>
      <c r="I928" s="580"/>
      <c r="J928" s="579"/>
    </row>
    <row r="929" spans="1:10" ht="12.75" customHeight="1">
      <c r="A929" s="515"/>
      <c r="B929" s="514"/>
      <c r="C929" s="515"/>
      <c r="D929" s="644" t="s">
        <v>1006</v>
      </c>
      <c r="E929" s="644"/>
      <c r="F929" s="644"/>
      <c r="G929" s="514" t="s">
        <v>29</v>
      </c>
      <c r="H929" s="577">
        <f>ROUND('Chapter-14_Road'!J252,2)</f>
        <v>5519.99</v>
      </c>
      <c r="I929" s="580">
        <v>3064.39</v>
      </c>
      <c r="J929" s="579">
        <f>(H929-I929)*100/I929</f>
        <v>80.133403385339335</v>
      </c>
    </row>
    <row r="930" spans="1:10" ht="76.5" customHeight="1">
      <c r="A930" s="515"/>
      <c r="B930" s="514">
        <v>14.12</v>
      </c>
      <c r="C930" s="644" t="s">
        <v>1149</v>
      </c>
      <c r="D930" s="644"/>
      <c r="E930" s="644"/>
      <c r="F930" s="644"/>
      <c r="G930" s="514"/>
      <c r="H930" s="577"/>
      <c r="I930" s="580"/>
      <c r="J930" s="579"/>
    </row>
    <row r="931" spans="1:10" ht="32.25" customHeight="1">
      <c r="A931" s="515"/>
      <c r="B931" s="514"/>
      <c r="C931" s="515" t="s">
        <v>646</v>
      </c>
      <c r="D931" s="644" t="s">
        <v>1150</v>
      </c>
      <c r="E931" s="644"/>
      <c r="F931" s="644"/>
      <c r="G931" s="514" t="s">
        <v>4095</v>
      </c>
      <c r="H931" s="577">
        <f>ROUND('Chapter-14_Road'!J268,2)</f>
        <v>766.44</v>
      </c>
      <c r="I931" s="580" t="e">
        <v>#VALUE!</v>
      </c>
      <c r="J931" s="579"/>
    </row>
    <row r="932" spans="1:10" ht="31.5" customHeight="1">
      <c r="A932" s="515"/>
      <c r="B932" s="514"/>
      <c r="C932" s="515" t="s">
        <v>650</v>
      </c>
      <c r="D932" s="644" t="s">
        <v>1124</v>
      </c>
      <c r="E932" s="644"/>
      <c r="F932" s="644"/>
      <c r="G932" s="514" t="s">
        <v>4095</v>
      </c>
      <c r="H932" s="577">
        <f>ROUND('Chapter-14_Road'!J283,2)</f>
        <v>586.44000000000005</v>
      </c>
      <c r="I932" s="580" t="e">
        <v>#VALUE!</v>
      </c>
      <c r="J932" s="579"/>
    </row>
    <row r="933" spans="1:10" ht="75.75" customHeight="1">
      <c r="A933" s="515"/>
      <c r="B933" s="514">
        <v>14.13</v>
      </c>
      <c r="C933" s="644" t="s">
        <v>1151</v>
      </c>
      <c r="D933" s="644"/>
      <c r="E933" s="644"/>
      <c r="F933" s="644"/>
      <c r="G933" s="514"/>
      <c r="H933" s="577"/>
      <c r="I933" s="580"/>
      <c r="J933" s="579"/>
    </row>
    <row r="934" spans="1:10" ht="12.75" customHeight="1">
      <c r="A934" s="515"/>
      <c r="B934" s="514"/>
      <c r="C934" s="515" t="s">
        <v>646</v>
      </c>
      <c r="D934" s="644" t="s">
        <v>1152</v>
      </c>
      <c r="E934" s="644"/>
      <c r="F934" s="644"/>
      <c r="G934" s="514" t="s">
        <v>4095</v>
      </c>
      <c r="H934" s="577">
        <f>ROUND('Chapter-14_Road'!J300,2)</f>
        <v>883.81</v>
      </c>
      <c r="I934" s="580" t="e">
        <v>#VALUE!</v>
      </c>
      <c r="J934" s="579"/>
    </row>
    <row r="935" spans="1:10" ht="31.5" customHeight="1">
      <c r="A935" s="515"/>
      <c r="B935" s="514"/>
      <c r="C935" s="515" t="s">
        <v>650</v>
      </c>
      <c r="D935" s="644" t="s">
        <v>1124</v>
      </c>
      <c r="E935" s="644"/>
      <c r="F935" s="644"/>
      <c r="G935" s="514" t="s">
        <v>4095</v>
      </c>
      <c r="H935" s="577">
        <f>ROUND('Chapter-14_Road'!J316,2)</f>
        <v>516.13</v>
      </c>
      <c r="I935" s="580" t="e">
        <v>#VALUE!</v>
      </c>
      <c r="J935" s="579"/>
    </row>
    <row r="936" spans="1:10" ht="30" customHeight="1">
      <c r="A936" s="515"/>
      <c r="B936" s="514"/>
      <c r="C936" s="515" t="s">
        <v>1153</v>
      </c>
      <c r="D936" s="644" t="s">
        <v>1154</v>
      </c>
      <c r="E936" s="644"/>
      <c r="F936" s="644"/>
      <c r="G936" s="514" t="s">
        <v>4095</v>
      </c>
      <c r="H936" s="577">
        <f>ROUND('Chapter-14_Road'!J332,2)</f>
        <v>488</v>
      </c>
      <c r="I936" s="580" t="e">
        <v>#VALUE!</v>
      </c>
      <c r="J936" s="579"/>
    </row>
    <row r="937" spans="1:10" ht="75" customHeight="1">
      <c r="A937" s="515"/>
      <c r="B937" s="514">
        <v>14.14</v>
      </c>
      <c r="C937" s="644" t="s">
        <v>1155</v>
      </c>
      <c r="D937" s="644"/>
      <c r="E937" s="644"/>
      <c r="F937" s="644"/>
      <c r="G937" s="514"/>
      <c r="H937" s="577"/>
      <c r="I937" s="580"/>
      <c r="J937" s="579"/>
    </row>
    <row r="938" spans="1:10" ht="12.75" customHeight="1">
      <c r="A938" s="515"/>
      <c r="B938" s="514"/>
      <c r="C938" s="515" t="s">
        <v>646</v>
      </c>
      <c r="D938" s="644" t="s">
        <v>1156</v>
      </c>
      <c r="E938" s="644"/>
      <c r="F938" s="644"/>
      <c r="G938" s="514" t="s">
        <v>4095</v>
      </c>
      <c r="H938" s="577">
        <f>ROUND('Chapter-14_Road'!J348,2)</f>
        <v>715.44</v>
      </c>
      <c r="I938" s="580" t="e">
        <v>#VALUE!</v>
      </c>
      <c r="J938" s="579"/>
    </row>
    <row r="939" spans="1:10" ht="12.75" customHeight="1">
      <c r="A939" s="515"/>
      <c r="B939" s="514"/>
      <c r="C939" s="515" t="s">
        <v>650</v>
      </c>
      <c r="D939" s="644" t="s">
        <v>1157</v>
      </c>
      <c r="E939" s="644"/>
      <c r="F939" s="644"/>
      <c r="G939" s="514" t="s">
        <v>4095</v>
      </c>
      <c r="H939" s="577">
        <f>ROUND('Chapter-14_Road'!J364,2)</f>
        <v>643.63</v>
      </c>
      <c r="I939" s="580" t="e">
        <v>#VALUE!</v>
      </c>
      <c r="J939" s="579"/>
    </row>
    <row r="940" spans="1:10" ht="122.25" customHeight="1">
      <c r="A940" s="515"/>
      <c r="B940" s="514">
        <v>14.15</v>
      </c>
      <c r="C940" s="644" t="s">
        <v>1158</v>
      </c>
      <c r="D940" s="644"/>
      <c r="E940" s="644"/>
      <c r="F940" s="644"/>
      <c r="G940" s="514" t="s">
        <v>4095</v>
      </c>
      <c r="H940" s="577">
        <f>ROUND('Chapter-14_Road'!J380,2)</f>
        <v>1353</v>
      </c>
      <c r="I940" s="580" t="e">
        <v>#VALUE!</v>
      </c>
      <c r="J940" s="579"/>
    </row>
    <row r="941" spans="1:10" ht="60.75" customHeight="1">
      <c r="A941" s="515"/>
      <c r="B941" s="514">
        <v>14.16</v>
      </c>
      <c r="C941" s="644" t="s">
        <v>1159</v>
      </c>
      <c r="D941" s="644"/>
      <c r="E941" s="644"/>
      <c r="F941" s="644"/>
      <c r="G941" s="514" t="s">
        <v>4095</v>
      </c>
      <c r="H941" s="577">
        <f>ROUND('Chapter-14_Road'!J395,2)</f>
        <v>834.06</v>
      </c>
      <c r="I941" s="580" t="e">
        <v>#VALUE!</v>
      </c>
      <c r="J941" s="579"/>
    </row>
    <row r="942" spans="1:10" ht="122.25" customHeight="1">
      <c r="A942" s="515"/>
      <c r="B942" s="514">
        <v>14.17</v>
      </c>
      <c r="C942" s="644" t="s">
        <v>1160</v>
      </c>
      <c r="D942" s="644"/>
      <c r="E942" s="644"/>
      <c r="F942" s="644"/>
      <c r="G942" s="514" t="s">
        <v>4095</v>
      </c>
      <c r="H942" s="577">
        <f>ROUND('Chapter-14_Road'!J415,2)</f>
        <v>75563.960000000006</v>
      </c>
      <c r="I942" s="580" t="e">
        <v>#VALUE!</v>
      </c>
      <c r="J942" s="579"/>
    </row>
    <row r="943" spans="1:10" ht="46.5" customHeight="1">
      <c r="A943" s="515"/>
      <c r="B943" s="514">
        <v>14.18</v>
      </c>
      <c r="C943" s="644" t="s">
        <v>1161</v>
      </c>
      <c r="D943" s="644"/>
      <c r="E943" s="644"/>
      <c r="F943" s="644"/>
      <c r="G943" s="514" t="s">
        <v>4095</v>
      </c>
      <c r="H943" s="577">
        <f>ROUND('Chapter-14_Road'!J425,2)</f>
        <v>131.53</v>
      </c>
      <c r="I943" s="580">
        <v>67.040000000000006</v>
      </c>
      <c r="J943" s="579">
        <f>(H943-I943)*100/I943</f>
        <v>96.196300715990432</v>
      </c>
    </row>
    <row r="944" spans="1:10">
      <c r="A944" s="645" t="s">
        <v>4109</v>
      </c>
      <c r="B944" s="645"/>
      <c r="C944" s="645"/>
      <c r="D944" s="645"/>
      <c r="E944" s="645"/>
      <c r="F944" s="645"/>
      <c r="G944" s="645"/>
      <c r="H944" s="577"/>
      <c r="I944" s="580"/>
      <c r="J944" s="579"/>
    </row>
    <row r="945" spans="1:10" ht="12.75" customHeight="1">
      <c r="A945" s="515"/>
      <c r="B945" s="514">
        <v>15.1</v>
      </c>
      <c r="C945" s="644" t="s">
        <v>1162</v>
      </c>
      <c r="D945" s="644"/>
      <c r="E945" s="644"/>
      <c r="F945" s="644"/>
      <c r="G945" s="514"/>
      <c r="H945" s="577"/>
      <c r="I945" s="580"/>
      <c r="J945" s="579"/>
    </row>
    <row r="946" spans="1:10" ht="78.75" customHeight="1">
      <c r="A946" s="515"/>
      <c r="B946" s="514"/>
      <c r="C946" s="515" t="s">
        <v>576</v>
      </c>
      <c r="D946" s="643" t="s">
        <v>1163</v>
      </c>
      <c r="E946" s="643"/>
      <c r="F946" s="643"/>
      <c r="G946" s="514"/>
      <c r="H946" s="577"/>
      <c r="I946" s="580"/>
      <c r="J946" s="579"/>
    </row>
    <row r="947" spans="1:10" ht="12.75" customHeight="1">
      <c r="A947" s="515"/>
      <c r="B947" s="514"/>
      <c r="C947" s="515"/>
      <c r="D947" s="527" t="s">
        <v>347</v>
      </c>
      <c r="E947" s="643" t="s">
        <v>527</v>
      </c>
      <c r="F947" s="643"/>
      <c r="G947" s="514" t="s">
        <v>29</v>
      </c>
      <c r="H947" s="577">
        <f>ROUND('Chapter-15'!J20,2)</f>
        <v>431.38</v>
      </c>
      <c r="I947" s="580">
        <v>241.45</v>
      </c>
      <c r="J947" s="579">
        <f>(H947-I947)*100/I947</f>
        <v>78.662248912818399</v>
      </c>
    </row>
    <row r="948" spans="1:10" ht="12.75" customHeight="1">
      <c r="A948" s="515"/>
      <c r="B948" s="514"/>
      <c r="C948" s="515"/>
      <c r="D948" s="527" t="s">
        <v>342</v>
      </c>
      <c r="E948" s="643" t="s">
        <v>528</v>
      </c>
      <c r="F948" s="643"/>
      <c r="G948" s="514" t="s">
        <v>29</v>
      </c>
      <c r="H948" s="577">
        <f>ROUND('Chapter-15'!J37,2)</f>
        <v>303.25</v>
      </c>
      <c r="I948" s="580">
        <v>213.43</v>
      </c>
      <c r="J948" s="579">
        <f>(H948-I948)*100/I948</f>
        <v>42.084055662278026</v>
      </c>
    </row>
    <row r="949" spans="1:10" ht="12.75" customHeight="1">
      <c r="A949" s="515"/>
      <c r="B949" s="514">
        <v>15.2</v>
      </c>
      <c r="C949" s="515" t="s">
        <v>1164</v>
      </c>
      <c r="D949" s="644" t="s">
        <v>1165</v>
      </c>
      <c r="E949" s="644"/>
      <c r="F949" s="644"/>
      <c r="G949" s="514"/>
      <c r="H949" s="577"/>
      <c r="I949" s="580"/>
      <c r="J949" s="579"/>
    </row>
    <row r="950" spans="1:10" ht="61.5" customHeight="1">
      <c r="A950" s="515"/>
      <c r="B950" s="514"/>
      <c r="C950" s="515"/>
      <c r="D950" s="644" t="s">
        <v>1166</v>
      </c>
      <c r="E950" s="644"/>
      <c r="F950" s="644"/>
      <c r="G950" s="514" t="s">
        <v>54</v>
      </c>
      <c r="H950" s="577">
        <f>ROUND('Chapter-15'!J58,2)</f>
        <v>58.92</v>
      </c>
      <c r="I950" s="580">
        <v>38.090000000000003</v>
      </c>
      <c r="J950" s="579">
        <f>(H950-I950)*100/I950</f>
        <v>54.686269362037272</v>
      </c>
    </row>
    <row r="951" spans="1:10" ht="12.75" customHeight="1">
      <c r="A951" s="515"/>
      <c r="B951" s="514"/>
      <c r="C951" s="528" t="s">
        <v>1167</v>
      </c>
      <c r="D951" s="644" t="s">
        <v>1168</v>
      </c>
      <c r="E951" s="644"/>
      <c r="F951" s="644"/>
      <c r="G951" s="514"/>
      <c r="H951" s="577"/>
      <c r="I951" s="580"/>
      <c r="J951" s="579"/>
    </row>
    <row r="952" spans="1:10" ht="46.5" customHeight="1">
      <c r="A952" s="515"/>
      <c r="B952" s="514"/>
      <c r="C952" s="515"/>
      <c r="D952" s="644" t="s">
        <v>1169</v>
      </c>
      <c r="E952" s="644"/>
      <c r="F952" s="644"/>
      <c r="G952" s="514" t="s">
        <v>54</v>
      </c>
      <c r="H952" s="577">
        <f>ROUND('Chapter-15'!J73,2)</f>
        <v>19.05</v>
      </c>
      <c r="I952" s="580">
        <v>13.39</v>
      </c>
      <c r="J952" s="579">
        <f>(H952-I952)*100/I952</f>
        <v>42.270351008215087</v>
      </c>
    </row>
    <row r="953" spans="1:10" ht="12.75" customHeight="1">
      <c r="A953" s="515"/>
      <c r="B953" s="529">
        <v>15.3</v>
      </c>
      <c r="C953" s="643" t="s">
        <v>1170</v>
      </c>
      <c r="D953" s="643"/>
      <c r="E953" s="643"/>
      <c r="F953" s="643"/>
      <c r="G953" s="514"/>
      <c r="H953" s="577"/>
      <c r="I953" s="580"/>
      <c r="J953" s="579"/>
    </row>
    <row r="954" spans="1:10" ht="78.75" customHeight="1">
      <c r="A954" s="515"/>
      <c r="B954" s="514"/>
      <c r="C954" s="527" t="s">
        <v>1102</v>
      </c>
      <c r="D954" s="643" t="s">
        <v>1171</v>
      </c>
      <c r="E954" s="643"/>
      <c r="F954" s="643"/>
      <c r="G954" s="514" t="s">
        <v>29</v>
      </c>
      <c r="H954" s="577">
        <f>ROUND('Chapter-15'!J109,2)</f>
        <v>9922.1</v>
      </c>
      <c r="I954" s="580">
        <v>6653.79</v>
      </c>
      <c r="J954" s="579">
        <f>(H954-I954)*100/I954</f>
        <v>49.119524361303867</v>
      </c>
    </row>
    <row r="955" spans="1:10" ht="46.5" customHeight="1">
      <c r="A955" s="515"/>
      <c r="B955" s="514"/>
      <c r="C955" s="527" t="s">
        <v>1104</v>
      </c>
      <c r="D955" s="643" t="s">
        <v>1172</v>
      </c>
      <c r="E955" s="643"/>
      <c r="F955" s="643"/>
      <c r="G955" s="514" t="s">
        <v>54</v>
      </c>
      <c r="H955" s="577">
        <f>ROUND('Chapter-15'!J130,2)</f>
        <v>311.97000000000003</v>
      </c>
      <c r="I955" s="580">
        <v>190.47</v>
      </c>
      <c r="J955" s="579">
        <f>(H955-I955)*100/I955</f>
        <v>63.789573161127755</v>
      </c>
    </row>
    <row r="956" spans="1:10" ht="48" customHeight="1">
      <c r="A956" s="515"/>
      <c r="B956" s="514"/>
      <c r="C956" s="527" t="s">
        <v>1110</v>
      </c>
      <c r="D956" s="643" t="s">
        <v>1173</v>
      </c>
      <c r="E956" s="643"/>
      <c r="F956" s="643"/>
      <c r="G956" s="514" t="s">
        <v>54</v>
      </c>
      <c r="H956" s="577">
        <f>ROUND('Chapter-15'!J151,2)</f>
        <v>336.91</v>
      </c>
      <c r="I956" s="580">
        <v>205.14</v>
      </c>
      <c r="J956" s="579">
        <f>(H956-I956)*100/I956</f>
        <v>64.234181534561785</v>
      </c>
    </row>
    <row r="957" spans="1:10" ht="60.75" customHeight="1">
      <c r="A957" s="515"/>
      <c r="B957" s="514"/>
      <c r="C957" s="527" t="s">
        <v>1174</v>
      </c>
      <c r="D957" s="643" t="s">
        <v>1175</v>
      </c>
      <c r="E957" s="643"/>
      <c r="F957" s="643"/>
      <c r="G957" s="514" t="s">
        <v>54</v>
      </c>
      <c r="H957" s="577">
        <f>ROUND('Chapter-15'!J172,2)</f>
        <v>370.21</v>
      </c>
      <c r="I957" s="580">
        <v>246.17</v>
      </c>
      <c r="J957" s="579">
        <f>(H957-I957)*100/I957</f>
        <v>50.387943291221518</v>
      </c>
    </row>
    <row r="958" spans="1:10" ht="12.75" customHeight="1">
      <c r="A958" s="515"/>
      <c r="B958" s="529">
        <v>15.4</v>
      </c>
      <c r="C958" s="643" t="s">
        <v>1176</v>
      </c>
      <c r="D958" s="643"/>
      <c r="E958" s="643"/>
      <c r="F958" s="643"/>
      <c r="G958" s="514"/>
      <c r="H958" s="577"/>
      <c r="I958" s="580"/>
      <c r="J958" s="579"/>
    </row>
    <row r="959" spans="1:10" ht="78.75" customHeight="1">
      <c r="A959" s="515"/>
      <c r="B959" s="514"/>
      <c r="C959" s="643" t="s">
        <v>1177</v>
      </c>
      <c r="D959" s="643"/>
      <c r="E959" s="643"/>
      <c r="F959" s="643"/>
      <c r="G959" s="514" t="s">
        <v>54</v>
      </c>
      <c r="H959" s="577">
        <f>ROUND('Chapter-15'!J181,2)</f>
        <v>458.72</v>
      </c>
      <c r="I959" s="580">
        <v>215.12</v>
      </c>
      <c r="J959" s="579">
        <f>(H959-I959)*100/I959</f>
        <v>113.23912235031612</v>
      </c>
    </row>
    <row r="960" spans="1:10" ht="12.75" customHeight="1">
      <c r="A960" s="515"/>
      <c r="B960" s="529">
        <v>15.5</v>
      </c>
      <c r="C960" s="643" t="s">
        <v>1178</v>
      </c>
      <c r="D960" s="643"/>
      <c r="E960" s="643"/>
      <c r="F960" s="643"/>
      <c r="G960" s="514"/>
      <c r="H960" s="577"/>
      <c r="I960" s="580"/>
      <c r="J960" s="579"/>
    </row>
    <row r="961" spans="1:10" ht="45.75" customHeight="1">
      <c r="A961" s="515"/>
      <c r="B961" s="514"/>
      <c r="C961" s="643" t="s">
        <v>1179</v>
      </c>
      <c r="D961" s="643"/>
      <c r="E961" s="643"/>
      <c r="F961" s="643"/>
      <c r="G961" s="514" t="s">
        <v>54</v>
      </c>
      <c r="H961" s="577">
        <f>ROUND('Chapter-15'!J191,2)</f>
        <v>287.12</v>
      </c>
      <c r="I961" s="580">
        <v>136.09</v>
      </c>
      <c r="J961" s="579">
        <f>(H961-I961)*100/I961</f>
        <v>110.97802924535233</v>
      </c>
    </row>
    <row r="962" spans="1:10" ht="12.75" customHeight="1">
      <c r="A962" s="515"/>
      <c r="B962" s="529">
        <v>15.6</v>
      </c>
      <c r="C962" s="643" t="s">
        <v>1180</v>
      </c>
      <c r="D962" s="643"/>
      <c r="E962" s="643"/>
      <c r="F962" s="643"/>
      <c r="G962" s="514"/>
      <c r="H962" s="577"/>
      <c r="I962" s="580"/>
      <c r="J962" s="579"/>
    </row>
    <row r="963" spans="1:10" ht="45.75" customHeight="1">
      <c r="A963" s="515"/>
      <c r="B963" s="514"/>
      <c r="C963" s="643" t="s">
        <v>1181</v>
      </c>
      <c r="D963" s="643"/>
      <c r="E963" s="643"/>
      <c r="F963" s="643"/>
      <c r="G963" s="514" t="s">
        <v>27</v>
      </c>
      <c r="H963" s="577">
        <f>ROUND('Chapter-15'!J203,2)</f>
        <v>4.37</v>
      </c>
      <c r="I963" s="580">
        <v>2.23</v>
      </c>
      <c r="J963" s="579">
        <f>(H963-I963)*100/I963</f>
        <v>95.964125560538122</v>
      </c>
    </row>
    <row r="964" spans="1:10" ht="12.75" customHeight="1">
      <c r="A964" s="515"/>
      <c r="B964" s="514">
        <v>15.7</v>
      </c>
      <c r="C964" s="515" t="s">
        <v>384</v>
      </c>
      <c r="D964" s="643" t="s">
        <v>1182</v>
      </c>
      <c r="E964" s="643"/>
      <c r="F964" s="643"/>
      <c r="G964" s="514"/>
      <c r="H964" s="577"/>
      <c r="I964" s="580"/>
      <c r="J964" s="579"/>
    </row>
    <row r="965" spans="1:10" ht="46.5" customHeight="1">
      <c r="A965" s="515"/>
      <c r="B965" s="514"/>
      <c r="C965" s="515"/>
      <c r="D965" s="643" t="s">
        <v>1183</v>
      </c>
      <c r="E965" s="643"/>
      <c r="F965" s="643"/>
      <c r="G965" s="522" t="s">
        <v>4110</v>
      </c>
      <c r="H965" s="577">
        <f>ROUND('Chapter-15'!J217,2)</f>
        <v>1633.05</v>
      </c>
      <c r="I965" s="580">
        <v>1036.33</v>
      </c>
      <c r="J965" s="579">
        <f t="shared" ref="J965:J986" si="6">(H965-I965)*100/I965</f>
        <v>57.580114442310851</v>
      </c>
    </row>
    <row r="966" spans="1:10" ht="12.75" customHeight="1">
      <c r="A966" s="515"/>
      <c r="B966" s="514"/>
      <c r="C966" s="515" t="s">
        <v>390</v>
      </c>
      <c r="D966" s="643" t="s">
        <v>1184</v>
      </c>
      <c r="E966" s="643"/>
      <c r="F966" s="643"/>
      <c r="G966" s="514"/>
      <c r="H966" s="577"/>
      <c r="I966" s="580"/>
      <c r="J966" s="579"/>
    </row>
    <row r="967" spans="1:10" ht="45.75" customHeight="1">
      <c r="A967" s="515"/>
      <c r="B967" s="514"/>
      <c r="C967" s="515"/>
      <c r="D967" s="643" t="s">
        <v>1185</v>
      </c>
      <c r="E967" s="643"/>
      <c r="F967" s="643"/>
      <c r="G967" s="514" t="s">
        <v>4111</v>
      </c>
      <c r="H967" s="577">
        <f>ROUND('Chapter-15'!J231,2)</f>
        <v>3360.76</v>
      </c>
      <c r="I967" s="580">
        <v>2055.4499999999998</v>
      </c>
      <c r="J967" s="579">
        <f t="shared" si="6"/>
        <v>63.504828626334891</v>
      </c>
    </row>
    <row r="968" spans="1:10" ht="12.75" customHeight="1">
      <c r="A968" s="515"/>
      <c r="B968" s="529">
        <v>15.8</v>
      </c>
      <c r="C968" s="643" t="s">
        <v>1186</v>
      </c>
      <c r="D968" s="643"/>
      <c r="E968" s="643"/>
      <c r="F968" s="643"/>
      <c r="G968" s="514"/>
      <c r="H968" s="577"/>
      <c r="I968" s="580"/>
      <c r="J968" s="579"/>
    </row>
    <row r="969" spans="1:10" ht="46.5" customHeight="1">
      <c r="A969" s="515"/>
      <c r="B969" s="514"/>
      <c r="C969" s="643" t="s">
        <v>1187</v>
      </c>
      <c r="D969" s="643"/>
      <c r="E969" s="643"/>
      <c r="F969" s="643"/>
      <c r="G969" s="514" t="s">
        <v>27</v>
      </c>
      <c r="H969" s="577">
        <f>ROUND('Chapter-15'!J246,2)</f>
        <v>82.48</v>
      </c>
      <c r="I969" s="580">
        <v>50.5</v>
      </c>
      <c r="J969" s="579">
        <f t="shared" si="6"/>
        <v>63.326732673267337</v>
      </c>
    </row>
    <row r="970" spans="1:10" ht="12.75" customHeight="1">
      <c r="A970" s="515"/>
      <c r="B970" s="529">
        <v>15.9</v>
      </c>
      <c r="C970" s="643" t="s">
        <v>1188</v>
      </c>
      <c r="D970" s="643"/>
      <c r="E970" s="643"/>
      <c r="F970" s="643"/>
      <c r="G970" s="514"/>
      <c r="H970" s="577"/>
      <c r="I970" s="580"/>
      <c r="J970" s="579"/>
    </row>
    <row r="971" spans="1:10" ht="46.5" customHeight="1">
      <c r="A971" s="515"/>
      <c r="B971" s="514"/>
      <c r="C971" s="643" t="s">
        <v>1189</v>
      </c>
      <c r="D971" s="643"/>
      <c r="E971" s="643"/>
      <c r="F971" s="643"/>
      <c r="G971" s="514" t="s">
        <v>1190</v>
      </c>
      <c r="H971" s="577">
        <f>ROUND('Chapter-15'!J261,2)</f>
        <v>1508.91</v>
      </c>
      <c r="I971" s="580">
        <v>942.88</v>
      </c>
      <c r="J971" s="579">
        <f t="shared" si="6"/>
        <v>60.03202952655694</v>
      </c>
    </row>
    <row r="972" spans="1:10" ht="12.75" customHeight="1">
      <c r="A972" s="515"/>
      <c r="B972" s="518" t="s">
        <v>1191</v>
      </c>
      <c r="C972" s="643" t="s">
        <v>1192</v>
      </c>
      <c r="D972" s="643"/>
      <c r="E972" s="643"/>
      <c r="F972" s="643"/>
      <c r="G972" s="514"/>
      <c r="H972" s="577"/>
      <c r="I972" s="580"/>
      <c r="J972" s="579"/>
    </row>
    <row r="973" spans="1:10" ht="30.75" customHeight="1">
      <c r="A973" s="515"/>
      <c r="B973" s="514"/>
      <c r="C973" s="527" t="s">
        <v>299</v>
      </c>
      <c r="D973" s="643" t="s">
        <v>1193</v>
      </c>
      <c r="E973" s="643"/>
      <c r="F973" s="643"/>
      <c r="G973" s="514"/>
      <c r="H973" s="577"/>
      <c r="I973" s="580"/>
      <c r="J973" s="579"/>
    </row>
    <row r="974" spans="1:10" ht="12.75" customHeight="1">
      <c r="A974" s="515"/>
      <c r="B974" s="514"/>
      <c r="C974" s="515"/>
      <c r="D974" s="643" t="s">
        <v>1194</v>
      </c>
      <c r="E974" s="643"/>
      <c r="F974" s="643"/>
      <c r="G974" s="514" t="s">
        <v>4095</v>
      </c>
      <c r="H974" s="577">
        <f>ROUND('Chapter-15'!J283,2)</f>
        <v>419.01</v>
      </c>
      <c r="I974" s="580">
        <v>201.45</v>
      </c>
      <c r="J974" s="579">
        <f t="shared" si="6"/>
        <v>107.99702159344751</v>
      </c>
    </row>
    <row r="975" spans="1:10" ht="31.5" customHeight="1">
      <c r="A975" s="515"/>
      <c r="B975" s="514"/>
      <c r="C975" s="527" t="s">
        <v>301</v>
      </c>
      <c r="D975" s="643" t="s">
        <v>1195</v>
      </c>
      <c r="E975" s="643"/>
      <c r="F975" s="643"/>
      <c r="G975" s="514"/>
      <c r="H975" s="577"/>
      <c r="I975" s="580"/>
      <c r="J975" s="579"/>
    </row>
    <row r="976" spans="1:10" ht="12.75" customHeight="1">
      <c r="A976" s="515"/>
      <c r="B976" s="514"/>
      <c r="C976" s="515"/>
      <c r="D976" s="643" t="s">
        <v>1196</v>
      </c>
      <c r="E976" s="643"/>
      <c r="F976" s="643"/>
      <c r="G976" s="514" t="s">
        <v>27</v>
      </c>
      <c r="H976" s="577">
        <f>ROUND('Chapter-15'!J300,2)</f>
        <v>2286.39</v>
      </c>
      <c r="I976" s="580">
        <v>1437.71</v>
      </c>
      <c r="J976" s="579">
        <f t="shared" si="6"/>
        <v>59.029985184772997</v>
      </c>
    </row>
    <row r="977" spans="1:10" ht="12.75" customHeight="1">
      <c r="A977" s="515"/>
      <c r="B977" s="518">
        <v>15.11</v>
      </c>
      <c r="C977" s="643" t="s">
        <v>1197</v>
      </c>
      <c r="D977" s="643"/>
      <c r="E977" s="643"/>
      <c r="F977" s="643"/>
      <c r="G977" s="514"/>
      <c r="H977" s="577"/>
      <c r="I977" s="580"/>
      <c r="J977" s="579"/>
    </row>
    <row r="978" spans="1:10" ht="46.5" customHeight="1">
      <c r="A978" s="515"/>
      <c r="B978" s="514"/>
      <c r="C978" s="643" t="s">
        <v>4112</v>
      </c>
      <c r="D978" s="643"/>
      <c r="E978" s="643"/>
      <c r="F978" s="643"/>
      <c r="G978" s="514"/>
      <c r="H978" s="577"/>
      <c r="I978" s="580"/>
      <c r="J978" s="579"/>
    </row>
    <row r="979" spans="1:10" ht="12.75" customHeight="1">
      <c r="A979" s="515"/>
      <c r="B979" s="514"/>
      <c r="C979" s="527" t="s">
        <v>299</v>
      </c>
      <c r="D979" s="643" t="s">
        <v>1198</v>
      </c>
      <c r="E979" s="643"/>
      <c r="F979" s="643"/>
      <c r="G979" s="514" t="s">
        <v>1190</v>
      </c>
      <c r="H979" s="577">
        <f>ROUND('Chapter-15'!J310,2)</f>
        <v>226.76</v>
      </c>
      <c r="I979" s="580">
        <v>144.53</v>
      </c>
      <c r="J979" s="579">
        <f t="shared" si="6"/>
        <v>56.894762333079626</v>
      </c>
    </row>
    <row r="980" spans="1:10" ht="31.5" customHeight="1">
      <c r="A980" s="515"/>
      <c r="B980" s="514"/>
      <c r="C980" s="527" t="s">
        <v>301</v>
      </c>
      <c r="D980" s="643" t="s">
        <v>1199</v>
      </c>
      <c r="E980" s="643"/>
      <c r="F980" s="643"/>
      <c r="G980" s="514" t="s">
        <v>1190</v>
      </c>
      <c r="H980" s="577">
        <f>ROUND('Chapter-15'!J327,2)</f>
        <v>982.44</v>
      </c>
      <c r="I980" s="580">
        <v>618.51</v>
      </c>
      <c r="J980" s="579">
        <f t="shared" si="6"/>
        <v>58.839792404326538</v>
      </c>
    </row>
    <row r="981" spans="1:10" ht="12.75" customHeight="1">
      <c r="A981" s="515"/>
      <c r="B981" s="518">
        <v>15.12</v>
      </c>
      <c r="C981" s="643" t="s">
        <v>1200</v>
      </c>
      <c r="D981" s="643"/>
      <c r="E981" s="643"/>
      <c r="F981" s="643"/>
      <c r="G981" s="514"/>
      <c r="H981" s="577"/>
      <c r="I981" s="580"/>
      <c r="J981" s="579"/>
    </row>
    <row r="982" spans="1:10" ht="48" customHeight="1">
      <c r="A982" s="515"/>
      <c r="B982" s="514"/>
      <c r="C982" s="527" t="s">
        <v>299</v>
      </c>
      <c r="D982" s="643" t="s">
        <v>1201</v>
      </c>
      <c r="E982" s="643"/>
      <c r="F982" s="643"/>
      <c r="G982" s="514" t="s">
        <v>4113</v>
      </c>
      <c r="H982" s="577">
        <f>ROUND('Chapter-15'!J339,2)</f>
        <v>163.80000000000001</v>
      </c>
      <c r="I982" s="580">
        <v>93.65</v>
      </c>
      <c r="J982" s="579">
        <f t="shared" si="6"/>
        <v>74.906567004805126</v>
      </c>
    </row>
    <row r="983" spans="1:10" ht="30" customHeight="1">
      <c r="A983" s="515"/>
      <c r="B983" s="514"/>
      <c r="C983" s="527" t="s">
        <v>301</v>
      </c>
      <c r="D983" s="643" t="s">
        <v>1202</v>
      </c>
      <c r="E983" s="643"/>
      <c r="F983" s="643"/>
      <c r="G983" s="514" t="s">
        <v>104</v>
      </c>
      <c r="H983" s="577">
        <f>ROUND('Chapter-15'!J349,2)</f>
        <v>10.92</v>
      </c>
      <c r="I983" s="580">
        <v>5.56</v>
      </c>
      <c r="J983" s="579">
        <f t="shared" si="6"/>
        <v>96.402877697841731</v>
      </c>
    </row>
    <row r="984" spans="1:10" ht="30.75" customHeight="1">
      <c r="A984" s="515"/>
      <c r="B984" s="514"/>
      <c r="C984" s="527" t="s">
        <v>303</v>
      </c>
      <c r="D984" s="643" t="s">
        <v>1203</v>
      </c>
      <c r="E984" s="643"/>
      <c r="F984" s="643"/>
      <c r="G984" s="514" t="s">
        <v>54</v>
      </c>
      <c r="H984" s="577">
        <f>ROUND('Chapter-15'!J359,2)</f>
        <v>3.64</v>
      </c>
      <c r="I984" s="580">
        <v>1.85</v>
      </c>
      <c r="J984" s="579">
        <f t="shared" si="6"/>
        <v>96.756756756756758</v>
      </c>
    </row>
    <row r="985" spans="1:10" ht="12.75" customHeight="1">
      <c r="A985" s="515"/>
      <c r="B985" s="518">
        <v>15.13</v>
      </c>
      <c r="C985" s="643" t="s">
        <v>1204</v>
      </c>
      <c r="D985" s="643"/>
      <c r="E985" s="643"/>
      <c r="F985" s="643"/>
      <c r="G985" s="514"/>
      <c r="H985" s="577"/>
      <c r="I985" s="580"/>
      <c r="J985" s="579"/>
    </row>
    <row r="986" spans="1:10" ht="45" customHeight="1">
      <c r="A986" s="515"/>
      <c r="B986" s="514"/>
      <c r="C986" s="643" t="s">
        <v>1205</v>
      </c>
      <c r="D986" s="643"/>
      <c r="E986" s="643"/>
      <c r="F986" s="643"/>
      <c r="G986" s="514" t="s">
        <v>54</v>
      </c>
      <c r="H986" s="577">
        <f>ROUND('Chapter-15'!J375,2)</f>
        <v>29.07</v>
      </c>
      <c r="I986" s="580">
        <v>13.9</v>
      </c>
      <c r="J986" s="579">
        <f t="shared" si="6"/>
        <v>109.13669064748201</v>
      </c>
    </row>
    <row r="987" spans="1:10" ht="12.75" customHeight="1">
      <c r="A987" s="515"/>
      <c r="B987" s="514">
        <v>15.14</v>
      </c>
      <c r="C987" s="643" t="s">
        <v>1206</v>
      </c>
      <c r="D987" s="643"/>
      <c r="E987" s="643"/>
      <c r="F987" s="643"/>
      <c r="G987" s="514"/>
      <c r="H987" s="577"/>
      <c r="I987" s="580"/>
      <c r="J987" s="579"/>
    </row>
    <row r="988" spans="1:10" ht="12.75" customHeight="1">
      <c r="A988" s="515"/>
      <c r="B988" s="514"/>
      <c r="C988" s="530">
        <v>1</v>
      </c>
      <c r="D988" s="643" t="s">
        <v>1207</v>
      </c>
      <c r="E988" s="643"/>
      <c r="F988" s="643"/>
      <c r="G988" s="514"/>
      <c r="H988" s="577"/>
      <c r="I988" s="580"/>
      <c r="J988" s="579"/>
    </row>
    <row r="989" spans="1:10" ht="12.75" customHeight="1">
      <c r="A989" s="515"/>
      <c r="B989" s="514"/>
      <c r="C989" s="514"/>
      <c r="D989" s="527" t="s">
        <v>299</v>
      </c>
      <c r="E989" s="643" t="s">
        <v>1208</v>
      </c>
      <c r="F989" s="643"/>
      <c r="G989" s="514"/>
      <c r="H989" s="577"/>
      <c r="I989" s="580"/>
      <c r="J989" s="579"/>
    </row>
    <row r="990" spans="1:10" ht="12.75" customHeight="1">
      <c r="A990" s="515"/>
      <c r="B990" s="514"/>
      <c r="C990" s="514"/>
      <c r="D990" s="527"/>
      <c r="E990" s="643" t="s">
        <v>1209</v>
      </c>
      <c r="F990" s="643"/>
      <c r="G990" s="514" t="s">
        <v>54</v>
      </c>
      <c r="H990" s="577"/>
      <c r="I990" s="580"/>
      <c r="J990" s="579"/>
    </row>
    <row r="991" spans="1:10" ht="31.5" customHeight="1">
      <c r="A991" s="515"/>
      <c r="B991" s="514"/>
      <c r="C991" s="514"/>
      <c r="D991" s="527" t="s">
        <v>301</v>
      </c>
      <c r="E991" s="643" t="s">
        <v>1210</v>
      </c>
      <c r="F991" s="643"/>
      <c r="G991" s="514"/>
      <c r="H991" s="577"/>
      <c r="I991" s="580"/>
      <c r="J991" s="579"/>
    </row>
    <row r="992" spans="1:10" ht="12.75" customHeight="1">
      <c r="A992" s="515"/>
      <c r="B992" s="514"/>
      <c r="C992" s="514"/>
      <c r="D992" s="527"/>
      <c r="E992" s="643" t="s">
        <v>1211</v>
      </c>
      <c r="F992" s="643"/>
      <c r="G992" s="514" t="s">
        <v>54</v>
      </c>
      <c r="H992" s="577"/>
      <c r="I992" s="580"/>
      <c r="J992" s="579"/>
    </row>
    <row r="993" spans="1:10">
      <c r="A993" s="515"/>
      <c r="B993" s="514"/>
      <c r="C993" s="514"/>
      <c r="D993" s="515"/>
      <c r="E993" s="515"/>
      <c r="F993" s="515" t="s">
        <v>1212</v>
      </c>
      <c r="G993" s="514"/>
      <c r="H993" s="577"/>
      <c r="I993" s="580"/>
      <c r="J993" s="579"/>
    </row>
    <row r="994" spans="1:10" ht="12.75" customHeight="1">
      <c r="A994" s="515"/>
      <c r="B994" s="514"/>
      <c r="C994" s="514"/>
      <c r="D994" s="527" t="s">
        <v>303</v>
      </c>
      <c r="E994" s="643" t="s">
        <v>1213</v>
      </c>
      <c r="F994" s="643"/>
      <c r="G994" s="514"/>
      <c r="H994" s="577"/>
      <c r="I994" s="580"/>
      <c r="J994" s="579"/>
    </row>
    <row r="995" spans="1:10" ht="12.75" customHeight="1">
      <c r="A995" s="515"/>
      <c r="B995" s="514"/>
      <c r="C995" s="514"/>
      <c r="D995" s="527"/>
      <c r="E995" s="643" t="s">
        <v>1214</v>
      </c>
      <c r="F995" s="643"/>
      <c r="G995" s="514" t="s">
        <v>54</v>
      </c>
      <c r="H995" s="577"/>
      <c r="I995" s="580"/>
      <c r="J995" s="579"/>
    </row>
    <row r="996" spans="1:10" ht="12.75" customHeight="1">
      <c r="A996" s="515"/>
      <c r="B996" s="514"/>
      <c r="C996" s="514"/>
      <c r="D996" s="527" t="s">
        <v>305</v>
      </c>
      <c r="E996" s="643" t="s">
        <v>1215</v>
      </c>
      <c r="F996" s="643"/>
      <c r="G996" s="514"/>
      <c r="H996" s="577"/>
      <c r="I996" s="580"/>
      <c r="J996" s="579"/>
    </row>
    <row r="997" spans="1:10" ht="12.75" customHeight="1">
      <c r="A997" s="515"/>
      <c r="B997" s="514"/>
      <c r="C997" s="514"/>
      <c r="D997" s="527"/>
      <c r="E997" s="643" t="s">
        <v>1216</v>
      </c>
      <c r="F997" s="643"/>
      <c r="G997" s="514" t="s">
        <v>54</v>
      </c>
      <c r="H997" s="577"/>
      <c r="I997" s="580"/>
      <c r="J997" s="579"/>
    </row>
    <row r="998" spans="1:10" ht="12.75" customHeight="1">
      <c r="A998" s="515"/>
      <c r="B998" s="514"/>
      <c r="C998" s="530">
        <v>2</v>
      </c>
      <c r="D998" s="643" t="s">
        <v>1217</v>
      </c>
      <c r="E998" s="643"/>
      <c r="F998" s="643"/>
      <c r="G998" s="514"/>
      <c r="H998" s="577"/>
      <c r="I998" s="580"/>
      <c r="J998" s="579"/>
    </row>
    <row r="999" spans="1:10">
      <c r="A999" s="515"/>
      <c r="B999" s="514"/>
      <c r="C999" s="530"/>
      <c r="D999" s="527"/>
      <c r="E999" s="643" t="s">
        <v>1218</v>
      </c>
      <c r="F999" s="643"/>
      <c r="G999" s="514" t="s">
        <v>54</v>
      </c>
      <c r="H999" s="577"/>
      <c r="I999" s="580"/>
      <c r="J999" s="579"/>
    </row>
  </sheetData>
  <mergeCells count="927">
    <mergeCell ref="A2:B2"/>
    <mergeCell ref="C2:F2"/>
    <mergeCell ref="A3:G3"/>
    <mergeCell ref="C4:F4"/>
    <mergeCell ref="D5:F5"/>
    <mergeCell ref="D6:F6"/>
    <mergeCell ref="D7:F7"/>
    <mergeCell ref="D8:F8"/>
    <mergeCell ref="C9:F9"/>
    <mergeCell ref="D10:F10"/>
    <mergeCell ref="D11:F11"/>
    <mergeCell ref="D12:F12"/>
    <mergeCell ref="C13:F13"/>
    <mergeCell ref="D14:F14"/>
    <mergeCell ref="D15:F15"/>
    <mergeCell ref="C16:F16"/>
    <mergeCell ref="D17:F17"/>
    <mergeCell ref="D18:F18"/>
    <mergeCell ref="C19:F19"/>
    <mergeCell ref="D20:F20"/>
    <mergeCell ref="D21:F21"/>
    <mergeCell ref="C22:F22"/>
    <mergeCell ref="D23:F23"/>
    <mergeCell ref="D24:F24"/>
    <mergeCell ref="C25:F25"/>
    <mergeCell ref="D26:F26"/>
    <mergeCell ref="D27:F27"/>
    <mergeCell ref="C28:F28"/>
    <mergeCell ref="D29:F29"/>
    <mergeCell ref="D30:F30"/>
    <mergeCell ref="C31:F31"/>
    <mergeCell ref="D32:F32"/>
    <mergeCell ref="E33:F33"/>
    <mergeCell ref="E34:F34"/>
    <mergeCell ref="E35:F35"/>
    <mergeCell ref="D36:F36"/>
    <mergeCell ref="E37:F37"/>
    <mergeCell ref="E38:F38"/>
    <mergeCell ref="E39:F39"/>
    <mergeCell ref="D40:F40"/>
    <mergeCell ref="E41:F41"/>
    <mergeCell ref="E42:F42"/>
    <mergeCell ref="E43:F43"/>
    <mergeCell ref="C44:F44"/>
    <mergeCell ref="C45:F45"/>
    <mergeCell ref="C46:F46"/>
    <mergeCell ref="C47:F47"/>
    <mergeCell ref="C48:F48"/>
    <mergeCell ref="C49:F49"/>
    <mergeCell ref="D50:F50"/>
    <mergeCell ref="D51:F51"/>
    <mergeCell ref="D52:F52"/>
    <mergeCell ref="C53:F53"/>
    <mergeCell ref="C54:F54"/>
    <mergeCell ref="C55:F55"/>
    <mergeCell ref="C56:F56"/>
    <mergeCell ref="C57:F57"/>
    <mergeCell ref="C58:F58"/>
    <mergeCell ref="C59:F59"/>
    <mergeCell ref="C60:F60"/>
    <mergeCell ref="C61:F61"/>
    <mergeCell ref="A62:G62"/>
    <mergeCell ref="C63:F63"/>
    <mergeCell ref="C64:F64"/>
    <mergeCell ref="C65:F65"/>
    <mergeCell ref="C66:F66"/>
    <mergeCell ref="C67:F67"/>
    <mergeCell ref="D68:F68"/>
    <mergeCell ref="E69:F69"/>
    <mergeCell ref="E70:F70"/>
    <mergeCell ref="D71:F71"/>
    <mergeCell ref="E72:F72"/>
    <mergeCell ref="E73:F73"/>
    <mergeCell ref="C74:F74"/>
    <mergeCell ref="C75:F75"/>
    <mergeCell ref="D76:F76"/>
    <mergeCell ref="E77:F77"/>
    <mergeCell ref="E78:F78"/>
    <mergeCell ref="E79:F79"/>
    <mergeCell ref="E80:F80"/>
    <mergeCell ref="E81:F81"/>
    <mergeCell ref="E82:F82"/>
    <mergeCell ref="D83:F83"/>
    <mergeCell ref="E84:F84"/>
    <mergeCell ref="E85:F85"/>
    <mergeCell ref="E86:F86"/>
    <mergeCell ref="E87:F87"/>
    <mergeCell ref="E88:F88"/>
    <mergeCell ref="E89:F89"/>
    <mergeCell ref="C90:F90"/>
    <mergeCell ref="D91:F91"/>
    <mergeCell ref="E92:F92"/>
    <mergeCell ref="E93:F93"/>
    <mergeCell ref="E94:F94"/>
    <mergeCell ref="E95:F95"/>
    <mergeCell ref="E96:F96"/>
    <mergeCell ref="E97:F97"/>
    <mergeCell ref="D98:F98"/>
    <mergeCell ref="E99:F99"/>
    <mergeCell ref="E100:F100"/>
    <mergeCell ref="E101:F101"/>
    <mergeCell ref="E102:F102"/>
    <mergeCell ref="E103:F103"/>
    <mergeCell ref="E104:F104"/>
    <mergeCell ref="C105:F105"/>
    <mergeCell ref="C106:F106"/>
    <mergeCell ref="D107:F107"/>
    <mergeCell ref="E108:F108"/>
    <mergeCell ref="E109:F109"/>
    <mergeCell ref="E110:F110"/>
    <mergeCell ref="D111:F111"/>
    <mergeCell ref="E112:F112"/>
    <mergeCell ref="E113:F113"/>
    <mergeCell ref="C114:F114"/>
    <mergeCell ref="C115:F115"/>
    <mergeCell ref="D116:F116"/>
    <mergeCell ref="D117:F117"/>
    <mergeCell ref="D118:E118"/>
    <mergeCell ref="D119:F119"/>
    <mergeCell ref="C120:F120"/>
    <mergeCell ref="C121:F121"/>
    <mergeCell ref="D122:F122"/>
    <mergeCell ref="D123:F123"/>
    <mergeCell ref="D124:F124"/>
    <mergeCell ref="D125:F125"/>
    <mergeCell ref="D126:F126"/>
    <mergeCell ref="D127:F127"/>
    <mergeCell ref="C128:F128"/>
    <mergeCell ref="C129:F129"/>
    <mergeCell ref="D130:F130"/>
    <mergeCell ref="D131:F131"/>
    <mergeCell ref="D132:F132"/>
    <mergeCell ref="C133:F133"/>
    <mergeCell ref="C134:F134"/>
    <mergeCell ref="C135:F135"/>
    <mergeCell ref="C136:F136"/>
    <mergeCell ref="C137:F137"/>
    <mergeCell ref="D138:F138"/>
    <mergeCell ref="D139:F139"/>
    <mergeCell ref="D140:F140"/>
    <mergeCell ref="C141:F141"/>
    <mergeCell ref="C142:F142"/>
    <mergeCell ref="D143:F143"/>
    <mergeCell ref="E144:F144"/>
    <mergeCell ref="E145:F145"/>
    <mergeCell ref="D146:F146"/>
    <mergeCell ref="E147:F147"/>
    <mergeCell ref="C148:F148"/>
    <mergeCell ref="C149:F149"/>
    <mergeCell ref="C150:F150"/>
    <mergeCell ref="C151:F151"/>
    <mergeCell ref="C152:F152"/>
    <mergeCell ref="C153:F153"/>
    <mergeCell ref="C154:F154"/>
    <mergeCell ref="C155:F155"/>
    <mergeCell ref="C156:F156"/>
    <mergeCell ref="C157:F157"/>
    <mergeCell ref="D158:F158"/>
    <mergeCell ref="D159:F159"/>
    <mergeCell ref="D160:F160"/>
    <mergeCell ref="C161:F161"/>
    <mergeCell ref="C162:F162"/>
    <mergeCell ref="C163:F163"/>
    <mergeCell ref="C164:F164"/>
    <mergeCell ref="C165:F165"/>
    <mergeCell ref="C166:F166"/>
    <mergeCell ref="C167:F167"/>
    <mergeCell ref="C168:F168"/>
    <mergeCell ref="A169:G169"/>
    <mergeCell ref="C170:F170"/>
    <mergeCell ref="C171:F171"/>
    <mergeCell ref="C172:F172"/>
    <mergeCell ref="C173:F173"/>
    <mergeCell ref="C174:F174"/>
    <mergeCell ref="C175:F175"/>
    <mergeCell ref="C176:F176"/>
    <mergeCell ref="C177:F177"/>
    <mergeCell ref="C178:F178"/>
    <mergeCell ref="C179:F179"/>
    <mergeCell ref="D180:F180"/>
    <mergeCell ref="D181:F181"/>
    <mergeCell ref="D182:F182"/>
    <mergeCell ref="D183:F183"/>
    <mergeCell ref="D184:F184"/>
    <mergeCell ref="D185:F185"/>
    <mergeCell ref="D186:F186"/>
    <mergeCell ref="D187:F187"/>
    <mergeCell ref="D188:F188"/>
    <mergeCell ref="D189:F189"/>
    <mergeCell ref="D190:F190"/>
    <mergeCell ref="C191:F191"/>
    <mergeCell ref="C192:F192"/>
    <mergeCell ref="C193:F193"/>
    <mergeCell ref="C194:F194"/>
    <mergeCell ref="D195:F195"/>
    <mergeCell ref="D196:F196"/>
    <mergeCell ref="D197:F197"/>
    <mergeCell ref="D198:F198"/>
    <mergeCell ref="D199:F199"/>
    <mergeCell ref="D200:F200"/>
    <mergeCell ref="D201:F201"/>
    <mergeCell ref="D202:F202"/>
    <mergeCell ref="D203:F203"/>
    <mergeCell ref="D204:F204"/>
    <mergeCell ref="E205:F205"/>
    <mergeCell ref="E206:F206"/>
    <mergeCell ref="D207:F207"/>
    <mergeCell ref="D208:F208"/>
    <mergeCell ref="C209:F209"/>
    <mergeCell ref="C210:F210"/>
    <mergeCell ref="C211:F211"/>
    <mergeCell ref="C212:F212"/>
    <mergeCell ref="C213:F213"/>
    <mergeCell ref="C214:F214"/>
    <mergeCell ref="C215:F215"/>
    <mergeCell ref="C216:F216"/>
    <mergeCell ref="C217:F217"/>
    <mergeCell ref="D218:F218"/>
    <mergeCell ref="D219:F219"/>
    <mergeCell ref="D220:F220"/>
    <mergeCell ref="D221:F221"/>
    <mergeCell ref="D222:F222"/>
    <mergeCell ref="C223:F223"/>
    <mergeCell ref="D224:F224"/>
    <mergeCell ref="D225:F225"/>
    <mergeCell ref="D226:F226"/>
    <mergeCell ref="D227:F227"/>
    <mergeCell ref="C228:F228"/>
    <mergeCell ref="C229:F229"/>
    <mergeCell ref="C230:F230"/>
    <mergeCell ref="C231:F231"/>
    <mergeCell ref="C232:F232"/>
    <mergeCell ref="C233:F233"/>
    <mergeCell ref="D234:F234"/>
    <mergeCell ref="D235:F235"/>
    <mergeCell ref="E236:F236"/>
    <mergeCell ref="E237:F237"/>
    <mergeCell ref="D238:F238"/>
    <mergeCell ref="D239:F239"/>
    <mergeCell ref="E240:F240"/>
    <mergeCell ref="E241:F241"/>
    <mergeCell ref="D242:F242"/>
    <mergeCell ref="C243:F243"/>
    <mergeCell ref="D244:F244"/>
    <mergeCell ref="D245:F245"/>
    <mergeCell ref="A246:G246"/>
    <mergeCell ref="C247:F247"/>
    <mergeCell ref="D248:F248"/>
    <mergeCell ref="D249:F249"/>
    <mergeCell ref="E250:F250"/>
    <mergeCell ref="E251:F251"/>
    <mergeCell ref="E252:F252"/>
    <mergeCell ref="D253:F253"/>
    <mergeCell ref="D254:F254"/>
    <mergeCell ref="E255:F255"/>
    <mergeCell ref="E256:F256"/>
    <mergeCell ref="E257:F257"/>
    <mergeCell ref="D258:F258"/>
    <mergeCell ref="D259:F259"/>
    <mergeCell ref="D260:F260"/>
    <mergeCell ref="D261:F261"/>
    <mergeCell ref="D262:F262"/>
    <mergeCell ref="D263:F263"/>
    <mergeCell ref="D264:F264"/>
    <mergeCell ref="D265:F265"/>
    <mergeCell ref="D266:F266"/>
    <mergeCell ref="D267:F267"/>
    <mergeCell ref="D268:F268"/>
    <mergeCell ref="D269:F269"/>
    <mergeCell ref="D271:F271"/>
    <mergeCell ref="D272:F272"/>
    <mergeCell ref="D273:F273"/>
    <mergeCell ref="D274:F274"/>
    <mergeCell ref="D275:F275"/>
    <mergeCell ref="D276:F276"/>
    <mergeCell ref="C277:F277"/>
    <mergeCell ref="C278:F278"/>
    <mergeCell ref="D279:F279"/>
    <mergeCell ref="D280:F280"/>
    <mergeCell ref="C281:F281"/>
    <mergeCell ref="C282:F282"/>
    <mergeCell ref="C283:F283"/>
    <mergeCell ref="C284:F284"/>
    <mergeCell ref="C285:F285"/>
    <mergeCell ref="C286:F286"/>
    <mergeCell ref="D287:F287"/>
    <mergeCell ref="D288:F288"/>
    <mergeCell ref="E289:F289"/>
    <mergeCell ref="E290:F290"/>
    <mergeCell ref="D291:F291"/>
    <mergeCell ref="D292:F292"/>
    <mergeCell ref="E293:F293"/>
    <mergeCell ref="E294:F294"/>
    <mergeCell ref="D295:F295"/>
    <mergeCell ref="D296:F296"/>
    <mergeCell ref="E297:F297"/>
    <mergeCell ref="E298:F298"/>
    <mergeCell ref="C299:F299"/>
    <mergeCell ref="D300:F300"/>
    <mergeCell ref="D301:F301"/>
    <mergeCell ref="E302:F302"/>
    <mergeCell ref="E303:F303"/>
    <mergeCell ref="D304:F304"/>
    <mergeCell ref="D305:F305"/>
    <mergeCell ref="E306:F306"/>
    <mergeCell ref="E307:F307"/>
    <mergeCell ref="D308:F308"/>
    <mergeCell ref="D309:F309"/>
    <mergeCell ref="E310:F310"/>
    <mergeCell ref="E311:F311"/>
    <mergeCell ref="C312:F312"/>
    <mergeCell ref="C313:F313"/>
    <mergeCell ref="C314:F314"/>
    <mergeCell ref="C315:F315"/>
    <mergeCell ref="D316:F316"/>
    <mergeCell ref="D317:F317"/>
    <mergeCell ref="D318:F318"/>
    <mergeCell ref="D319:F319"/>
    <mergeCell ref="D320:F320"/>
    <mergeCell ref="D321:F321"/>
    <mergeCell ref="C322:F322"/>
    <mergeCell ref="D323:F323"/>
    <mergeCell ref="D324:F324"/>
    <mergeCell ref="C325:F325"/>
    <mergeCell ref="C326:F326"/>
    <mergeCell ref="C327:F327"/>
    <mergeCell ref="C328:F328"/>
    <mergeCell ref="C329:F329"/>
    <mergeCell ref="C330:F330"/>
    <mergeCell ref="C331:F331"/>
    <mergeCell ref="C332:F332"/>
    <mergeCell ref="C333:F333"/>
    <mergeCell ref="C334:F334"/>
    <mergeCell ref="C335:F335"/>
    <mergeCell ref="C336:F336"/>
    <mergeCell ref="D337:F337"/>
    <mergeCell ref="E338:F338"/>
    <mergeCell ref="E339:F339"/>
    <mergeCell ref="D340:F340"/>
    <mergeCell ref="E341:F341"/>
    <mergeCell ref="E342:F342"/>
    <mergeCell ref="C343:F343"/>
    <mergeCell ref="C344:F344"/>
    <mergeCell ref="C345:F345"/>
    <mergeCell ref="C346:F346"/>
    <mergeCell ref="A347:G347"/>
    <mergeCell ref="C348:F348"/>
    <mergeCell ref="D349:F349"/>
    <mergeCell ref="D350:F350"/>
    <mergeCell ref="D351:F351"/>
    <mergeCell ref="D352:F352"/>
    <mergeCell ref="D353:F353"/>
    <mergeCell ref="D354:F354"/>
    <mergeCell ref="C355:F355"/>
    <mergeCell ref="D356:F356"/>
    <mergeCell ref="D357:F357"/>
    <mergeCell ref="D358:F358"/>
    <mergeCell ref="D359:F359"/>
    <mergeCell ref="C360:F360"/>
    <mergeCell ref="C361:F361"/>
    <mergeCell ref="C362:F362"/>
    <mergeCell ref="C363:F363"/>
    <mergeCell ref="D364:F364"/>
    <mergeCell ref="E365:F365"/>
    <mergeCell ref="E366:F366"/>
    <mergeCell ref="D367:F367"/>
    <mergeCell ref="C368:F368"/>
    <mergeCell ref="C369:F369"/>
    <mergeCell ref="D370:F370"/>
    <mergeCell ref="E371:F371"/>
    <mergeCell ref="D372:F372"/>
    <mergeCell ref="E373:F373"/>
    <mergeCell ref="E374:F374"/>
    <mergeCell ref="C375:F375"/>
    <mergeCell ref="C376:F376"/>
    <mergeCell ref="D377:F377"/>
    <mergeCell ref="D378:F378"/>
    <mergeCell ref="D384:F384"/>
    <mergeCell ref="D390:F390"/>
    <mergeCell ref="D391:F391"/>
    <mergeCell ref="D397:F397"/>
    <mergeCell ref="C403:F403"/>
    <mergeCell ref="C404:F404"/>
    <mergeCell ref="D405:F405"/>
    <mergeCell ref="D406:F406"/>
    <mergeCell ref="D407:F407"/>
    <mergeCell ref="D408:F408"/>
    <mergeCell ref="D409:F409"/>
    <mergeCell ref="D410:F410"/>
    <mergeCell ref="C411:F411"/>
    <mergeCell ref="C412:F412"/>
    <mergeCell ref="D413:F413"/>
    <mergeCell ref="D414:F414"/>
    <mergeCell ref="C415:F415"/>
    <mergeCell ref="C416:F416"/>
    <mergeCell ref="C417:F417"/>
    <mergeCell ref="E418:F418"/>
    <mergeCell ref="E419:F419"/>
    <mergeCell ref="E420:F420"/>
    <mergeCell ref="E421:F421"/>
    <mergeCell ref="E422:F422"/>
    <mergeCell ref="C423:F423"/>
    <mergeCell ref="E424:F424"/>
    <mergeCell ref="E425:F425"/>
    <mergeCell ref="E426:F426"/>
    <mergeCell ref="E427:F427"/>
    <mergeCell ref="E428:F428"/>
    <mergeCell ref="C429:F429"/>
    <mergeCell ref="C430:F430"/>
    <mergeCell ref="C431:F431"/>
    <mergeCell ref="C432:F432"/>
    <mergeCell ref="D433:E433"/>
    <mergeCell ref="D439:E439"/>
    <mergeCell ref="C445:F445"/>
    <mergeCell ref="D446:E446"/>
    <mergeCell ref="D452:E452"/>
    <mergeCell ref="C458:F458"/>
    <mergeCell ref="C459:F459"/>
    <mergeCell ref="D460:F460"/>
    <mergeCell ref="D461:F461"/>
    <mergeCell ref="D467:F467"/>
    <mergeCell ref="D473:F473"/>
    <mergeCell ref="D479:F479"/>
    <mergeCell ref="D480:F480"/>
    <mergeCell ref="D486:F486"/>
    <mergeCell ref="D492:F492"/>
    <mergeCell ref="C498:F498"/>
    <mergeCell ref="C499:F499"/>
    <mergeCell ref="C500:D500"/>
    <mergeCell ref="E500:F500"/>
    <mergeCell ref="A501:G501"/>
    <mergeCell ref="C502:F502"/>
    <mergeCell ref="C503:F503"/>
    <mergeCell ref="C504:F504"/>
    <mergeCell ref="C505:F505"/>
    <mergeCell ref="C506:F506"/>
    <mergeCell ref="D507:F507"/>
    <mergeCell ref="D508:F508"/>
    <mergeCell ref="D509:F509"/>
    <mergeCell ref="D510:F510"/>
    <mergeCell ref="C511:F511"/>
    <mergeCell ref="C512:F512"/>
    <mergeCell ref="C513:F513"/>
    <mergeCell ref="C514:F514"/>
    <mergeCell ref="C515:F515"/>
    <mergeCell ref="C516:F516"/>
    <mergeCell ref="C517:F517"/>
    <mergeCell ref="C518:F518"/>
    <mergeCell ref="D519:F519"/>
    <mergeCell ref="D520:F520"/>
    <mergeCell ref="A521:F521"/>
    <mergeCell ref="C522:F522"/>
    <mergeCell ref="D523:F523"/>
    <mergeCell ref="D524:F524"/>
    <mergeCell ref="D525:F525"/>
    <mergeCell ref="D526:F526"/>
    <mergeCell ref="D527:F527"/>
    <mergeCell ref="D528:F528"/>
    <mergeCell ref="D529:F529"/>
    <mergeCell ref="D530:F530"/>
    <mergeCell ref="D531:F531"/>
    <mergeCell ref="D532:F532"/>
    <mergeCell ref="C533:F533"/>
    <mergeCell ref="C534:F534"/>
    <mergeCell ref="C535:F535"/>
    <mergeCell ref="C536:F536"/>
    <mergeCell ref="C537:F537"/>
    <mergeCell ref="C538:F538"/>
    <mergeCell ref="C539:F539"/>
    <mergeCell ref="C540:F540"/>
    <mergeCell ref="D541:F541"/>
    <mergeCell ref="D542:F542"/>
    <mergeCell ref="D543:F543"/>
    <mergeCell ref="D544:F544"/>
    <mergeCell ref="D545:F545"/>
    <mergeCell ref="D546:F546"/>
    <mergeCell ref="C547:F547"/>
    <mergeCell ref="C548:F548"/>
    <mergeCell ref="C549:F549"/>
    <mergeCell ref="C550:F550"/>
    <mergeCell ref="D551:F551"/>
    <mergeCell ref="D552:F552"/>
    <mergeCell ref="D553:F553"/>
    <mergeCell ref="D554:F554"/>
    <mergeCell ref="C555:F555"/>
    <mergeCell ref="C556:F556"/>
    <mergeCell ref="C557:F557"/>
    <mergeCell ref="C558:F558"/>
    <mergeCell ref="A559:G559"/>
    <mergeCell ref="C560:F560"/>
    <mergeCell ref="C561:F561"/>
    <mergeCell ref="D562:F562"/>
    <mergeCell ref="D563:F563"/>
    <mergeCell ref="D564:F564"/>
    <mergeCell ref="C565:F565"/>
    <mergeCell ref="D566:F566"/>
    <mergeCell ref="E567:F567"/>
    <mergeCell ref="E568:F568"/>
    <mergeCell ref="D569:F569"/>
    <mergeCell ref="E570:F570"/>
    <mergeCell ref="E571:F571"/>
    <mergeCell ref="D572:F572"/>
    <mergeCell ref="E573:F573"/>
    <mergeCell ref="E574:F574"/>
    <mergeCell ref="D575:F575"/>
    <mergeCell ref="D576:F576"/>
    <mergeCell ref="D577:F577"/>
    <mergeCell ref="E578:F578"/>
    <mergeCell ref="E579:F579"/>
    <mergeCell ref="C580:F580"/>
    <mergeCell ref="C581:F581"/>
    <mergeCell ref="D582:F582"/>
    <mergeCell ref="D583:F583"/>
    <mergeCell ref="D584:F584"/>
    <mergeCell ref="D585:F585"/>
    <mergeCell ref="D586:F586"/>
    <mergeCell ref="D587:F587"/>
    <mergeCell ref="D588:F588"/>
    <mergeCell ref="D589:F589"/>
    <mergeCell ref="D590:F590"/>
    <mergeCell ref="D591:F591"/>
    <mergeCell ref="D592:F592"/>
    <mergeCell ref="D593:F593"/>
    <mergeCell ref="D594:F594"/>
    <mergeCell ref="D595:F595"/>
    <mergeCell ref="C596:F596"/>
    <mergeCell ref="C597:F597"/>
    <mergeCell ref="C598:D598"/>
    <mergeCell ref="E598:F598"/>
    <mergeCell ref="C599:F599"/>
    <mergeCell ref="C600:F600"/>
    <mergeCell ref="C601:D601"/>
    <mergeCell ref="E601:F601"/>
    <mergeCell ref="C602:F602"/>
    <mergeCell ref="C603:F603"/>
    <mergeCell ref="C604:F604"/>
    <mergeCell ref="D605:F605"/>
    <mergeCell ref="D606:F606"/>
    <mergeCell ref="D607:F607"/>
    <mergeCell ref="D608:F608"/>
    <mergeCell ref="D609:F609"/>
    <mergeCell ref="D610:F610"/>
    <mergeCell ref="D611:F611"/>
    <mergeCell ref="D612:F612"/>
    <mergeCell ref="C613:F613"/>
    <mergeCell ref="C614:F614"/>
    <mergeCell ref="C615:F615"/>
    <mergeCell ref="C616:F616"/>
    <mergeCell ref="C617:F617"/>
    <mergeCell ref="A618:G618"/>
    <mergeCell ref="C619:F619"/>
    <mergeCell ref="C620:F620"/>
    <mergeCell ref="C621:F621"/>
    <mergeCell ref="C622:E622"/>
    <mergeCell ref="D623:F623"/>
    <mergeCell ref="D624:F624"/>
    <mergeCell ref="D625:F625"/>
    <mergeCell ref="D626:F626"/>
    <mergeCell ref="D627:F627"/>
    <mergeCell ref="D628:F628"/>
    <mergeCell ref="C629:F629"/>
    <mergeCell ref="C630:F630"/>
    <mergeCell ref="D631:F631"/>
    <mergeCell ref="D632:F632"/>
    <mergeCell ref="D633:F633"/>
    <mergeCell ref="C634:F634"/>
    <mergeCell ref="C635:F635"/>
    <mergeCell ref="D636:F636"/>
    <mergeCell ref="D637:F637"/>
    <mergeCell ref="D638:F638"/>
    <mergeCell ref="C639:F639"/>
    <mergeCell ref="C640:F640"/>
    <mergeCell ref="D641:F641"/>
    <mergeCell ref="D642:F642"/>
    <mergeCell ref="D643:F643"/>
    <mergeCell ref="C644:F644"/>
    <mergeCell ref="C645:F645"/>
    <mergeCell ref="D646:F646"/>
    <mergeCell ref="D647:F647"/>
    <mergeCell ref="D648:F648"/>
    <mergeCell ref="C649:F649"/>
    <mergeCell ref="C650:F650"/>
    <mergeCell ref="C651:F651"/>
    <mergeCell ref="C652:F652"/>
    <mergeCell ref="C653:F653"/>
    <mergeCell ref="C654:F654"/>
    <mergeCell ref="C655:F655"/>
    <mergeCell ref="D656:F656"/>
    <mergeCell ref="D657:F657"/>
    <mergeCell ref="D658:F658"/>
    <mergeCell ref="D659:F659"/>
    <mergeCell ref="C660:F660"/>
    <mergeCell ref="D661:F661"/>
    <mergeCell ref="D662:F662"/>
    <mergeCell ref="D663:F663"/>
    <mergeCell ref="D664:F664"/>
    <mergeCell ref="C665:F665"/>
    <mergeCell ref="C666:F666"/>
    <mergeCell ref="C667:F667"/>
    <mergeCell ref="C668:F668"/>
    <mergeCell ref="C669:F669"/>
    <mergeCell ref="C670:F670"/>
    <mergeCell ref="C671:F671"/>
    <mergeCell ref="C672:F672"/>
    <mergeCell ref="A673:G673"/>
    <mergeCell ref="C674:F674"/>
    <mergeCell ref="C675:F675"/>
    <mergeCell ref="D676:F676"/>
    <mergeCell ref="D677:F677"/>
    <mergeCell ref="C678:F678"/>
    <mergeCell ref="D679:F679"/>
    <mergeCell ref="E680:F680"/>
    <mergeCell ref="E682:F682"/>
    <mergeCell ref="E684:F684"/>
    <mergeCell ref="D686:F686"/>
    <mergeCell ref="D687:F687"/>
    <mergeCell ref="C689:F689"/>
    <mergeCell ref="D690:F690"/>
    <mergeCell ref="E691:F691"/>
    <mergeCell ref="E692:F692"/>
    <mergeCell ref="E693:F693"/>
    <mergeCell ref="D694:F694"/>
    <mergeCell ref="D695:F695"/>
    <mergeCell ref="D696:F696"/>
    <mergeCell ref="C697:F697"/>
    <mergeCell ref="D698:F698"/>
    <mergeCell ref="E699:F699"/>
    <mergeCell ref="E700:F700"/>
    <mergeCell ref="E701:F701"/>
    <mergeCell ref="D702:F702"/>
    <mergeCell ref="D703:F703"/>
    <mergeCell ref="D704:F704"/>
    <mergeCell ref="C705:F705"/>
    <mergeCell ref="C706:F706"/>
    <mergeCell ref="C707:F707"/>
    <mergeCell ref="C708:F708"/>
    <mergeCell ref="C709:F709"/>
    <mergeCell ref="C710:F710"/>
    <mergeCell ref="C711:F711"/>
    <mergeCell ref="C712:F712"/>
    <mergeCell ref="C713:F713"/>
    <mergeCell ref="C714:F714"/>
    <mergeCell ref="C715:F715"/>
    <mergeCell ref="C716:F716"/>
    <mergeCell ref="D717:F717"/>
    <mergeCell ref="D718:F718"/>
    <mergeCell ref="D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 ref="C733:F733"/>
    <mergeCell ref="C734:F734"/>
    <mergeCell ref="C735:F735"/>
    <mergeCell ref="C736:F736"/>
    <mergeCell ref="C737:F737"/>
    <mergeCell ref="D738:F738"/>
    <mergeCell ref="D739:F739"/>
    <mergeCell ref="D740:F740"/>
    <mergeCell ref="D741:F741"/>
    <mergeCell ref="D742:F742"/>
    <mergeCell ref="D743:F743"/>
    <mergeCell ref="D744:F744"/>
    <mergeCell ref="D745:F745"/>
    <mergeCell ref="D746:F746"/>
    <mergeCell ref="D747:F747"/>
    <mergeCell ref="D748:F748"/>
    <mergeCell ref="D749:F749"/>
    <mergeCell ref="D750:F750"/>
    <mergeCell ref="D751:F751"/>
    <mergeCell ref="E752:F752"/>
    <mergeCell ref="C753:F753"/>
    <mergeCell ref="C754:F754"/>
    <mergeCell ref="A755:G755"/>
    <mergeCell ref="C756:F756"/>
    <mergeCell ref="C757:F757"/>
    <mergeCell ref="D758:F758"/>
    <mergeCell ref="E759:F759"/>
    <mergeCell ref="E760:F760"/>
    <mergeCell ref="D761:F761"/>
    <mergeCell ref="D762:F762"/>
    <mergeCell ref="D763:F763"/>
    <mergeCell ref="D764:F764"/>
    <mergeCell ref="D765:F765"/>
    <mergeCell ref="C766:F766"/>
    <mergeCell ref="D767:F767"/>
    <mergeCell ref="D768:F768"/>
    <mergeCell ref="C769:F769"/>
    <mergeCell ref="C770:F770"/>
    <mergeCell ref="C771:F771"/>
    <mergeCell ref="C772:F772"/>
    <mergeCell ref="D773:F773"/>
    <mergeCell ref="E774:F774"/>
    <mergeCell ref="E775:F775"/>
    <mergeCell ref="D776:F776"/>
    <mergeCell ref="E777:F777"/>
    <mergeCell ref="E778:F778"/>
    <mergeCell ref="D779:F779"/>
    <mergeCell ref="E780:F780"/>
    <mergeCell ref="E781:F781"/>
    <mergeCell ref="D782:F782"/>
    <mergeCell ref="D783:F783"/>
    <mergeCell ref="C784:F784"/>
    <mergeCell ref="D785:F785"/>
    <mergeCell ref="D786:F786"/>
    <mergeCell ref="D787:F787"/>
    <mergeCell ref="C788:F788"/>
    <mergeCell ref="D789:F789"/>
    <mergeCell ref="E790:F790"/>
    <mergeCell ref="E791:F791"/>
    <mergeCell ref="E792:F792"/>
    <mergeCell ref="D793:F793"/>
    <mergeCell ref="E794:F794"/>
    <mergeCell ref="E795:F795"/>
    <mergeCell ref="E796:F796"/>
    <mergeCell ref="D797:F797"/>
    <mergeCell ref="E798:F798"/>
    <mergeCell ref="E799:F799"/>
    <mergeCell ref="E800:F800"/>
    <mergeCell ref="C801:F801"/>
    <mergeCell ref="C802:F802"/>
    <mergeCell ref="C803:F803"/>
    <mergeCell ref="A804:G804"/>
    <mergeCell ref="C805:F805"/>
    <mergeCell ref="D806:F806"/>
    <mergeCell ref="D807:F807"/>
    <mergeCell ref="D808:F808"/>
    <mergeCell ref="D809:F809"/>
    <mergeCell ref="C810:F810"/>
    <mergeCell ref="C811:F811"/>
    <mergeCell ref="C812:F812"/>
    <mergeCell ref="D813:F813"/>
    <mergeCell ref="E814:F814"/>
    <mergeCell ref="E815:F815"/>
    <mergeCell ref="E816:F816"/>
    <mergeCell ref="E817:F817"/>
    <mergeCell ref="D818:F818"/>
    <mergeCell ref="E819:F819"/>
    <mergeCell ref="E820:F820"/>
    <mergeCell ref="E821:F821"/>
    <mergeCell ref="E822:F822"/>
    <mergeCell ref="D823:F823"/>
    <mergeCell ref="E824:F824"/>
    <mergeCell ref="E825:F825"/>
    <mergeCell ref="E826:F826"/>
    <mergeCell ref="E827:F827"/>
    <mergeCell ref="C828:F828"/>
    <mergeCell ref="C829:F829"/>
    <mergeCell ref="D830:F830"/>
    <mergeCell ref="E831:F831"/>
    <mergeCell ref="E832:F832"/>
    <mergeCell ref="D833:F833"/>
    <mergeCell ref="E834:F834"/>
    <mergeCell ref="E835:F835"/>
    <mergeCell ref="D836:F836"/>
    <mergeCell ref="D837:F837"/>
    <mergeCell ref="C838:F838"/>
    <mergeCell ref="C839:F839"/>
    <mergeCell ref="C840:F840"/>
    <mergeCell ref="C841:F841"/>
    <mergeCell ref="C842:F842"/>
    <mergeCell ref="D843:F843"/>
    <mergeCell ref="D844:F844"/>
    <mergeCell ref="C845:F845"/>
    <mergeCell ref="C846:F846"/>
    <mergeCell ref="C847:F847"/>
    <mergeCell ref="C848:F848"/>
    <mergeCell ref="A849:G849"/>
    <mergeCell ref="C850:F850"/>
    <mergeCell ref="D851:F851"/>
    <mergeCell ref="E852:F852"/>
    <mergeCell ref="E853:F853"/>
    <mergeCell ref="E854:F854"/>
    <mergeCell ref="D855:F855"/>
    <mergeCell ref="D856:F856"/>
    <mergeCell ref="C857:F857"/>
    <mergeCell ref="C858:F858"/>
    <mergeCell ref="C859:F859"/>
    <mergeCell ref="C860:F860"/>
    <mergeCell ref="C861:F861"/>
    <mergeCell ref="C862:F862"/>
    <mergeCell ref="C863:F863"/>
    <mergeCell ref="C864:F864"/>
    <mergeCell ref="C865:F865"/>
    <mergeCell ref="C866:F866"/>
    <mergeCell ref="D867:F867"/>
    <mergeCell ref="D868:F868"/>
    <mergeCell ref="C869:F869"/>
    <mergeCell ref="C870:F870"/>
    <mergeCell ref="C871:F871"/>
    <mergeCell ref="C872:F872"/>
    <mergeCell ref="C873:F873"/>
    <mergeCell ref="D874:F874"/>
    <mergeCell ref="D875:F875"/>
    <mergeCell ref="D876:F876"/>
    <mergeCell ref="D877:F877"/>
    <mergeCell ref="C878:F878"/>
    <mergeCell ref="D879:F879"/>
    <mergeCell ref="D880:F880"/>
    <mergeCell ref="C881:F881"/>
    <mergeCell ref="C882:F882"/>
    <mergeCell ref="C883:F883"/>
    <mergeCell ref="D884:F884"/>
    <mergeCell ref="D885:F885"/>
    <mergeCell ref="C886:F886"/>
    <mergeCell ref="D887:F887"/>
    <mergeCell ref="D888:F888"/>
    <mergeCell ref="C889:F889"/>
    <mergeCell ref="D890:F890"/>
    <mergeCell ref="D891:F891"/>
    <mergeCell ref="D892:F892"/>
    <mergeCell ref="C893:F893"/>
    <mergeCell ref="C894:F894"/>
    <mergeCell ref="C895:F895"/>
    <mergeCell ref="D896:F896"/>
    <mergeCell ref="D897:F897"/>
    <mergeCell ref="C898:F898"/>
    <mergeCell ref="D899:F899"/>
    <mergeCell ref="A900:G900"/>
    <mergeCell ref="C901:F901"/>
    <mergeCell ref="C902:F902"/>
    <mergeCell ref="C903:F903"/>
    <mergeCell ref="C904:F904"/>
    <mergeCell ref="D905:F905"/>
    <mergeCell ref="D906:F906"/>
    <mergeCell ref="C907:F907"/>
    <mergeCell ref="D908:F908"/>
    <mergeCell ref="D909:F909"/>
    <mergeCell ref="E910:F910"/>
    <mergeCell ref="D911:F911"/>
    <mergeCell ref="C912:F912"/>
    <mergeCell ref="C913:F913"/>
    <mergeCell ref="D914:F914"/>
    <mergeCell ref="C915:D915"/>
    <mergeCell ref="E915:F915"/>
    <mergeCell ref="D916:F916"/>
    <mergeCell ref="D917:F917"/>
    <mergeCell ref="C918:F918"/>
    <mergeCell ref="C919:F919"/>
    <mergeCell ref="D920:F920"/>
    <mergeCell ref="D921:F921"/>
    <mergeCell ref="D922:F922"/>
    <mergeCell ref="C923:F923"/>
    <mergeCell ref="C924:F924"/>
    <mergeCell ref="D925:F925"/>
    <mergeCell ref="D926:F926"/>
    <mergeCell ref="D927:F927"/>
    <mergeCell ref="D928:F928"/>
    <mergeCell ref="D929:F929"/>
    <mergeCell ref="C930:F930"/>
    <mergeCell ref="D931:F931"/>
    <mergeCell ref="D932:F932"/>
    <mergeCell ref="C933:F933"/>
    <mergeCell ref="D934:F934"/>
    <mergeCell ref="D935:F935"/>
    <mergeCell ref="D936:F936"/>
    <mergeCell ref="C937:F937"/>
    <mergeCell ref="D938:F938"/>
    <mergeCell ref="D939:F939"/>
    <mergeCell ref="C940:F940"/>
    <mergeCell ref="C941:F941"/>
    <mergeCell ref="C942:F942"/>
    <mergeCell ref="C943:F943"/>
    <mergeCell ref="A944:G944"/>
    <mergeCell ref="C945:F945"/>
    <mergeCell ref="D946:F946"/>
    <mergeCell ref="E947:F947"/>
    <mergeCell ref="E948:F948"/>
    <mergeCell ref="D949:F949"/>
    <mergeCell ref="D950:F950"/>
    <mergeCell ref="D951:F951"/>
    <mergeCell ref="D952:F952"/>
    <mergeCell ref="C953:F953"/>
    <mergeCell ref="D954:F954"/>
    <mergeCell ref="D955:F955"/>
    <mergeCell ref="D956:F956"/>
    <mergeCell ref="D957:F957"/>
    <mergeCell ref="C958:F958"/>
    <mergeCell ref="C959:F959"/>
    <mergeCell ref="C960:F960"/>
    <mergeCell ref="C961:F961"/>
    <mergeCell ref="C962:F962"/>
    <mergeCell ref="C963:F963"/>
    <mergeCell ref="D964:F964"/>
    <mergeCell ref="D965:F965"/>
    <mergeCell ref="D966:F966"/>
    <mergeCell ref="D967:F967"/>
    <mergeCell ref="C968:F968"/>
    <mergeCell ref="C969:F969"/>
    <mergeCell ref="C970:F970"/>
    <mergeCell ref="C971:F971"/>
    <mergeCell ref="C972:F972"/>
    <mergeCell ref="D973:F973"/>
    <mergeCell ref="D974:F974"/>
    <mergeCell ref="D975:F975"/>
    <mergeCell ref="D976:F976"/>
    <mergeCell ref="C977:F977"/>
    <mergeCell ref="C978:F978"/>
    <mergeCell ref="D979:F979"/>
    <mergeCell ref="D980:F980"/>
    <mergeCell ref="C981:F981"/>
    <mergeCell ref="D982:F982"/>
    <mergeCell ref="D983:F983"/>
    <mergeCell ref="D984:F984"/>
    <mergeCell ref="C985:F985"/>
    <mergeCell ref="C986:F986"/>
    <mergeCell ref="C987:F987"/>
    <mergeCell ref="D988:F988"/>
    <mergeCell ref="E996:F996"/>
    <mergeCell ref="E997:F997"/>
    <mergeCell ref="D998:F998"/>
    <mergeCell ref="E999:F999"/>
    <mergeCell ref="E989:F989"/>
    <mergeCell ref="E990:F990"/>
    <mergeCell ref="E991:F991"/>
    <mergeCell ref="E992:F992"/>
    <mergeCell ref="E994:F994"/>
    <mergeCell ref="E995:F995"/>
  </mergeCells>
  <pageMargins left="0.45" right="0.45" top="0.75" bottom="0.75" header="0.51180555555555596" footer="0.51180555555555596"/>
  <pageSetup paperSize="9" scale="70" firstPageNumber="0" orientation="portrait" horizontalDpi="300" verticalDpi="300" r:id="rId1"/>
  <headerFooter alignWithMargins="0"/>
  <rowBreaks count="18" manualBreakCount="18">
    <brk id="43" max="9" man="1"/>
    <brk id="164" max="9" man="1"/>
    <brk id="192" max="9" man="1"/>
    <brk id="215" max="9" man="1"/>
    <brk id="245" max="9" man="1"/>
    <brk id="267" max="9" man="1"/>
    <brk id="285" max="9" man="1"/>
    <brk id="311" max="9" man="1"/>
    <brk id="332" max="9" man="1"/>
    <brk id="358" max="9" man="1"/>
    <brk id="402" max="9" man="1"/>
    <brk id="451" max="9" man="1"/>
    <brk id="591" max="9" man="1"/>
    <brk id="632" max="9" man="1"/>
    <brk id="672" max="9" man="1"/>
    <brk id="701" max="9" man="1"/>
    <brk id="822" max="9" man="1"/>
    <brk id="95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76"/>
  <sheetViews>
    <sheetView view="pageBreakPreview" zoomScaleSheetLayoutView="100" workbookViewId="0">
      <selection activeCell="I363" sqref="I363"/>
    </sheetView>
  </sheetViews>
  <sheetFormatPr defaultRowHeight="15"/>
  <cols>
    <col min="1" max="1" width="7.42578125" customWidth="1"/>
    <col min="2" max="2" width="16" customWidth="1"/>
    <col min="3" max="4" width="5" customWidth="1"/>
    <col min="5" max="5" width="5.28515625" customWidth="1"/>
    <col min="6" max="6" width="37" customWidth="1"/>
    <col min="7" max="7" width="6.7109375" customWidth="1"/>
    <col min="8" max="8" width="8.5703125" customWidth="1"/>
    <col min="9" max="9" width="11.85546875" customWidth="1"/>
    <col min="10" max="10" width="14.85546875" customWidth="1"/>
  </cols>
  <sheetData>
    <row r="1" spans="1:10" ht="15.75" customHeight="1">
      <c r="A1" s="665" t="s">
        <v>1219</v>
      </c>
      <c r="B1" s="665"/>
      <c r="C1" s="665"/>
      <c r="D1" s="665"/>
      <c r="E1" s="665"/>
      <c r="F1" s="665"/>
      <c r="G1" s="665"/>
      <c r="H1" s="665"/>
      <c r="I1" s="665"/>
      <c r="J1" s="665"/>
    </row>
    <row r="2" spans="1:10" ht="15.75">
      <c r="A2" s="665" t="s">
        <v>1220</v>
      </c>
      <c r="B2" s="665"/>
      <c r="C2" s="665"/>
      <c r="D2" s="665"/>
      <c r="E2" s="665"/>
      <c r="F2" s="665"/>
      <c r="G2" s="665"/>
      <c r="H2" s="665"/>
      <c r="I2" s="665"/>
      <c r="J2" s="665"/>
    </row>
    <row r="3" spans="1:10">
      <c r="A3" s="7" t="s">
        <v>1221</v>
      </c>
      <c r="B3" s="8"/>
      <c r="C3" s="8"/>
      <c r="D3" s="8"/>
      <c r="E3" s="8"/>
      <c r="F3" s="8"/>
      <c r="G3" s="8"/>
      <c r="H3" s="8"/>
      <c r="I3" s="8"/>
      <c r="J3" s="8"/>
    </row>
    <row r="4" spans="1:10" ht="21.75" customHeight="1">
      <c r="A4" s="9">
        <v>1</v>
      </c>
      <c r="B4" s="10" t="s">
        <v>1222</v>
      </c>
      <c r="C4" s="8"/>
      <c r="D4" s="8"/>
      <c r="E4" s="8"/>
      <c r="F4" s="8"/>
      <c r="G4" s="8"/>
      <c r="H4" s="8"/>
      <c r="I4" s="8"/>
      <c r="J4" s="8"/>
    </row>
    <row r="5" spans="1:10" ht="21" customHeight="1">
      <c r="A5" s="9">
        <v>2</v>
      </c>
      <c r="B5" s="10" t="s">
        <v>1223</v>
      </c>
      <c r="C5" s="8"/>
      <c r="D5" s="8"/>
      <c r="E5" s="8"/>
      <c r="F5" s="8"/>
      <c r="G5" s="8"/>
      <c r="H5" s="8"/>
      <c r="I5" s="8"/>
      <c r="J5" s="8"/>
    </row>
    <row r="6" spans="1:10" ht="38.25">
      <c r="A6" s="11" t="s">
        <v>1224</v>
      </c>
      <c r="B6" s="12" t="s">
        <v>1225</v>
      </c>
      <c r="C6" s="666" t="s">
        <v>25</v>
      </c>
      <c r="D6" s="666"/>
      <c r="E6" s="666"/>
      <c r="F6" s="666"/>
      <c r="G6" s="13" t="s">
        <v>2</v>
      </c>
      <c r="H6" s="14" t="s">
        <v>1226</v>
      </c>
      <c r="I6" s="15" t="s">
        <v>296</v>
      </c>
      <c r="J6" s="16" t="s">
        <v>1227</v>
      </c>
    </row>
    <row r="7" spans="1:10">
      <c r="A7" s="17"/>
      <c r="B7" s="17"/>
      <c r="C7" s="18"/>
      <c r="D7" s="18"/>
      <c r="E7" s="18"/>
      <c r="F7" s="18"/>
      <c r="G7" s="18"/>
      <c r="H7" s="19"/>
      <c r="I7" s="20"/>
      <c r="J7" s="20"/>
    </row>
    <row r="8" spans="1:10" ht="51" customHeight="1">
      <c r="A8" s="21" t="s">
        <v>297</v>
      </c>
      <c r="B8" s="22"/>
      <c r="C8" s="662" t="s">
        <v>298</v>
      </c>
      <c r="D8" s="662"/>
      <c r="E8" s="662"/>
      <c r="F8" s="662"/>
      <c r="G8" s="23"/>
      <c r="H8" s="24"/>
      <c r="I8" s="25"/>
      <c r="J8" s="25"/>
    </row>
    <row r="9" spans="1:10" ht="54.75" customHeight="1">
      <c r="A9" s="21"/>
      <c r="B9" s="23"/>
      <c r="C9" s="26" t="s">
        <v>299</v>
      </c>
      <c r="D9" s="659" t="s">
        <v>300</v>
      </c>
      <c r="E9" s="659"/>
      <c r="F9" s="659"/>
      <c r="G9" s="27"/>
      <c r="H9" s="27"/>
      <c r="I9" s="27"/>
      <c r="J9" s="27"/>
    </row>
    <row r="10" spans="1:10">
      <c r="A10" s="28"/>
      <c r="B10" s="27"/>
      <c r="C10" s="27"/>
      <c r="D10" s="29" t="s">
        <v>1228</v>
      </c>
      <c r="E10" s="29"/>
      <c r="F10" s="27"/>
      <c r="G10" s="27"/>
      <c r="H10" s="27"/>
      <c r="I10" s="27"/>
      <c r="J10" s="27"/>
    </row>
    <row r="11" spans="1:10">
      <c r="A11" s="28"/>
      <c r="B11" s="27"/>
      <c r="C11" s="27"/>
      <c r="D11" s="29" t="s">
        <v>1229</v>
      </c>
      <c r="E11" s="29"/>
      <c r="F11" s="27"/>
      <c r="G11" s="27"/>
      <c r="H11" s="27"/>
      <c r="I11" s="27"/>
      <c r="J11" s="27"/>
    </row>
    <row r="12" spans="1:10">
      <c r="A12" s="28"/>
      <c r="B12" s="27"/>
      <c r="C12" s="27"/>
      <c r="D12" s="26" t="s">
        <v>953</v>
      </c>
      <c r="E12" s="26" t="s">
        <v>1230</v>
      </c>
      <c r="F12" s="27"/>
      <c r="G12" s="27"/>
      <c r="H12" s="27"/>
      <c r="I12" s="27"/>
      <c r="J12" s="27"/>
    </row>
    <row r="13" spans="1:10">
      <c r="A13" s="28"/>
      <c r="B13" s="27"/>
      <c r="C13" s="27"/>
      <c r="D13" s="27"/>
      <c r="E13" s="29" t="s">
        <v>17</v>
      </c>
      <c r="F13" s="27"/>
      <c r="G13" s="30" t="s">
        <v>4</v>
      </c>
      <c r="H13" s="31">
        <v>0.02</v>
      </c>
      <c r="I13" s="32">
        <f>Labour!D16</f>
        <v>466.67</v>
      </c>
      <c r="J13" s="32">
        <f>I13*H13</f>
        <v>9.333400000000001</v>
      </c>
    </row>
    <row r="14" spans="1:10">
      <c r="A14" s="28"/>
      <c r="B14" s="27"/>
      <c r="C14" s="27"/>
      <c r="D14" s="27"/>
      <c r="E14" s="29" t="s">
        <v>18</v>
      </c>
      <c r="F14" s="27"/>
      <c r="G14" s="30" t="s">
        <v>4</v>
      </c>
      <c r="H14" s="31">
        <v>0.5</v>
      </c>
      <c r="I14" s="32">
        <f>Labour!D17</f>
        <v>466.67</v>
      </c>
      <c r="J14" s="32">
        <f>I14*H14</f>
        <v>233.33500000000001</v>
      </c>
    </row>
    <row r="15" spans="1:10">
      <c r="A15" s="28"/>
      <c r="B15" s="27"/>
      <c r="C15" s="27"/>
      <c r="D15" s="26" t="s">
        <v>955</v>
      </c>
      <c r="E15" s="26" t="s">
        <v>1231</v>
      </c>
      <c r="F15" s="27"/>
      <c r="G15" s="27"/>
      <c r="H15" s="27"/>
      <c r="I15" s="27"/>
      <c r="J15" s="27"/>
    </row>
    <row r="16" spans="1:10">
      <c r="A16" s="28"/>
      <c r="B16" s="27"/>
      <c r="C16" s="27"/>
      <c r="D16" s="27"/>
      <c r="E16" s="29" t="s">
        <v>1232</v>
      </c>
      <c r="F16" s="27"/>
      <c r="G16" s="30" t="s">
        <v>89</v>
      </c>
      <c r="H16" s="31">
        <v>0.5</v>
      </c>
      <c r="I16" s="32">
        <f>'Plant &amp; Machinery'!G52</f>
        <v>707</v>
      </c>
      <c r="J16" s="32">
        <f>I16*H16</f>
        <v>353.5</v>
      </c>
    </row>
    <row r="17" spans="1:10">
      <c r="A17" s="28"/>
      <c r="B17" s="27"/>
      <c r="C17" s="27"/>
      <c r="D17" s="26" t="s">
        <v>957</v>
      </c>
      <c r="E17" s="26" t="s">
        <v>1233</v>
      </c>
      <c r="F17" s="27"/>
      <c r="G17" s="27"/>
      <c r="H17" s="27"/>
      <c r="I17" s="27"/>
      <c r="J17" s="33">
        <f>SUM(J13:J16)*12.5%</f>
        <v>74.521050000000002</v>
      </c>
    </row>
    <row r="18" spans="1:10">
      <c r="A18" s="28"/>
      <c r="B18" s="27"/>
      <c r="C18" s="27"/>
      <c r="D18" s="26"/>
      <c r="E18" s="26"/>
      <c r="F18" s="27"/>
      <c r="G18" s="27"/>
      <c r="H18" s="27"/>
      <c r="I18" s="27"/>
      <c r="J18" s="33"/>
    </row>
    <row r="19" spans="1:10">
      <c r="A19" s="28"/>
      <c r="B19" s="27"/>
      <c r="C19" s="27"/>
      <c r="D19" s="29" t="s">
        <v>1234</v>
      </c>
      <c r="E19" s="27"/>
      <c r="F19" s="27"/>
      <c r="G19" s="27"/>
      <c r="H19" s="27"/>
      <c r="I19" s="27"/>
      <c r="J19" s="32">
        <f>SUM(J13:J17)</f>
        <v>670.68945000000008</v>
      </c>
    </row>
    <row r="20" spans="1:10">
      <c r="A20" s="28"/>
      <c r="B20" s="27"/>
      <c r="C20" s="27"/>
      <c r="D20" s="26" t="s">
        <v>1235</v>
      </c>
      <c r="E20" s="27"/>
      <c r="F20" s="27"/>
      <c r="G20" s="27"/>
      <c r="H20" s="27"/>
      <c r="I20" s="27"/>
      <c r="J20" s="33">
        <f>J19/5.5</f>
        <v>121.94353636363638</v>
      </c>
    </row>
    <row r="21" spans="1:10" ht="28.5" customHeight="1">
      <c r="A21" s="21"/>
      <c r="B21" s="23"/>
      <c r="C21" s="26" t="s">
        <v>301</v>
      </c>
      <c r="D21" s="659" t="s">
        <v>302</v>
      </c>
      <c r="E21" s="659"/>
      <c r="F21" s="659"/>
      <c r="G21" s="27"/>
      <c r="H21" s="27"/>
      <c r="I21" s="27"/>
      <c r="J21" s="27"/>
    </row>
    <row r="22" spans="1:10">
      <c r="A22" s="28"/>
      <c r="B22" s="27"/>
      <c r="C22" s="27"/>
      <c r="D22" s="29" t="s">
        <v>1228</v>
      </c>
      <c r="E22" s="29"/>
      <c r="F22" s="27"/>
      <c r="G22" s="27"/>
      <c r="H22" s="27"/>
      <c r="I22" s="27"/>
      <c r="J22" s="27"/>
    </row>
    <row r="23" spans="1:10">
      <c r="A23" s="28"/>
      <c r="B23" s="27"/>
      <c r="C23" s="27"/>
      <c r="D23" s="29" t="s">
        <v>1229</v>
      </c>
      <c r="E23" s="29"/>
      <c r="F23" s="27"/>
      <c r="G23" s="27"/>
      <c r="H23" s="27"/>
      <c r="I23" s="27"/>
      <c r="J23" s="27"/>
    </row>
    <row r="24" spans="1:10">
      <c r="A24" s="28"/>
      <c r="B24" s="27"/>
      <c r="C24" s="27"/>
      <c r="D24" s="26" t="s">
        <v>953</v>
      </c>
      <c r="E24" s="26" t="s">
        <v>1230</v>
      </c>
      <c r="F24" s="27"/>
      <c r="G24" s="27"/>
      <c r="H24" s="27"/>
      <c r="I24" s="27"/>
      <c r="J24" s="27"/>
    </row>
    <row r="25" spans="1:10">
      <c r="A25" s="28"/>
      <c r="B25" s="27"/>
      <c r="C25" s="27"/>
      <c r="D25" s="27"/>
      <c r="E25" s="29" t="s">
        <v>17</v>
      </c>
      <c r="F25" s="27"/>
      <c r="G25" s="30" t="s">
        <v>4</v>
      </c>
      <c r="H25" s="31">
        <v>0.01</v>
      </c>
      <c r="I25" s="32">
        <f>Labour!D16</f>
        <v>466.67</v>
      </c>
      <c r="J25" s="32">
        <f>I25*H25</f>
        <v>4.6667000000000005</v>
      </c>
    </row>
    <row r="26" spans="1:10">
      <c r="A26" s="28"/>
      <c r="B26" s="27"/>
      <c r="C26" s="27"/>
      <c r="D26" s="27"/>
      <c r="E26" s="29" t="s">
        <v>18</v>
      </c>
      <c r="F26" s="27"/>
      <c r="G26" s="30" t="s">
        <v>4</v>
      </c>
      <c r="H26" s="31">
        <v>0.25</v>
      </c>
      <c r="I26" s="32">
        <f>Labour!D17</f>
        <v>466.67</v>
      </c>
      <c r="J26" s="32">
        <f>I26*H26</f>
        <v>116.6675</v>
      </c>
    </row>
    <row r="27" spans="1:10">
      <c r="A27" s="28"/>
      <c r="B27" s="27"/>
      <c r="C27" s="27"/>
      <c r="D27" s="26" t="s">
        <v>955</v>
      </c>
      <c r="E27" s="26" t="s">
        <v>1231</v>
      </c>
      <c r="F27" s="27"/>
      <c r="G27" s="27"/>
      <c r="H27" s="27"/>
      <c r="I27" s="27"/>
      <c r="J27" s="27"/>
    </row>
    <row r="28" spans="1:10">
      <c r="A28" s="28"/>
      <c r="B28" s="27"/>
      <c r="C28" s="27"/>
      <c r="D28" s="27"/>
      <c r="E28" s="29" t="s">
        <v>1232</v>
      </c>
      <c r="F28" s="27"/>
      <c r="G28" s="30" t="s">
        <v>89</v>
      </c>
      <c r="H28" s="31">
        <v>0.25</v>
      </c>
      <c r="I28" s="32">
        <f>'Plant &amp; Machinery'!G52</f>
        <v>707</v>
      </c>
      <c r="J28" s="32">
        <f>I28*H28</f>
        <v>176.75</v>
      </c>
    </row>
    <row r="29" spans="1:10">
      <c r="A29" s="28"/>
      <c r="B29" s="27"/>
      <c r="C29" s="27"/>
      <c r="D29" s="26" t="s">
        <v>957</v>
      </c>
      <c r="E29" s="26" t="s">
        <v>1233</v>
      </c>
      <c r="F29" s="27"/>
      <c r="G29" s="27"/>
      <c r="H29" s="27"/>
      <c r="I29" s="27"/>
      <c r="J29" s="33">
        <f>SUM(J25:J28)*12.5%</f>
        <v>37.260525000000001</v>
      </c>
    </row>
    <row r="30" spans="1:10">
      <c r="A30" s="28"/>
      <c r="B30" s="27"/>
      <c r="C30" s="27"/>
      <c r="D30" s="26"/>
      <c r="E30" s="26"/>
      <c r="F30" s="27"/>
      <c r="G30" s="27"/>
      <c r="H30" s="27"/>
      <c r="I30" s="27"/>
      <c r="J30" s="33"/>
    </row>
    <row r="31" spans="1:10">
      <c r="A31" s="28"/>
      <c r="B31" s="27"/>
      <c r="C31" s="27"/>
      <c r="D31" s="29" t="s">
        <v>1234</v>
      </c>
      <c r="E31" s="27"/>
      <c r="F31" s="27"/>
      <c r="G31" s="27"/>
      <c r="H31" s="27"/>
      <c r="I31" s="27"/>
      <c r="J31" s="32">
        <f>SUM(J25:J29)</f>
        <v>335.34472500000004</v>
      </c>
    </row>
    <row r="32" spans="1:10">
      <c r="A32" s="28"/>
      <c r="B32" s="27"/>
      <c r="C32" s="27"/>
      <c r="D32" s="26" t="s">
        <v>1235</v>
      </c>
      <c r="E32" s="27"/>
      <c r="F32" s="27"/>
      <c r="G32" s="27"/>
      <c r="H32" s="27"/>
      <c r="I32" s="27"/>
      <c r="J32" s="33">
        <f>J31/5.5</f>
        <v>60.971768181818192</v>
      </c>
    </row>
    <row r="33" spans="1:10" ht="53.25" customHeight="1">
      <c r="A33" s="28"/>
      <c r="B33" s="27"/>
      <c r="C33" s="26" t="s">
        <v>303</v>
      </c>
      <c r="D33" s="658" t="s">
        <v>304</v>
      </c>
      <c r="E33" s="658"/>
      <c r="F33" s="658"/>
      <c r="G33" s="27"/>
      <c r="H33" s="27"/>
      <c r="I33" s="27"/>
      <c r="J33" s="27"/>
    </row>
    <row r="34" spans="1:10">
      <c r="A34" s="28"/>
      <c r="B34" s="27"/>
      <c r="C34" s="27"/>
      <c r="D34" s="29" t="s">
        <v>1228</v>
      </c>
      <c r="E34" s="27"/>
      <c r="F34" s="27"/>
      <c r="G34" s="27"/>
      <c r="H34" s="27"/>
      <c r="I34" s="27"/>
      <c r="J34" s="27"/>
    </row>
    <row r="35" spans="1:10">
      <c r="A35" s="28"/>
      <c r="B35" s="27"/>
      <c r="C35" s="27"/>
      <c r="D35" s="29" t="s">
        <v>1229</v>
      </c>
      <c r="E35" s="27"/>
      <c r="F35" s="27"/>
      <c r="G35" s="27"/>
      <c r="H35" s="27"/>
      <c r="I35" s="27"/>
      <c r="J35" s="27"/>
    </row>
    <row r="36" spans="1:10">
      <c r="A36" s="28"/>
      <c r="B36" s="27"/>
      <c r="C36" s="27"/>
      <c r="D36" s="26" t="s">
        <v>953</v>
      </c>
      <c r="E36" s="26" t="s">
        <v>1230</v>
      </c>
      <c r="F36" s="27"/>
      <c r="G36" s="27"/>
      <c r="H36" s="27"/>
      <c r="I36" s="27"/>
      <c r="J36" s="27"/>
    </row>
    <row r="37" spans="1:10">
      <c r="A37" s="28"/>
      <c r="B37" s="27"/>
      <c r="C37" s="27"/>
      <c r="D37" s="27"/>
      <c r="E37" s="29" t="s">
        <v>17</v>
      </c>
      <c r="F37" s="27"/>
      <c r="G37" s="30" t="s">
        <v>4</v>
      </c>
      <c r="H37" s="31">
        <v>0.01</v>
      </c>
      <c r="I37" s="32">
        <f>Labour!D16</f>
        <v>466.67</v>
      </c>
      <c r="J37" s="32">
        <f>I37*H37</f>
        <v>4.6667000000000005</v>
      </c>
    </row>
    <row r="38" spans="1:10">
      <c r="A38" s="28"/>
      <c r="B38" s="27"/>
      <c r="C38" s="27"/>
      <c r="D38" s="27"/>
      <c r="E38" s="29" t="s">
        <v>18</v>
      </c>
      <c r="F38" s="27"/>
      <c r="G38" s="30" t="s">
        <v>4</v>
      </c>
      <c r="H38" s="31">
        <v>0.25</v>
      </c>
      <c r="I38" s="32">
        <f>Labour!D17</f>
        <v>466.67</v>
      </c>
      <c r="J38" s="32">
        <f>I38*H38</f>
        <v>116.6675</v>
      </c>
    </row>
    <row r="39" spans="1:10">
      <c r="A39" s="28"/>
      <c r="B39" s="27"/>
      <c r="C39" s="27"/>
      <c r="D39" s="26" t="s">
        <v>955</v>
      </c>
      <c r="E39" s="26" t="s">
        <v>1231</v>
      </c>
      <c r="F39" s="27"/>
      <c r="G39" s="27"/>
      <c r="H39" s="27"/>
      <c r="I39" s="27"/>
      <c r="J39" s="27"/>
    </row>
    <row r="40" spans="1:10">
      <c r="A40" s="28"/>
      <c r="B40" s="27"/>
      <c r="C40" s="27"/>
      <c r="D40" s="29" t="s">
        <v>1236</v>
      </c>
      <c r="E40" s="29" t="s">
        <v>1232</v>
      </c>
      <c r="F40" s="27"/>
      <c r="G40" s="30" t="s">
        <v>89</v>
      </c>
      <c r="H40" s="31">
        <v>0.25</v>
      </c>
      <c r="I40" s="32">
        <f>'Plant &amp; Machinery'!G52</f>
        <v>707</v>
      </c>
      <c r="J40" s="32">
        <f>I40*H40</f>
        <v>176.75</v>
      </c>
    </row>
    <row r="41" spans="1:10">
      <c r="A41" s="28"/>
      <c r="B41" s="27"/>
      <c r="C41" s="27"/>
      <c r="D41" s="26" t="s">
        <v>957</v>
      </c>
      <c r="E41" s="26" t="s">
        <v>1233</v>
      </c>
      <c r="F41" s="27"/>
      <c r="G41" s="27"/>
      <c r="H41" s="27"/>
      <c r="I41" s="27"/>
      <c r="J41" s="33">
        <f>SUM(J37:J40)*12.5%</f>
        <v>37.260525000000001</v>
      </c>
    </row>
    <row r="42" spans="1:10">
      <c r="A42" s="28"/>
      <c r="B42" s="27"/>
      <c r="C42" s="27"/>
      <c r="D42" s="26"/>
      <c r="E42" s="26"/>
      <c r="F42" s="27"/>
      <c r="G42" s="27"/>
      <c r="H42" s="27"/>
      <c r="I42" s="27"/>
      <c r="J42" s="33"/>
    </row>
    <row r="43" spans="1:10">
      <c r="A43" s="28"/>
      <c r="B43" s="27"/>
      <c r="C43" s="27"/>
      <c r="D43" s="29" t="s">
        <v>1234</v>
      </c>
      <c r="E43" s="27"/>
      <c r="F43" s="27"/>
      <c r="G43" s="27"/>
      <c r="H43" s="27"/>
      <c r="I43" s="27"/>
      <c r="J43" s="32">
        <f>SUM(J37:J41)</f>
        <v>335.34472500000004</v>
      </c>
    </row>
    <row r="44" spans="1:10">
      <c r="A44" s="28"/>
      <c r="B44" s="27"/>
      <c r="C44" s="27"/>
      <c r="D44" s="26" t="s">
        <v>1235</v>
      </c>
      <c r="E44" s="27"/>
      <c r="F44" s="27"/>
      <c r="G44" s="27"/>
      <c r="H44" s="27"/>
      <c r="I44" s="27"/>
      <c r="J44" s="33">
        <f>J43/5.5</f>
        <v>60.971768181818192</v>
      </c>
    </row>
    <row r="45" spans="1:10" ht="27.75" customHeight="1">
      <c r="A45" s="21"/>
      <c r="B45" s="23"/>
      <c r="C45" s="26" t="s">
        <v>305</v>
      </c>
      <c r="D45" s="659" t="s">
        <v>306</v>
      </c>
      <c r="E45" s="659"/>
      <c r="F45" s="659"/>
      <c r="G45" s="27"/>
      <c r="H45" s="27"/>
      <c r="I45" s="27"/>
      <c r="J45" s="27"/>
    </row>
    <row r="46" spans="1:10">
      <c r="A46" s="28"/>
      <c r="B46" s="27"/>
      <c r="C46" s="27"/>
      <c r="D46" s="29" t="s">
        <v>1228</v>
      </c>
      <c r="E46" s="29"/>
      <c r="F46" s="27"/>
      <c r="G46" s="27"/>
      <c r="H46" s="27"/>
      <c r="I46" s="27"/>
      <c r="J46" s="27"/>
    </row>
    <row r="47" spans="1:10">
      <c r="A47" s="28"/>
      <c r="B47" s="27"/>
      <c r="C47" s="27"/>
      <c r="D47" s="29" t="s">
        <v>1229</v>
      </c>
      <c r="E47" s="29"/>
      <c r="F47" s="27"/>
      <c r="G47" s="27"/>
      <c r="H47" s="27"/>
      <c r="I47" s="27"/>
      <c r="J47" s="27"/>
    </row>
    <row r="48" spans="1:10">
      <c r="A48" s="28"/>
      <c r="B48" s="27"/>
      <c r="C48" s="27"/>
      <c r="D48" s="26" t="s">
        <v>953</v>
      </c>
      <c r="E48" s="26" t="s">
        <v>1230</v>
      </c>
      <c r="F48" s="27"/>
      <c r="G48" s="27"/>
      <c r="H48" s="27"/>
      <c r="I48" s="27"/>
      <c r="J48" s="27"/>
    </row>
    <row r="49" spans="1:10">
      <c r="A49" s="28"/>
      <c r="B49" s="27"/>
      <c r="C49" s="27"/>
      <c r="D49" s="27"/>
      <c r="E49" s="29" t="s">
        <v>17</v>
      </c>
      <c r="F49" s="27"/>
      <c r="G49" s="30" t="s">
        <v>4</v>
      </c>
      <c r="H49" s="34">
        <v>5.0000000000000001E-3</v>
      </c>
      <c r="I49" s="32">
        <f>Labour!D16</f>
        <v>466.67</v>
      </c>
      <c r="J49" s="32">
        <f>I49*H49</f>
        <v>2.3333500000000003</v>
      </c>
    </row>
    <row r="50" spans="1:10">
      <c r="A50" s="28"/>
      <c r="B50" s="27"/>
      <c r="C50" s="27"/>
      <c r="D50" s="27"/>
      <c r="E50" s="29" t="s">
        <v>18</v>
      </c>
      <c r="F50" s="27"/>
      <c r="G50" s="30" t="s">
        <v>4</v>
      </c>
      <c r="H50" s="34">
        <v>0.125</v>
      </c>
      <c r="I50" s="32">
        <f>Labour!D17</f>
        <v>466.67</v>
      </c>
      <c r="J50" s="32">
        <f>I50*H50</f>
        <v>58.333750000000002</v>
      </c>
    </row>
    <row r="51" spans="1:10">
      <c r="A51" s="28"/>
      <c r="B51" s="27"/>
      <c r="C51" s="27"/>
      <c r="D51" s="26" t="s">
        <v>955</v>
      </c>
      <c r="E51" s="26" t="s">
        <v>1231</v>
      </c>
      <c r="F51" s="27"/>
      <c r="G51" s="27"/>
      <c r="H51" s="27"/>
      <c r="I51" s="27"/>
      <c r="J51" s="27"/>
    </row>
    <row r="52" spans="1:10">
      <c r="A52" s="28"/>
      <c r="B52" s="27"/>
      <c r="C52" s="27"/>
      <c r="D52" s="27"/>
      <c r="E52" s="29" t="s">
        <v>1232</v>
      </c>
      <c r="F52" s="27"/>
      <c r="G52" s="30" t="s">
        <v>89</v>
      </c>
      <c r="H52" s="34">
        <v>0.16600000000000001</v>
      </c>
      <c r="I52" s="32">
        <f>'Plant &amp; Machinery'!G52</f>
        <v>707</v>
      </c>
      <c r="J52" s="32">
        <f>I52*H52</f>
        <v>117.36200000000001</v>
      </c>
    </row>
    <row r="53" spans="1:10">
      <c r="A53" s="28"/>
      <c r="B53" s="27"/>
      <c r="C53" s="27"/>
      <c r="D53" s="26" t="s">
        <v>957</v>
      </c>
      <c r="E53" s="26" t="s">
        <v>1233</v>
      </c>
      <c r="F53" s="27"/>
      <c r="G53" s="27"/>
      <c r="H53" s="27"/>
      <c r="I53" s="27"/>
      <c r="J53" s="33">
        <f>SUM(J49:J52)*12.5%</f>
        <v>22.253637500000004</v>
      </c>
    </row>
    <row r="54" spans="1:10">
      <c r="A54" s="28"/>
      <c r="B54" s="27"/>
      <c r="C54" s="27"/>
      <c r="D54" s="26"/>
      <c r="E54" s="26"/>
      <c r="F54" s="27"/>
      <c r="G54" s="27"/>
      <c r="H54" s="27"/>
      <c r="I54" s="27"/>
      <c r="J54" s="33"/>
    </row>
    <row r="55" spans="1:10">
      <c r="A55" s="28"/>
      <c r="B55" s="27"/>
      <c r="C55" s="27"/>
      <c r="D55" s="29" t="s">
        <v>1234</v>
      </c>
      <c r="E55" s="27"/>
      <c r="F55" s="27"/>
      <c r="G55" s="27"/>
      <c r="H55" s="27"/>
      <c r="I55" s="27"/>
      <c r="J55" s="32">
        <f>SUM(J49:J53)</f>
        <v>200.28273750000002</v>
      </c>
    </row>
    <row r="56" spans="1:10">
      <c r="A56" s="28"/>
      <c r="B56" s="27"/>
      <c r="C56" s="27"/>
      <c r="D56" s="26" t="s">
        <v>1235</v>
      </c>
      <c r="E56" s="27"/>
      <c r="F56" s="27"/>
      <c r="G56" s="27"/>
      <c r="H56" s="27"/>
      <c r="I56" s="27"/>
      <c r="J56" s="33">
        <f>J55/5.5</f>
        <v>36.415043181818184</v>
      </c>
    </row>
    <row r="57" spans="1:10" ht="53.25" customHeight="1">
      <c r="A57" s="21" t="s">
        <v>307</v>
      </c>
      <c r="B57" s="22"/>
      <c r="C57" s="662" t="s">
        <v>308</v>
      </c>
      <c r="D57" s="662"/>
      <c r="E57" s="662"/>
      <c r="F57" s="662"/>
      <c r="G57" s="23"/>
      <c r="H57" s="24"/>
      <c r="I57" s="25"/>
      <c r="J57" s="25"/>
    </row>
    <row r="58" spans="1:10" ht="53.25" customHeight="1">
      <c r="A58" s="21"/>
      <c r="B58" s="23"/>
      <c r="C58" s="26" t="s">
        <v>299</v>
      </c>
      <c r="D58" s="659" t="s">
        <v>309</v>
      </c>
      <c r="E58" s="659"/>
      <c r="F58" s="659"/>
      <c r="G58" s="27"/>
      <c r="H58" s="27"/>
      <c r="I58" s="27"/>
      <c r="J58" s="27"/>
    </row>
    <row r="59" spans="1:10" ht="29.25" customHeight="1">
      <c r="A59" s="28"/>
      <c r="B59" s="27"/>
      <c r="C59" s="27"/>
      <c r="D59" s="659" t="s">
        <v>1237</v>
      </c>
      <c r="E59" s="659"/>
      <c r="F59" s="659"/>
      <c r="G59" s="27"/>
      <c r="H59" s="27"/>
      <c r="I59" s="27"/>
      <c r="J59" s="27"/>
    </row>
    <row r="60" spans="1:10">
      <c r="A60" s="28"/>
      <c r="B60" s="27"/>
      <c r="C60" s="27"/>
      <c r="D60" s="29" t="s">
        <v>1238</v>
      </c>
      <c r="E60" s="27"/>
      <c r="F60" s="27"/>
      <c r="G60" s="27"/>
      <c r="H60" s="27"/>
      <c r="I60" s="27"/>
      <c r="J60" s="27"/>
    </row>
    <row r="61" spans="1:10">
      <c r="A61" s="28"/>
      <c r="B61" s="27"/>
      <c r="C61" s="27"/>
      <c r="D61" s="29" t="s">
        <v>1229</v>
      </c>
      <c r="E61" s="27"/>
      <c r="F61" s="27"/>
      <c r="G61" s="27"/>
      <c r="H61" s="27"/>
      <c r="I61" s="27"/>
      <c r="J61" s="27"/>
    </row>
    <row r="62" spans="1:10">
      <c r="A62" s="28"/>
      <c r="B62" s="27"/>
      <c r="C62" s="27"/>
      <c r="D62" s="26" t="s">
        <v>1239</v>
      </c>
      <c r="E62" s="27"/>
      <c r="F62" s="27"/>
      <c r="G62" s="27"/>
      <c r="H62" s="27"/>
      <c r="I62" s="27"/>
      <c r="J62" s="27"/>
    </row>
    <row r="63" spans="1:10">
      <c r="A63" s="28"/>
      <c r="B63" s="27"/>
      <c r="C63" s="27"/>
      <c r="D63" s="29" t="s">
        <v>576</v>
      </c>
      <c r="E63" s="29" t="s">
        <v>1240</v>
      </c>
      <c r="F63" s="27"/>
      <c r="G63" s="30" t="s">
        <v>1241</v>
      </c>
      <c r="H63" s="31">
        <v>1</v>
      </c>
      <c r="I63" s="27"/>
      <c r="J63" s="27"/>
    </row>
    <row r="64" spans="1:10" ht="12.75" customHeight="1">
      <c r="A64" s="28"/>
      <c r="B64" s="27"/>
      <c r="C64" s="27"/>
      <c r="D64" s="29" t="s">
        <v>578</v>
      </c>
      <c r="E64" s="658" t="s">
        <v>1242</v>
      </c>
      <c r="F64" s="658"/>
      <c r="G64" s="30" t="s">
        <v>1241</v>
      </c>
      <c r="H64" s="31">
        <v>7.33</v>
      </c>
      <c r="I64" s="27"/>
      <c r="J64" s="27"/>
    </row>
    <row r="65" spans="1:10">
      <c r="A65" s="28"/>
      <c r="B65" s="27"/>
      <c r="C65" s="27"/>
      <c r="D65" s="29" t="s">
        <v>580</v>
      </c>
      <c r="E65" s="29" t="s">
        <v>1243</v>
      </c>
      <c r="F65" s="27"/>
      <c r="G65" s="30" t="s">
        <v>1241</v>
      </c>
      <c r="H65" s="31">
        <v>2</v>
      </c>
      <c r="I65" s="27"/>
      <c r="J65" s="27"/>
    </row>
    <row r="66" spans="1:10">
      <c r="A66" s="21"/>
      <c r="B66" s="23"/>
      <c r="C66" s="26"/>
      <c r="D66" s="26"/>
      <c r="E66" s="26"/>
      <c r="F66" s="26" t="s">
        <v>1244</v>
      </c>
      <c r="G66" s="23" t="s">
        <v>1241</v>
      </c>
      <c r="H66" s="35">
        <v>10.33</v>
      </c>
      <c r="I66" s="33"/>
      <c r="J66" s="33"/>
    </row>
    <row r="67" spans="1:10">
      <c r="A67" s="28"/>
      <c r="B67" s="27"/>
      <c r="C67" s="27"/>
      <c r="D67" s="26" t="s">
        <v>953</v>
      </c>
      <c r="E67" s="26" t="s">
        <v>1231</v>
      </c>
      <c r="F67" s="27"/>
      <c r="G67" s="27"/>
      <c r="H67" s="27"/>
      <c r="I67" s="27"/>
      <c r="J67" s="27"/>
    </row>
    <row r="68" spans="1:10">
      <c r="A68" s="28"/>
      <c r="B68" s="27"/>
      <c r="C68" s="27"/>
      <c r="D68" s="27"/>
      <c r="E68" s="29" t="s">
        <v>318</v>
      </c>
      <c r="F68" s="29" t="s">
        <v>1245</v>
      </c>
      <c r="G68" s="30" t="s">
        <v>89</v>
      </c>
      <c r="H68" s="34">
        <v>0.17199999999999999</v>
      </c>
      <c r="I68" s="32">
        <f>'Plant &amp; Machinery'!G47</f>
        <v>684</v>
      </c>
      <c r="J68" s="32">
        <f>I68*H68</f>
        <v>117.648</v>
      </c>
    </row>
    <row r="69" spans="1:10" ht="25.5">
      <c r="A69" s="28"/>
      <c r="B69" s="27"/>
      <c r="C69" s="27"/>
      <c r="D69" s="27"/>
      <c r="E69" s="29" t="s">
        <v>301</v>
      </c>
      <c r="F69" s="36" t="s">
        <v>1246</v>
      </c>
      <c r="G69" s="30" t="s">
        <v>89</v>
      </c>
      <c r="H69" s="34">
        <v>0.122</v>
      </c>
      <c r="I69" s="32">
        <f>'Plant &amp; Machinery'!G18</f>
        <v>1537</v>
      </c>
      <c r="J69" s="32">
        <f>I69*H69</f>
        <v>187.51400000000001</v>
      </c>
    </row>
    <row r="70" spans="1:10">
      <c r="A70" s="28"/>
      <c r="B70" s="27"/>
      <c r="C70" s="27"/>
      <c r="D70" s="26" t="s">
        <v>955</v>
      </c>
      <c r="E70" s="26" t="s">
        <v>1247</v>
      </c>
      <c r="F70" s="27"/>
      <c r="G70" s="27"/>
      <c r="H70" s="27"/>
      <c r="I70" s="27"/>
      <c r="J70" s="33">
        <f>SUM(J66:J69)*12.5%</f>
        <v>38.145250000000004</v>
      </c>
    </row>
    <row r="71" spans="1:10">
      <c r="A71" s="28"/>
      <c r="B71" s="27"/>
      <c r="C71" s="27"/>
      <c r="D71" s="26"/>
      <c r="E71" s="26"/>
      <c r="F71" s="27"/>
      <c r="G71" s="27"/>
      <c r="H71" s="27"/>
      <c r="I71" s="27"/>
      <c r="J71" s="33"/>
    </row>
    <row r="72" spans="1:10">
      <c r="A72" s="28"/>
      <c r="B72" s="27"/>
      <c r="C72" s="27"/>
      <c r="D72" s="29" t="s">
        <v>1248</v>
      </c>
      <c r="E72" s="27"/>
      <c r="F72" s="27"/>
      <c r="G72" s="27"/>
      <c r="H72" s="27"/>
      <c r="I72" s="27"/>
      <c r="J72" s="32">
        <f>SUM(J66:J70)</f>
        <v>343.30725000000007</v>
      </c>
    </row>
    <row r="73" spans="1:10">
      <c r="A73" s="28"/>
      <c r="B73" s="27"/>
      <c r="C73" s="27"/>
      <c r="D73" s="26" t="s">
        <v>1249</v>
      </c>
      <c r="E73" s="27"/>
      <c r="F73" s="27"/>
      <c r="G73" s="27"/>
      <c r="H73" s="27"/>
      <c r="I73" s="27"/>
      <c r="J73" s="33">
        <f>J72/5.5</f>
        <v>62.419500000000014</v>
      </c>
    </row>
    <row r="74" spans="1:10" ht="26.25" customHeight="1">
      <c r="A74" s="28"/>
      <c r="B74" s="27"/>
      <c r="C74" s="26" t="s">
        <v>301</v>
      </c>
      <c r="D74" s="659" t="s">
        <v>310</v>
      </c>
      <c r="E74" s="659"/>
      <c r="F74" s="659"/>
      <c r="G74" s="27"/>
      <c r="H74" s="27"/>
      <c r="I74" s="27"/>
      <c r="J74" s="27"/>
    </row>
    <row r="75" spans="1:10" ht="27" customHeight="1">
      <c r="A75" s="28"/>
      <c r="B75" s="27"/>
      <c r="C75" s="27"/>
      <c r="D75" s="659" t="s">
        <v>1237</v>
      </c>
      <c r="E75" s="659"/>
      <c r="F75" s="659"/>
      <c r="G75" s="27"/>
      <c r="H75" s="27"/>
      <c r="I75" s="27"/>
      <c r="J75" s="27"/>
    </row>
    <row r="76" spans="1:10">
      <c r="A76" s="28"/>
      <c r="B76" s="27"/>
      <c r="C76" s="27"/>
      <c r="D76" s="29" t="s">
        <v>1238</v>
      </c>
      <c r="E76" s="27"/>
      <c r="F76" s="27"/>
      <c r="G76" s="27"/>
      <c r="H76" s="27"/>
      <c r="I76" s="27"/>
      <c r="J76" s="27"/>
    </row>
    <row r="77" spans="1:10">
      <c r="A77" s="28"/>
      <c r="B77" s="27"/>
      <c r="C77" s="27"/>
      <c r="D77" s="29" t="s">
        <v>1229</v>
      </c>
      <c r="E77" s="27"/>
      <c r="F77" s="27"/>
      <c r="G77" s="27"/>
      <c r="H77" s="27"/>
      <c r="I77" s="27"/>
      <c r="J77" s="27"/>
    </row>
    <row r="78" spans="1:10">
      <c r="A78" s="28"/>
      <c r="B78" s="27"/>
      <c r="C78" s="27"/>
      <c r="D78" s="26" t="s">
        <v>1239</v>
      </c>
      <c r="E78" s="27"/>
      <c r="F78" s="27"/>
      <c r="G78" s="27"/>
      <c r="H78" s="27"/>
      <c r="I78" s="27"/>
      <c r="J78" s="27"/>
    </row>
    <row r="79" spans="1:10">
      <c r="A79" s="28"/>
      <c r="B79" s="27"/>
      <c r="C79" s="27"/>
      <c r="D79" s="29" t="s">
        <v>576</v>
      </c>
      <c r="E79" s="29" t="s">
        <v>1240</v>
      </c>
      <c r="F79" s="27"/>
      <c r="G79" s="30" t="s">
        <v>1241</v>
      </c>
      <c r="H79" s="31">
        <v>1</v>
      </c>
      <c r="I79" s="27"/>
      <c r="J79" s="27"/>
    </row>
    <row r="80" spans="1:10" ht="12.75" customHeight="1">
      <c r="A80" s="28"/>
      <c r="B80" s="27"/>
      <c r="C80" s="27"/>
      <c r="D80" s="29" t="s">
        <v>578</v>
      </c>
      <c r="E80" s="658" t="s">
        <v>1250</v>
      </c>
      <c r="F80" s="658"/>
      <c r="G80" s="30" t="s">
        <v>1241</v>
      </c>
      <c r="H80" s="31">
        <v>3.3</v>
      </c>
      <c r="I80" s="27"/>
      <c r="J80" s="27"/>
    </row>
    <row r="81" spans="1:10">
      <c r="A81" s="28"/>
      <c r="B81" s="27"/>
      <c r="C81" s="27"/>
      <c r="D81" s="29" t="s">
        <v>580</v>
      </c>
      <c r="E81" s="29" t="s">
        <v>1243</v>
      </c>
      <c r="F81" s="27"/>
      <c r="G81" s="30" t="s">
        <v>1241</v>
      </c>
      <c r="H81" s="31">
        <v>2</v>
      </c>
      <c r="I81" s="27"/>
      <c r="J81" s="27"/>
    </row>
    <row r="82" spans="1:10">
      <c r="A82" s="21"/>
      <c r="B82" s="23"/>
      <c r="C82" s="26"/>
      <c r="D82" s="26"/>
      <c r="E82" s="26"/>
      <c r="F82" s="26" t="s">
        <v>1244</v>
      </c>
      <c r="G82" s="23" t="s">
        <v>1241</v>
      </c>
      <c r="H82" s="35">
        <v>6.3</v>
      </c>
      <c r="I82" s="33"/>
      <c r="J82" s="33"/>
    </row>
    <row r="83" spans="1:10">
      <c r="A83" s="28"/>
      <c r="B83" s="27"/>
      <c r="C83" s="27"/>
      <c r="D83" s="26" t="s">
        <v>953</v>
      </c>
      <c r="E83" s="26" t="s">
        <v>1231</v>
      </c>
      <c r="F83" s="27"/>
      <c r="G83" s="27"/>
      <c r="H83" s="27"/>
      <c r="I83" s="27"/>
      <c r="J83" s="27"/>
    </row>
    <row r="84" spans="1:10">
      <c r="A84" s="28"/>
      <c r="B84" s="27"/>
      <c r="C84" s="27"/>
      <c r="D84" s="27"/>
      <c r="E84" s="29" t="s">
        <v>318</v>
      </c>
      <c r="F84" s="29" t="s">
        <v>1245</v>
      </c>
      <c r="G84" s="30" t="s">
        <v>89</v>
      </c>
      <c r="H84" s="34">
        <v>0.105</v>
      </c>
      <c r="I84" s="32">
        <f>'Plant &amp; Machinery'!G47</f>
        <v>684</v>
      </c>
      <c r="J84" s="32">
        <f>I84*H84</f>
        <v>71.819999999999993</v>
      </c>
    </row>
    <row r="85" spans="1:10" ht="25.5">
      <c r="A85" s="28"/>
      <c r="B85" s="27"/>
      <c r="C85" s="27"/>
      <c r="D85" s="27"/>
      <c r="E85" s="29" t="s">
        <v>301</v>
      </c>
      <c r="F85" s="36" t="s">
        <v>1251</v>
      </c>
      <c r="G85" s="30" t="s">
        <v>89</v>
      </c>
      <c r="H85" s="34">
        <v>5.5E-2</v>
      </c>
      <c r="I85" s="32">
        <f>'Plant &amp; Machinery'!G18</f>
        <v>1537</v>
      </c>
      <c r="J85" s="32">
        <f>I85*H85</f>
        <v>84.534999999999997</v>
      </c>
    </row>
    <row r="86" spans="1:10">
      <c r="A86" s="28"/>
      <c r="B86" s="27"/>
      <c r="C86" s="27"/>
      <c r="D86" s="26" t="s">
        <v>955</v>
      </c>
      <c r="E86" s="26" t="s">
        <v>1247</v>
      </c>
      <c r="F86" s="27"/>
      <c r="G86" s="27"/>
      <c r="H86" s="27"/>
      <c r="I86" s="27"/>
      <c r="J86" s="33">
        <f>SUM(J82:J85)*12.5%</f>
        <v>19.544374999999999</v>
      </c>
    </row>
    <row r="87" spans="1:10">
      <c r="A87" s="28"/>
      <c r="B87" s="27"/>
      <c r="C87" s="27"/>
      <c r="D87" s="26"/>
      <c r="E87" s="26"/>
      <c r="F87" s="27"/>
      <c r="G87" s="27"/>
      <c r="H87" s="27"/>
      <c r="I87" s="27"/>
      <c r="J87" s="33"/>
    </row>
    <row r="88" spans="1:10">
      <c r="A88" s="28"/>
      <c r="B88" s="27"/>
      <c r="C88" s="27"/>
      <c r="D88" s="29" t="s">
        <v>1248</v>
      </c>
      <c r="E88" s="27"/>
      <c r="F88" s="27"/>
      <c r="G88" s="27"/>
      <c r="H88" s="27"/>
      <c r="I88" s="27"/>
      <c r="J88" s="32">
        <f>SUM(J82:J86)</f>
        <v>175.89937499999999</v>
      </c>
    </row>
    <row r="89" spans="1:10">
      <c r="A89" s="28"/>
      <c r="B89" s="27"/>
      <c r="C89" s="27"/>
      <c r="D89" s="26" t="s">
        <v>1252</v>
      </c>
      <c r="E89" s="27"/>
      <c r="F89" s="27"/>
      <c r="G89" s="27"/>
      <c r="H89" s="27"/>
      <c r="I89" s="27"/>
      <c r="J89" s="33">
        <f>J88/5.5</f>
        <v>31.981704545454544</v>
      </c>
    </row>
    <row r="90" spans="1:10" ht="53.25" customHeight="1">
      <c r="A90" s="28"/>
      <c r="B90" s="27"/>
      <c r="C90" s="26" t="s">
        <v>303</v>
      </c>
      <c r="D90" s="659" t="s">
        <v>311</v>
      </c>
      <c r="E90" s="659"/>
      <c r="F90" s="659"/>
      <c r="G90" s="27"/>
      <c r="H90" s="27"/>
      <c r="I90" s="27"/>
      <c r="J90" s="27"/>
    </row>
    <row r="91" spans="1:10">
      <c r="A91" s="28"/>
      <c r="B91" s="27"/>
      <c r="C91" s="27"/>
      <c r="D91" s="29" t="s">
        <v>1238</v>
      </c>
      <c r="E91" s="27"/>
      <c r="F91" s="27"/>
      <c r="G91" s="27"/>
      <c r="H91" s="27"/>
      <c r="I91" s="27"/>
      <c r="J91" s="27"/>
    </row>
    <row r="92" spans="1:10">
      <c r="A92" s="28"/>
      <c r="B92" s="27"/>
      <c r="C92" s="27"/>
      <c r="D92" s="29" t="s">
        <v>1229</v>
      </c>
      <c r="E92" s="27"/>
      <c r="F92" s="27"/>
      <c r="G92" s="27"/>
      <c r="H92" s="27"/>
      <c r="I92" s="27"/>
      <c r="J92" s="27"/>
    </row>
    <row r="93" spans="1:10" ht="29.25" customHeight="1">
      <c r="A93" s="28"/>
      <c r="B93" s="27"/>
      <c r="C93" s="27"/>
      <c r="D93" s="658" t="s">
        <v>1253</v>
      </c>
      <c r="E93" s="658"/>
      <c r="F93" s="658"/>
      <c r="G93" s="27"/>
      <c r="H93" s="27"/>
      <c r="I93" s="27"/>
      <c r="J93" s="27"/>
    </row>
    <row r="94" spans="1:10">
      <c r="A94" s="28"/>
      <c r="B94" s="27"/>
      <c r="C94" s="27"/>
      <c r="D94" s="26" t="s">
        <v>1239</v>
      </c>
      <c r="E94" s="27"/>
      <c r="F94" s="27"/>
      <c r="G94" s="27"/>
      <c r="H94" s="27"/>
      <c r="I94" s="27"/>
      <c r="J94" s="27"/>
    </row>
    <row r="95" spans="1:10">
      <c r="A95" s="28"/>
      <c r="B95" s="27"/>
      <c r="C95" s="27"/>
      <c r="D95" s="29" t="s">
        <v>1254</v>
      </c>
      <c r="E95" s="29" t="s">
        <v>1255</v>
      </c>
      <c r="F95" s="27"/>
      <c r="G95" s="30" t="s">
        <v>1241</v>
      </c>
      <c r="H95" s="31">
        <v>1</v>
      </c>
      <c r="I95" s="27"/>
      <c r="J95" s="27"/>
    </row>
    <row r="96" spans="1:10" ht="30" customHeight="1">
      <c r="A96" s="28"/>
      <c r="B96" s="27"/>
      <c r="C96" s="27"/>
      <c r="D96" s="29" t="s">
        <v>1256</v>
      </c>
      <c r="E96" s="658" t="s">
        <v>1257</v>
      </c>
      <c r="F96" s="658"/>
      <c r="G96" s="30" t="s">
        <v>1241</v>
      </c>
      <c r="H96" s="31">
        <v>2</v>
      </c>
      <c r="I96" s="27"/>
      <c r="J96" s="27"/>
    </row>
    <row r="97" spans="1:10">
      <c r="A97" s="28"/>
      <c r="B97" s="27"/>
      <c r="C97" s="27"/>
      <c r="D97" s="29" t="s">
        <v>1258</v>
      </c>
      <c r="E97" s="29" t="s">
        <v>1243</v>
      </c>
      <c r="F97" s="27"/>
      <c r="G97" s="30" t="s">
        <v>1241</v>
      </c>
      <c r="H97" s="31">
        <v>2</v>
      </c>
      <c r="I97" s="27"/>
      <c r="J97" s="27"/>
    </row>
    <row r="98" spans="1:10">
      <c r="A98" s="21"/>
      <c r="B98" s="23"/>
      <c r="C98" s="26"/>
      <c r="D98" s="26"/>
      <c r="E98" s="26"/>
      <c r="F98" s="26" t="s">
        <v>1244</v>
      </c>
      <c r="G98" s="23" t="s">
        <v>1241</v>
      </c>
      <c r="H98" s="35">
        <v>5</v>
      </c>
      <c r="I98" s="33"/>
      <c r="J98" s="33"/>
    </row>
    <row r="99" spans="1:10">
      <c r="A99" s="28"/>
      <c r="B99" s="27"/>
      <c r="C99" s="27"/>
      <c r="D99" s="26" t="s">
        <v>953</v>
      </c>
      <c r="E99" s="26" t="s">
        <v>1231</v>
      </c>
      <c r="F99" s="27"/>
      <c r="G99" s="27"/>
      <c r="H99" s="27"/>
      <c r="I99" s="27"/>
      <c r="J99" s="27"/>
    </row>
    <row r="100" spans="1:10">
      <c r="A100" s="28"/>
      <c r="B100" s="27"/>
      <c r="C100" s="27"/>
      <c r="D100" s="27"/>
      <c r="E100" s="29" t="s">
        <v>1245</v>
      </c>
      <c r="F100" s="27"/>
      <c r="G100" s="30" t="s">
        <v>89</v>
      </c>
      <c r="H100" s="31">
        <v>0.08</v>
      </c>
      <c r="I100" s="32">
        <f>'Plant &amp; Machinery'!G47</f>
        <v>684</v>
      </c>
      <c r="J100" s="32">
        <f>I100*H100</f>
        <v>54.72</v>
      </c>
    </row>
    <row r="101" spans="1:10">
      <c r="A101" s="28"/>
      <c r="B101" s="27"/>
      <c r="C101" s="27"/>
      <c r="D101" s="26" t="s">
        <v>955</v>
      </c>
      <c r="E101" s="26" t="s">
        <v>1247</v>
      </c>
      <c r="F101" s="27"/>
      <c r="G101" s="27"/>
      <c r="H101" s="27"/>
      <c r="I101" s="27"/>
      <c r="J101" s="33">
        <f>SUM(J97:J100)*12.5%</f>
        <v>6.84</v>
      </c>
    </row>
    <row r="102" spans="1:10">
      <c r="A102" s="28"/>
      <c r="B102" s="27"/>
      <c r="C102" s="27"/>
      <c r="D102" s="26"/>
      <c r="E102" s="26"/>
      <c r="F102" s="27"/>
      <c r="G102" s="27"/>
      <c r="H102" s="27"/>
      <c r="I102" s="27"/>
      <c r="J102" s="33"/>
    </row>
    <row r="103" spans="1:10">
      <c r="A103" s="28"/>
      <c r="B103" s="27"/>
      <c r="C103" s="27"/>
      <c r="D103" s="29" t="s">
        <v>1248</v>
      </c>
      <c r="E103" s="27"/>
      <c r="F103" s="27"/>
      <c r="G103" s="27"/>
      <c r="H103" s="27"/>
      <c r="I103" s="27"/>
      <c r="J103" s="32">
        <f>SUM(J97:J101)</f>
        <v>61.56</v>
      </c>
    </row>
    <row r="104" spans="1:10">
      <c r="A104" s="28"/>
      <c r="B104" s="27"/>
      <c r="C104" s="27"/>
      <c r="D104" s="26" t="s">
        <v>1252</v>
      </c>
      <c r="E104" s="27"/>
      <c r="F104" s="27"/>
      <c r="G104" s="27"/>
      <c r="H104" s="27"/>
      <c r="I104" s="27"/>
      <c r="J104" s="33">
        <f>J103/5.5</f>
        <v>11.192727272727273</v>
      </c>
    </row>
    <row r="105" spans="1:10" ht="27.75" customHeight="1">
      <c r="A105" s="21" t="s">
        <v>312</v>
      </c>
      <c r="B105" s="27"/>
      <c r="C105" s="663" t="s">
        <v>313</v>
      </c>
      <c r="D105" s="663"/>
      <c r="E105" s="663"/>
      <c r="F105" s="663"/>
      <c r="G105" s="27"/>
      <c r="H105" s="27"/>
      <c r="I105" s="27"/>
      <c r="J105" s="33"/>
    </row>
    <row r="106" spans="1:10" ht="27.75" customHeight="1">
      <c r="A106" s="21"/>
      <c r="B106" s="23"/>
      <c r="C106" s="26" t="s">
        <v>299</v>
      </c>
      <c r="D106" s="658" t="s">
        <v>314</v>
      </c>
      <c r="E106" s="658"/>
      <c r="F106" s="658"/>
      <c r="G106" s="27"/>
      <c r="H106" s="27"/>
      <c r="I106" s="27"/>
      <c r="J106" s="27"/>
    </row>
    <row r="107" spans="1:10">
      <c r="A107" s="28"/>
      <c r="B107" s="27"/>
      <c r="C107" s="27"/>
      <c r="D107" s="29" t="s">
        <v>1259</v>
      </c>
      <c r="E107" s="27"/>
      <c r="F107" s="27"/>
      <c r="G107" s="27"/>
      <c r="H107" s="27"/>
      <c r="I107" s="27"/>
      <c r="J107" s="27"/>
    </row>
    <row r="108" spans="1:10">
      <c r="A108" s="28"/>
      <c r="B108" s="27"/>
      <c r="C108" s="27"/>
      <c r="D108" s="29" t="s">
        <v>1260</v>
      </c>
      <c r="E108" s="27"/>
      <c r="F108" s="27"/>
      <c r="G108" s="27"/>
      <c r="H108" s="27"/>
      <c r="I108" s="27"/>
      <c r="J108" s="27"/>
    </row>
    <row r="109" spans="1:10">
      <c r="A109" s="28"/>
      <c r="B109" s="27"/>
      <c r="C109" s="27"/>
      <c r="D109" s="26" t="s">
        <v>953</v>
      </c>
      <c r="E109" s="26" t="s">
        <v>1230</v>
      </c>
      <c r="F109" s="27"/>
      <c r="G109" s="27"/>
      <c r="H109" s="27"/>
      <c r="I109" s="27"/>
      <c r="J109" s="27"/>
    </row>
    <row r="110" spans="1:10">
      <c r="A110" s="28"/>
      <c r="B110" s="27"/>
      <c r="C110" s="27"/>
      <c r="D110" s="27"/>
      <c r="E110" s="29" t="s">
        <v>17</v>
      </c>
      <c r="F110" s="27"/>
      <c r="G110" s="30" t="s">
        <v>4</v>
      </c>
      <c r="H110" s="31">
        <v>0.01</v>
      </c>
      <c r="I110" s="32">
        <f>Labour!D16</f>
        <v>466.67</v>
      </c>
      <c r="J110" s="32">
        <f>I110*H110</f>
        <v>4.6667000000000005</v>
      </c>
    </row>
    <row r="111" spans="1:10">
      <c r="A111" s="28"/>
      <c r="B111" s="27"/>
      <c r="C111" s="27"/>
      <c r="D111" s="27"/>
      <c r="E111" s="29" t="s">
        <v>18</v>
      </c>
      <c r="F111" s="27"/>
      <c r="G111" s="30" t="s">
        <v>4</v>
      </c>
      <c r="H111" s="31">
        <v>0.25</v>
      </c>
      <c r="I111" s="32">
        <f>Labour!D17</f>
        <v>466.67</v>
      </c>
      <c r="J111" s="32">
        <f>I111*H111</f>
        <v>116.6675</v>
      </c>
    </row>
    <row r="112" spans="1:10">
      <c r="A112" s="28"/>
      <c r="B112" s="27"/>
      <c r="C112" s="27"/>
      <c r="D112" s="26" t="s">
        <v>955</v>
      </c>
      <c r="E112" s="26" t="s">
        <v>1231</v>
      </c>
      <c r="F112" s="27"/>
      <c r="G112" s="27"/>
      <c r="H112" s="27"/>
      <c r="I112" s="27"/>
      <c r="J112" s="27"/>
    </row>
    <row r="113" spans="1:10">
      <c r="A113" s="28"/>
      <c r="B113" s="27"/>
      <c r="C113" s="27"/>
      <c r="D113" s="27"/>
      <c r="E113" s="29" t="s">
        <v>1232</v>
      </c>
      <c r="F113" s="27"/>
      <c r="G113" s="30" t="s">
        <v>89</v>
      </c>
      <c r="H113" s="31">
        <v>0.33</v>
      </c>
      <c r="I113" s="32">
        <f>'Plant &amp; Machinery'!G52</f>
        <v>707</v>
      </c>
      <c r="J113" s="32">
        <f>I113*H113</f>
        <v>233.31</v>
      </c>
    </row>
    <row r="114" spans="1:10">
      <c r="A114" s="28"/>
      <c r="B114" s="27"/>
      <c r="C114" s="27"/>
      <c r="D114" s="26" t="s">
        <v>1261</v>
      </c>
      <c r="E114" s="26" t="s">
        <v>1233</v>
      </c>
      <c r="F114" s="27"/>
      <c r="G114" s="27"/>
      <c r="H114" s="27"/>
      <c r="I114" s="27"/>
      <c r="J114" s="33">
        <f>SUM(J110:J113)*12.5%</f>
        <v>44.330525000000002</v>
      </c>
    </row>
    <row r="115" spans="1:10">
      <c r="A115" s="28"/>
      <c r="B115" s="27"/>
      <c r="C115" s="27"/>
      <c r="D115" s="26"/>
      <c r="E115" s="26"/>
      <c r="F115" s="27"/>
      <c r="G115" s="27"/>
      <c r="H115" s="27"/>
      <c r="I115" s="27"/>
      <c r="J115" s="33"/>
    </row>
    <row r="116" spans="1:10">
      <c r="A116" s="28"/>
      <c r="B116" s="27"/>
      <c r="C116" s="27"/>
      <c r="D116" s="29" t="s">
        <v>1262</v>
      </c>
      <c r="E116" s="27"/>
      <c r="F116" s="27"/>
      <c r="G116" s="27"/>
      <c r="H116" s="27"/>
      <c r="I116" s="27"/>
      <c r="J116" s="32">
        <f>SUM(J110:J114)</f>
        <v>398.97472500000003</v>
      </c>
    </row>
    <row r="117" spans="1:10">
      <c r="A117" s="28"/>
      <c r="B117" s="27"/>
      <c r="C117" s="27"/>
      <c r="D117" s="26" t="s">
        <v>1263</v>
      </c>
      <c r="E117" s="27"/>
      <c r="F117" s="27"/>
      <c r="G117" s="27"/>
      <c r="H117" s="27"/>
      <c r="I117" s="27"/>
      <c r="J117" s="33">
        <f>J116/2</f>
        <v>199.48736250000002</v>
      </c>
    </row>
    <row r="118" spans="1:10" ht="29.25" customHeight="1">
      <c r="A118" s="28"/>
      <c r="B118" s="27"/>
      <c r="C118" s="26" t="s">
        <v>301</v>
      </c>
      <c r="D118" s="658" t="s">
        <v>315</v>
      </c>
      <c r="E118" s="658"/>
      <c r="F118" s="658"/>
      <c r="G118" s="27"/>
      <c r="H118" s="27"/>
      <c r="I118" s="27"/>
      <c r="J118" s="27"/>
    </row>
    <row r="119" spans="1:10">
      <c r="A119" s="28"/>
      <c r="B119" s="27"/>
      <c r="C119" s="27"/>
      <c r="D119" s="29" t="s">
        <v>1259</v>
      </c>
      <c r="E119" s="27"/>
      <c r="F119" s="27"/>
      <c r="G119" s="27"/>
      <c r="H119" s="27"/>
      <c r="I119" s="27"/>
      <c r="J119" s="27"/>
    </row>
    <row r="120" spans="1:10">
      <c r="A120" s="28"/>
      <c r="B120" s="27"/>
      <c r="C120" s="27"/>
      <c r="D120" s="29" t="s">
        <v>1260</v>
      </c>
      <c r="E120" s="27"/>
      <c r="F120" s="27"/>
      <c r="G120" s="27"/>
      <c r="H120" s="27"/>
      <c r="I120" s="27"/>
      <c r="J120" s="27"/>
    </row>
    <row r="121" spans="1:10">
      <c r="A121" s="28"/>
      <c r="B121" s="27"/>
      <c r="C121" s="27"/>
      <c r="D121" s="26" t="s">
        <v>953</v>
      </c>
      <c r="E121" s="26" t="s">
        <v>1230</v>
      </c>
      <c r="F121" s="27"/>
      <c r="G121" s="27"/>
      <c r="H121" s="27"/>
      <c r="I121" s="27"/>
      <c r="J121" s="27"/>
    </row>
    <row r="122" spans="1:10">
      <c r="A122" s="28"/>
      <c r="B122" s="27"/>
      <c r="C122" s="27"/>
      <c r="D122" s="27"/>
      <c r="E122" s="29" t="s">
        <v>17</v>
      </c>
      <c r="F122" s="27"/>
      <c r="G122" s="30" t="s">
        <v>4</v>
      </c>
      <c r="H122" s="31">
        <v>0.01</v>
      </c>
      <c r="I122" s="32">
        <f>Labour!D16</f>
        <v>466.67</v>
      </c>
      <c r="J122" s="32">
        <f>I122*H122</f>
        <v>4.6667000000000005</v>
      </c>
    </row>
    <row r="123" spans="1:10">
      <c r="A123" s="28"/>
      <c r="B123" s="27"/>
      <c r="C123" s="27"/>
      <c r="D123" s="27"/>
      <c r="E123" s="29" t="s">
        <v>18</v>
      </c>
      <c r="F123" s="27"/>
      <c r="G123" s="30" t="s">
        <v>4</v>
      </c>
      <c r="H123" s="31">
        <v>0.25</v>
      </c>
      <c r="I123" s="32">
        <f>Labour!D17</f>
        <v>466.67</v>
      </c>
      <c r="J123" s="32">
        <f>I123*H123</f>
        <v>116.6675</v>
      </c>
    </row>
    <row r="124" spans="1:10">
      <c r="A124" s="28"/>
      <c r="B124" s="27"/>
      <c r="C124" s="27"/>
      <c r="D124" s="26" t="s">
        <v>955</v>
      </c>
      <c r="E124" s="26" t="s">
        <v>1231</v>
      </c>
      <c r="F124" s="27"/>
      <c r="G124" s="27"/>
      <c r="H124" s="27"/>
      <c r="I124" s="27"/>
      <c r="J124" s="27"/>
    </row>
    <row r="125" spans="1:10">
      <c r="A125" s="28"/>
      <c r="B125" s="27"/>
      <c r="C125" s="27"/>
      <c r="D125" s="27"/>
      <c r="E125" s="29" t="s">
        <v>1232</v>
      </c>
      <c r="F125" s="27"/>
      <c r="G125" s="30" t="s">
        <v>89</v>
      </c>
      <c r="H125" s="31">
        <v>0.33</v>
      </c>
      <c r="I125" s="32">
        <f>'Plant &amp; Machinery'!G52</f>
        <v>707</v>
      </c>
      <c r="J125" s="32">
        <f>I125*H125</f>
        <v>233.31</v>
      </c>
    </row>
    <row r="126" spans="1:10">
      <c r="A126" s="28"/>
      <c r="B126" s="27"/>
      <c r="C126" s="27"/>
      <c r="D126" s="26" t="s">
        <v>957</v>
      </c>
      <c r="E126" s="26" t="s">
        <v>1233</v>
      </c>
      <c r="F126" s="27"/>
      <c r="G126" s="27"/>
      <c r="H126" s="27"/>
      <c r="I126" s="27"/>
      <c r="J126" s="33">
        <f>SUM(J122:J125)*12.5%</f>
        <v>44.330525000000002</v>
      </c>
    </row>
    <row r="127" spans="1:10">
      <c r="A127" s="28"/>
      <c r="B127" s="27"/>
      <c r="C127" s="27"/>
      <c r="D127" s="26"/>
      <c r="E127" s="26"/>
      <c r="F127" s="27"/>
      <c r="G127" s="27"/>
      <c r="H127" s="27"/>
      <c r="I127" s="27"/>
      <c r="J127" s="33"/>
    </row>
    <row r="128" spans="1:10">
      <c r="A128" s="28"/>
      <c r="B128" s="27"/>
      <c r="C128" s="27"/>
      <c r="D128" s="29" t="s">
        <v>1262</v>
      </c>
      <c r="E128" s="27"/>
      <c r="F128" s="27"/>
      <c r="G128" s="27"/>
      <c r="H128" s="27"/>
      <c r="I128" s="27"/>
      <c r="J128" s="32">
        <f>SUM(J122:J126)</f>
        <v>398.97472500000003</v>
      </c>
    </row>
    <row r="129" spans="1:10">
      <c r="A129" s="28"/>
      <c r="B129" s="27"/>
      <c r="C129" s="27"/>
      <c r="D129" s="26" t="s">
        <v>1263</v>
      </c>
      <c r="E129" s="27"/>
      <c r="F129" s="27"/>
      <c r="G129" s="27"/>
      <c r="H129" s="27"/>
      <c r="I129" s="27"/>
      <c r="J129" s="33">
        <f>J128/2</f>
        <v>199.48736250000002</v>
      </c>
    </row>
    <row r="130" spans="1:10" ht="17.25" customHeight="1">
      <c r="A130" s="21" t="s">
        <v>316</v>
      </c>
      <c r="B130" s="27"/>
      <c r="C130" s="26" t="s">
        <v>317</v>
      </c>
      <c r="D130" s="26"/>
      <c r="E130" s="27"/>
      <c r="F130" s="27"/>
      <c r="G130" s="27"/>
      <c r="H130" s="27"/>
      <c r="I130" s="27"/>
      <c r="J130" s="33"/>
    </row>
    <row r="131" spans="1:10" ht="30" customHeight="1">
      <c r="A131" s="21"/>
      <c r="B131" s="23"/>
      <c r="C131" s="26" t="s">
        <v>318</v>
      </c>
      <c r="D131" s="658" t="s">
        <v>319</v>
      </c>
      <c r="E131" s="658"/>
      <c r="F131" s="658"/>
      <c r="G131" s="27"/>
      <c r="H131" s="27"/>
      <c r="I131" s="27"/>
      <c r="J131" s="27"/>
    </row>
    <row r="132" spans="1:10">
      <c r="A132" s="28"/>
      <c r="B132" s="27"/>
      <c r="C132" s="27"/>
      <c r="D132" s="29" t="s">
        <v>1264</v>
      </c>
      <c r="E132" s="27"/>
      <c r="F132" s="27"/>
      <c r="G132" s="27"/>
      <c r="H132" s="27"/>
      <c r="I132" s="27"/>
      <c r="J132" s="27"/>
    </row>
    <row r="133" spans="1:10">
      <c r="A133" s="28"/>
      <c r="B133" s="27"/>
      <c r="C133" s="27"/>
      <c r="D133" s="29" t="s">
        <v>1265</v>
      </c>
      <c r="E133" s="27"/>
      <c r="F133" s="27"/>
      <c r="G133" s="27"/>
      <c r="H133" s="27"/>
      <c r="I133" s="27"/>
      <c r="J133" s="27"/>
    </row>
    <row r="134" spans="1:10">
      <c r="A134" s="28"/>
      <c r="B134" s="27"/>
      <c r="C134" s="27"/>
      <c r="D134" s="26" t="s">
        <v>953</v>
      </c>
      <c r="E134" s="26" t="s">
        <v>1230</v>
      </c>
      <c r="F134" s="27"/>
      <c r="G134" s="27"/>
      <c r="H134" s="27"/>
      <c r="I134" s="27"/>
      <c r="J134" s="27"/>
    </row>
    <row r="135" spans="1:10">
      <c r="A135" s="28"/>
      <c r="B135" s="27"/>
      <c r="C135" s="27"/>
      <c r="D135" s="27"/>
      <c r="E135" s="29" t="s">
        <v>17</v>
      </c>
      <c r="F135" s="27"/>
      <c r="G135" s="30" t="s">
        <v>4</v>
      </c>
      <c r="H135" s="31">
        <v>0.06</v>
      </c>
      <c r="I135" s="32">
        <f>Labour!D16</f>
        <v>466.67</v>
      </c>
      <c r="J135" s="32">
        <f>I135*H135</f>
        <v>28.0002</v>
      </c>
    </row>
    <row r="136" spans="1:10">
      <c r="A136" s="28"/>
      <c r="B136" s="27"/>
      <c r="C136" s="27"/>
      <c r="D136" s="27"/>
      <c r="E136" s="29" t="s">
        <v>18</v>
      </c>
      <c r="F136" s="27"/>
      <c r="G136" s="30" t="s">
        <v>4</v>
      </c>
      <c r="H136" s="31">
        <v>1.5</v>
      </c>
      <c r="I136" s="32">
        <f>Labour!D17</f>
        <v>466.67</v>
      </c>
      <c r="J136" s="32">
        <f>I136*H136</f>
        <v>700.005</v>
      </c>
    </row>
    <row r="137" spans="1:10">
      <c r="A137" s="28"/>
      <c r="B137" s="27"/>
      <c r="C137" s="27"/>
      <c r="D137" s="26" t="s">
        <v>955</v>
      </c>
      <c r="E137" s="26" t="s">
        <v>1231</v>
      </c>
      <c r="F137" s="27"/>
      <c r="G137" s="27"/>
      <c r="H137" s="27"/>
      <c r="I137" s="27"/>
      <c r="J137" s="27"/>
    </row>
    <row r="138" spans="1:10">
      <c r="A138" s="28"/>
      <c r="B138" s="27"/>
      <c r="C138" s="27"/>
      <c r="D138" s="29" t="s">
        <v>1266</v>
      </c>
      <c r="E138" s="29" t="s">
        <v>1232</v>
      </c>
      <c r="F138" s="27"/>
      <c r="G138" s="30" t="s">
        <v>89</v>
      </c>
      <c r="H138" s="31">
        <v>1</v>
      </c>
      <c r="I138" s="32">
        <f>'Plant &amp; Machinery'!G52</f>
        <v>707</v>
      </c>
      <c r="J138" s="32">
        <f>I138*H138</f>
        <v>707</v>
      </c>
    </row>
    <row r="139" spans="1:10">
      <c r="A139" s="28"/>
      <c r="B139" s="27"/>
      <c r="C139" s="27"/>
      <c r="D139" s="26" t="s">
        <v>957</v>
      </c>
      <c r="E139" s="26" t="s">
        <v>1233</v>
      </c>
      <c r="F139" s="27"/>
      <c r="G139" s="27"/>
      <c r="H139" s="27"/>
      <c r="I139" s="27"/>
      <c r="J139" s="33">
        <f>SUM(J135:J138)*12.5%</f>
        <v>179.37565000000001</v>
      </c>
    </row>
    <row r="140" spans="1:10">
      <c r="A140" s="28"/>
      <c r="B140" s="27"/>
      <c r="C140" s="27"/>
      <c r="D140" s="26"/>
      <c r="E140" s="26"/>
      <c r="F140" s="27"/>
      <c r="G140" s="27"/>
      <c r="H140" s="27"/>
      <c r="I140" s="27"/>
      <c r="J140" s="33"/>
    </row>
    <row r="141" spans="1:10">
      <c r="A141" s="28"/>
      <c r="B141" s="27"/>
      <c r="C141" s="27"/>
      <c r="D141" s="29" t="s">
        <v>1267</v>
      </c>
      <c r="E141" s="27"/>
      <c r="F141" s="27"/>
      <c r="G141" s="27"/>
      <c r="H141" s="27"/>
      <c r="I141" s="27"/>
      <c r="J141" s="32">
        <f>SUM(J135:J139)</f>
        <v>1614.38085</v>
      </c>
    </row>
    <row r="142" spans="1:10">
      <c r="A142" s="28"/>
      <c r="B142" s="27"/>
      <c r="C142" s="27"/>
      <c r="D142" s="26" t="s">
        <v>1268</v>
      </c>
      <c r="E142" s="27"/>
      <c r="F142" s="27"/>
      <c r="G142" s="27"/>
      <c r="H142" s="27"/>
      <c r="I142" s="27"/>
      <c r="J142" s="33">
        <f>J141/10</f>
        <v>161.438085</v>
      </c>
    </row>
    <row r="143" spans="1:10" ht="27.75" customHeight="1">
      <c r="A143" s="28"/>
      <c r="B143" s="27"/>
      <c r="C143" s="26" t="s">
        <v>301</v>
      </c>
      <c r="D143" s="658" t="s">
        <v>320</v>
      </c>
      <c r="E143" s="658"/>
      <c r="F143" s="658"/>
      <c r="G143" s="27"/>
      <c r="H143" s="27"/>
      <c r="I143" s="27"/>
      <c r="J143" s="27"/>
    </row>
    <row r="144" spans="1:10">
      <c r="A144" s="28"/>
      <c r="B144" s="27"/>
      <c r="C144" s="27"/>
      <c r="D144" s="29" t="s">
        <v>1264</v>
      </c>
      <c r="E144" s="27"/>
      <c r="F144" s="27"/>
      <c r="G144" s="27"/>
      <c r="H144" s="27"/>
      <c r="I144" s="27"/>
      <c r="J144" s="27"/>
    </row>
    <row r="145" spans="1:10">
      <c r="A145" s="28"/>
      <c r="B145" s="27"/>
      <c r="C145" s="27"/>
      <c r="D145" s="29" t="s">
        <v>1265</v>
      </c>
      <c r="E145" s="27"/>
      <c r="F145" s="27"/>
      <c r="G145" s="27"/>
      <c r="H145" s="27"/>
      <c r="I145" s="27"/>
      <c r="J145" s="27"/>
    </row>
    <row r="146" spans="1:10">
      <c r="A146" s="28"/>
      <c r="B146" s="27"/>
      <c r="C146" s="27"/>
      <c r="D146" s="26" t="s">
        <v>953</v>
      </c>
      <c r="E146" s="26" t="s">
        <v>1230</v>
      </c>
      <c r="F146" s="27"/>
      <c r="G146" s="27"/>
      <c r="H146" s="27"/>
      <c r="I146" s="27"/>
      <c r="J146" s="27"/>
    </row>
    <row r="147" spans="1:10">
      <c r="A147" s="28"/>
      <c r="B147" s="27"/>
      <c r="C147" s="27"/>
      <c r="D147" s="27"/>
      <c r="E147" s="29" t="s">
        <v>17</v>
      </c>
      <c r="F147" s="27"/>
      <c r="G147" s="30" t="s">
        <v>4</v>
      </c>
      <c r="H147" s="31">
        <v>0.06</v>
      </c>
      <c r="I147" s="32">
        <f>Labour!D16</f>
        <v>466.67</v>
      </c>
      <c r="J147" s="32">
        <f>I147*H147</f>
        <v>28.0002</v>
      </c>
    </row>
    <row r="148" spans="1:10">
      <c r="A148" s="28"/>
      <c r="B148" s="27"/>
      <c r="C148" s="27"/>
      <c r="D148" s="27"/>
      <c r="E148" s="29" t="s">
        <v>18</v>
      </c>
      <c r="F148" s="27"/>
      <c r="G148" s="30" t="s">
        <v>4</v>
      </c>
      <c r="H148" s="31">
        <v>1.5</v>
      </c>
      <c r="I148" s="32">
        <f>Labour!D17</f>
        <v>466.67</v>
      </c>
      <c r="J148" s="32">
        <f>I148*H148</f>
        <v>700.005</v>
      </c>
    </row>
    <row r="149" spans="1:10">
      <c r="A149" s="28"/>
      <c r="B149" s="27"/>
      <c r="C149" s="27"/>
      <c r="D149" s="26" t="s">
        <v>1269</v>
      </c>
      <c r="E149" s="26" t="s">
        <v>1231</v>
      </c>
      <c r="F149" s="27"/>
      <c r="G149" s="27"/>
      <c r="H149" s="27"/>
      <c r="I149" s="27"/>
      <c r="J149" s="27"/>
    </row>
    <row r="150" spans="1:10">
      <c r="A150" s="28"/>
      <c r="B150" s="27"/>
      <c r="C150" s="27"/>
      <c r="D150" s="27"/>
      <c r="E150" s="29" t="s">
        <v>1232</v>
      </c>
      <c r="F150" s="27"/>
      <c r="G150" s="30" t="s">
        <v>89</v>
      </c>
      <c r="H150" s="31">
        <v>1</v>
      </c>
      <c r="I150" s="32">
        <f>'Plant &amp; Machinery'!G52</f>
        <v>707</v>
      </c>
      <c r="J150" s="32">
        <f>I150*H150</f>
        <v>707</v>
      </c>
    </row>
    <row r="151" spans="1:10">
      <c r="A151" s="28"/>
      <c r="B151" s="27"/>
      <c r="C151" s="27"/>
      <c r="D151" s="26" t="s">
        <v>957</v>
      </c>
      <c r="E151" s="26" t="s">
        <v>1233</v>
      </c>
      <c r="F151" s="27"/>
      <c r="G151" s="27"/>
      <c r="H151" s="27"/>
      <c r="I151" s="27"/>
      <c r="J151" s="33">
        <f>SUM(J147:J150)*12.5%</f>
        <v>179.37565000000001</v>
      </c>
    </row>
    <row r="152" spans="1:10">
      <c r="A152" s="28"/>
      <c r="B152" s="27"/>
      <c r="C152" s="27"/>
      <c r="D152" s="26"/>
      <c r="E152" s="26"/>
      <c r="F152" s="27"/>
      <c r="G152" s="27"/>
      <c r="H152" s="27"/>
      <c r="I152" s="27"/>
      <c r="J152" s="33"/>
    </row>
    <row r="153" spans="1:10">
      <c r="A153" s="28"/>
      <c r="B153" s="27"/>
      <c r="C153" s="27"/>
      <c r="D153" s="29" t="s">
        <v>1267</v>
      </c>
      <c r="E153" s="27"/>
      <c r="F153" s="27"/>
      <c r="G153" s="27"/>
      <c r="H153" s="27"/>
      <c r="I153" s="27"/>
      <c r="J153" s="32">
        <f>SUM(J147:J151)</f>
        <v>1614.38085</v>
      </c>
    </row>
    <row r="154" spans="1:10">
      <c r="A154" s="28"/>
      <c r="B154" s="27"/>
      <c r="C154" s="27"/>
      <c r="D154" s="26" t="s">
        <v>1270</v>
      </c>
      <c r="E154" s="27"/>
      <c r="F154" s="27"/>
      <c r="G154" s="27"/>
      <c r="H154" s="27"/>
      <c r="I154" s="27"/>
      <c r="J154" s="33">
        <f>J153/10</f>
        <v>161.438085</v>
      </c>
    </row>
    <row r="155" spans="1:10" ht="30" customHeight="1">
      <c r="A155" s="21" t="s">
        <v>321</v>
      </c>
      <c r="B155" s="27"/>
      <c r="C155" s="663" t="s">
        <v>322</v>
      </c>
      <c r="D155" s="663"/>
      <c r="E155" s="663"/>
      <c r="F155" s="663"/>
      <c r="G155" s="27"/>
      <c r="H155" s="27"/>
      <c r="I155" s="27"/>
      <c r="J155" s="33"/>
    </row>
    <row r="156" spans="1:10" ht="30" customHeight="1">
      <c r="A156" s="37"/>
      <c r="B156" s="27"/>
      <c r="C156" s="26" t="s">
        <v>299</v>
      </c>
      <c r="D156" s="658" t="s">
        <v>323</v>
      </c>
      <c r="E156" s="658"/>
      <c r="F156" s="658"/>
      <c r="G156" s="27"/>
      <c r="H156" s="27"/>
      <c r="I156" s="27"/>
      <c r="J156" s="27"/>
    </row>
    <row r="157" spans="1:10">
      <c r="A157" s="28"/>
      <c r="B157" s="27"/>
      <c r="C157" s="27"/>
      <c r="D157" s="29" t="s">
        <v>1264</v>
      </c>
      <c r="E157" s="27"/>
      <c r="F157" s="27"/>
      <c r="G157" s="27"/>
      <c r="H157" s="27"/>
      <c r="I157" s="27"/>
      <c r="J157" s="27"/>
    </row>
    <row r="158" spans="1:10">
      <c r="A158" s="28"/>
      <c r="B158" s="27"/>
      <c r="C158" s="27"/>
      <c r="D158" s="29" t="s">
        <v>1265</v>
      </c>
      <c r="E158" s="27"/>
      <c r="F158" s="27"/>
      <c r="G158" s="27"/>
      <c r="H158" s="27"/>
      <c r="I158" s="27"/>
      <c r="J158" s="27"/>
    </row>
    <row r="159" spans="1:10">
      <c r="A159" s="28"/>
      <c r="B159" s="27"/>
      <c r="C159" s="27"/>
      <c r="D159" s="26" t="s">
        <v>1128</v>
      </c>
      <c r="E159" s="26" t="s">
        <v>1230</v>
      </c>
      <c r="F159" s="27"/>
      <c r="G159" s="27"/>
      <c r="H159" s="27"/>
      <c r="I159" s="27"/>
      <c r="J159" s="27"/>
    </row>
    <row r="160" spans="1:10">
      <c r="A160" s="28"/>
      <c r="B160" s="27"/>
      <c r="C160" s="27"/>
      <c r="D160" s="27"/>
      <c r="E160" s="29" t="s">
        <v>17</v>
      </c>
      <c r="F160" s="27"/>
      <c r="G160" s="30" t="s">
        <v>4</v>
      </c>
      <c r="H160" s="31">
        <v>7.0000000000000007E-2</v>
      </c>
      <c r="I160" s="32">
        <f>Labour!D16</f>
        <v>466.67</v>
      </c>
      <c r="J160" s="32">
        <f>I160*H160</f>
        <v>32.666900000000005</v>
      </c>
    </row>
    <row r="161" spans="1:10">
      <c r="A161" s="28"/>
      <c r="B161" s="27"/>
      <c r="C161" s="27"/>
      <c r="D161" s="27"/>
      <c r="E161" s="29" t="s">
        <v>18</v>
      </c>
      <c r="F161" s="27"/>
      <c r="G161" s="30" t="s">
        <v>4</v>
      </c>
      <c r="H161" s="31">
        <v>1.8</v>
      </c>
      <c r="I161" s="32">
        <f>Labour!D17</f>
        <v>466.67</v>
      </c>
      <c r="J161" s="32">
        <f>I161*H161</f>
        <v>840.00600000000009</v>
      </c>
    </row>
    <row r="162" spans="1:10">
      <c r="A162" s="28"/>
      <c r="B162" s="27"/>
      <c r="C162" s="27"/>
      <c r="D162" s="26" t="s">
        <v>1269</v>
      </c>
      <c r="E162" s="26" t="s">
        <v>1231</v>
      </c>
      <c r="F162" s="27"/>
      <c r="G162" s="27"/>
      <c r="H162" s="27"/>
      <c r="I162" s="27"/>
      <c r="J162" s="27"/>
    </row>
    <row r="163" spans="1:10">
      <c r="A163" s="28"/>
      <c r="B163" s="27"/>
      <c r="C163" s="27"/>
      <c r="D163" s="27"/>
      <c r="E163" s="29" t="s">
        <v>1232</v>
      </c>
      <c r="F163" s="27"/>
      <c r="G163" s="30" t="s">
        <v>89</v>
      </c>
      <c r="H163" s="31">
        <v>1</v>
      </c>
      <c r="I163" s="32">
        <f>'Plant &amp; Machinery'!G52</f>
        <v>707</v>
      </c>
      <c r="J163" s="32">
        <f>I163*H163</f>
        <v>707</v>
      </c>
    </row>
    <row r="164" spans="1:10">
      <c r="A164" s="28"/>
      <c r="B164" s="27"/>
      <c r="C164" s="27"/>
      <c r="D164" s="26" t="s">
        <v>1261</v>
      </c>
      <c r="E164" s="26" t="s">
        <v>1233</v>
      </c>
      <c r="F164" s="27"/>
      <c r="G164" s="27"/>
      <c r="H164" s="27"/>
      <c r="I164" s="27"/>
      <c r="J164" s="33">
        <f>SUM(J160:J163)*12.5%</f>
        <v>197.4591125</v>
      </c>
    </row>
    <row r="165" spans="1:10">
      <c r="A165" s="28"/>
      <c r="B165" s="27"/>
      <c r="C165" s="27"/>
      <c r="D165" s="26"/>
      <c r="E165" s="26"/>
      <c r="F165" s="27"/>
      <c r="G165" s="27"/>
      <c r="H165" s="27"/>
      <c r="I165" s="27"/>
      <c r="J165" s="33"/>
    </row>
    <row r="166" spans="1:10">
      <c r="A166" s="28"/>
      <c r="B166" s="27"/>
      <c r="C166" s="27"/>
      <c r="D166" s="29" t="s">
        <v>1267</v>
      </c>
      <c r="E166" s="27"/>
      <c r="F166" s="27"/>
      <c r="G166" s="27"/>
      <c r="H166" s="27"/>
      <c r="I166" s="27"/>
      <c r="J166" s="32">
        <f>SUM(J160:J164)</f>
        <v>1777.1320125</v>
      </c>
    </row>
    <row r="167" spans="1:10">
      <c r="A167" s="28"/>
      <c r="B167" s="27"/>
      <c r="C167" s="27"/>
      <c r="D167" s="26" t="s">
        <v>1268</v>
      </c>
      <c r="E167" s="27"/>
      <c r="F167" s="27"/>
      <c r="G167" s="27"/>
      <c r="H167" s="27"/>
      <c r="I167" s="27"/>
      <c r="J167" s="33">
        <f>J166/10</f>
        <v>177.71320125</v>
      </c>
    </row>
    <row r="168" spans="1:10" ht="28.5" customHeight="1">
      <c r="A168" s="21"/>
      <c r="B168" s="23"/>
      <c r="C168" s="26" t="s">
        <v>301</v>
      </c>
      <c r="D168" s="658" t="s">
        <v>324</v>
      </c>
      <c r="E168" s="658"/>
      <c r="F168" s="658"/>
      <c r="G168" s="27"/>
      <c r="H168" s="27"/>
      <c r="I168" s="27"/>
      <c r="J168" s="27"/>
    </row>
    <row r="169" spans="1:10">
      <c r="A169" s="28"/>
      <c r="B169" s="27"/>
      <c r="C169" s="27"/>
      <c r="D169" s="29" t="s">
        <v>1264</v>
      </c>
      <c r="E169" s="27"/>
      <c r="F169" s="27"/>
      <c r="G169" s="27"/>
      <c r="H169" s="27"/>
      <c r="I169" s="27"/>
      <c r="J169" s="27"/>
    </row>
    <row r="170" spans="1:10">
      <c r="A170" s="28"/>
      <c r="B170" s="27"/>
      <c r="C170" s="27"/>
      <c r="D170" s="29" t="s">
        <v>1265</v>
      </c>
      <c r="E170" s="27"/>
      <c r="F170" s="27"/>
      <c r="G170" s="27"/>
      <c r="H170" s="27"/>
      <c r="I170" s="27"/>
      <c r="J170" s="27"/>
    </row>
    <row r="171" spans="1:10">
      <c r="A171" s="28"/>
      <c r="B171" s="27"/>
      <c r="C171" s="27"/>
      <c r="D171" s="26" t="s">
        <v>953</v>
      </c>
      <c r="E171" s="26" t="s">
        <v>1230</v>
      </c>
      <c r="F171" s="27"/>
      <c r="G171" s="27"/>
      <c r="H171" s="27"/>
      <c r="I171" s="27"/>
      <c r="J171" s="27"/>
    </row>
    <row r="172" spans="1:10">
      <c r="A172" s="28"/>
      <c r="B172" s="27"/>
      <c r="C172" s="27"/>
      <c r="D172" s="27"/>
      <c r="E172" s="29" t="s">
        <v>17</v>
      </c>
      <c r="F172" s="27"/>
      <c r="G172" s="30" t="s">
        <v>4</v>
      </c>
      <c r="H172" s="31">
        <v>7.0000000000000007E-2</v>
      </c>
      <c r="I172" s="32">
        <f>Labour!D16</f>
        <v>466.67</v>
      </c>
      <c r="J172" s="32">
        <f>I172*H172</f>
        <v>32.666900000000005</v>
      </c>
    </row>
    <row r="173" spans="1:10">
      <c r="A173" s="28"/>
      <c r="B173" s="27"/>
      <c r="C173" s="27"/>
      <c r="D173" s="27"/>
      <c r="E173" s="29" t="s">
        <v>18</v>
      </c>
      <c r="F173" s="27"/>
      <c r="G173" s="30" t="s">
        <v>4</v>
      </c>
      <c r="H173" s="31">
        <v>1.8</v>
      </c>
      <c r="I173" s="32">
        <f>Labour!D17</f>
        <v>466.67</v>
      </c>
      <c r="J173" s="32">
        <f>I173*H173</f>
        <v>840.00600000000009</v>
      </c>
    </row>
    <row r="174" spans="1:10">
      <c r="A174" s="28"/>
      <c r="B174" s="27"/>
      <c r="C174" s="27"/>
      <c r="D174" s="26" t="s">
        <v>1269</v>
      </c>
      <c r="E174" s="26" t="s">
        <v>1231</v>
      </c>
      <c r="F174" s="27"/>
      <c r="G174" s="27"/>
      <c r="H174" s="27"/>
      <c r="I174" s="27"/>
      <c r="J174" s="27"/>
    </row>
    <row r="175" spans="1:10">
      <c r="A175" s="28"/>
      <c r="B175" s="27"/>
      <c r="C175" s="27"/>
      <c r="D175" s="27"/>
      <c r="E175" s="29" t="s">
        <v>1232</v>
      </c>
      <c r="F175" s="27"/>
      <c r="G175" s="30" t="s">
        <v>89</v>
      </c>
      <c r="H175" s="31">
        <v>1</v>
      </c>
      <c r="I175" s="32">
        <f>'Plant &amp; Machinery'!G52</f>
        <v>707</v>
      </c>
      <c r="J175" s="32">
        <f>I175*H175</f>
        <v>707</v>
      </c>
    </row>
    <row r="176" spans="1:10">
      <c r="A176" s="28"/>
      <c r="B176" s="27"/>
      <c r="C176" s="27"/>
      <c r="D176" s="26" t="s">
        <v>957</v>
      </c>
      <c r="E176" s="26" t="s">
        <v>1233</v>
      </c>
      <c r="F176" s="27"/>
      <c r="G176" s="27"/>
      <c r="H176" s="27"/>
      <c r="I176" s="27"/>
      <c r="J176" s="33">
        <f>SUM(J172:J175)*12.5%</f>
        <v>197.4591125</v>
      </c>
    </row>
    <row r="177" spans="1:10">
      <c r="A177" s="28"/>
      <c r="B177" s="27"/>
      <c r="C177" s="27"/>
      <c r="D177" s="26"/>
      <c r="E177" s="26"/>
      <c r="F177" s="27"/>
      <c r="G177" s="27"/>
      <c r="H177" s="27"/>
      <c r="I177" s="27"/>
      <c r="J177" s="33"/>
    </row>
    <row r="178" spans="1:10">
      <c r="A178" s="28"/>
      <c r="B178" s="27"/>
      <c r="C178" s="27"/>
      <c r="D178" s="29" t="s">
        <v>1267</v>
      </c>
      <c r="E178" s="27"/>
      <c r="F178" s="27"/>
      <c r="G178" s="27"/>
      <c r="H178" s="27"/>
      <c r="I178" s="27"/>
      <c r="J178" s="32">
        <f>SUM(J172:J176)</f>
        <v>1777.1320125</v>
      </c>
    </row>
    <row r="179" spans="1:10">
      <c r="A179" s="28"/>
      <c r="B179" s="27"/>
      <c r="C179" s="27"/>
      <c r="D179" s="26" t="s">
        <v>1271</v>
      </c>
      <c r="E179" s="27"/>
      <c r="F179" s="27"/>
      <c r="G179" s="27"/>
      <c r="H179" s="27"/>
      <c r="I179" s="27"/>
      <c r="J179" s="33">
        <f>J178/10</f>
        <v>177.71320125</v>
      </c>
    </row>
    <row r="180" spans="1:10" ht="25.5" customHeight="1">
      <c r="A180" s="21" t="s">
        <v>325</v>
      </c>
      <c r="B180" s="27"/>
      <c r="C180" s="663" t="s">
        <v>326</v>
      </c>
      <c r="D180" s="663"/>
      <c r="E180" s="663"/>
      <c r="F180" s="663"/>
      <c r="G180" s="27"/>
      <c r="H180" s="27"/>
      <c r="I180" s="27"/>
      <c r="J180" s="33"/>
    </row>
    <row r="181" spans="1:10" ht="27.75" customHeight="1">
      <c r="A181" s="21"/>
      <c r="B181" s="23"/>
      <c r="C181" s="26" t="s">
        <v>299</v>
      </c>
      <c r="D181" s="659" t="s">
        <v>327</v>
      </c>
      <c r="E181" s="659"/>
      <c r="F181" s="659"/>
      <c r="G181" s="27"/>
      <c r="H181" s="27"/>
      <c r="I181" s="27"/>
      <c r="J181" s="27"/>
    </row>
    <row r="182" spans="1:10">
      <c r="A182" s="28"/>
      <c r="B182" s="27"/>
      <c r="C182" s="27"/>
      <c r="D182" s="29" t="s">
        <v>1264</v>
      </c>
      <c r="E182" s="27"/>
      <c r="F182" s="27"/>
      <c r="G182" s="27"/>
      <c r="H182" s="27"/>
      <c r="I182" s="27"/>
      <c r="J182" s="27"/>
    </row>
    <row r="183" spans="1:10">
      <c r="A183" s="28"/>
      <c r="B183" s="27"/>
      <c r="C183" s="27"/>
      <c r="D183" s="29" t="s">
        <v>1265</v>
      </c>
      <c r="E183" s="27"/>
      <c r="F183" s="27"/>
      <c r="G183" s="27"/>
      <c r="H183" s="27"/>
      <c r="I183" s="27"/>
      <c r="J183" s="27"/>
    </row>
    <row r="184" spans="1:10">
      <c r="A184" s="28"/>
      <c r="B184" s="27"/>
      <c r="C184" s="27"/>
      <c r="D184" s="26" t="s">
        <v>1128</v>
      </c>
      <c r="E184" s="26" t="s">
        <v>1230</v>
      </c>
      <c r="F184" s="27"/>
      <c r="G184" s="27"/>
      <c r="H184" s="27"/>
      <c r="I184" s="27"/>
      <c r="J184" s="27"/>
    </row>
    <row r="185" spans="1:10">
      <c r="A185" s="28"/>
      <c r="B185" s="27"/>
      <c r="C185" s="27"/>
      <c r="D185" s="27"/>
      <c r="E185" s="29" t="s">
        <v>17</v>
      </c>
      <c r="F185" s="27"/>
      <c r="G185" s="30" t="s">
        <v>4</v>
      </c>
      <c r="H185" s="31">
        <v>0.06</v>
      </c>
      <c r="I185" s="32">
        <f>Labour!D16</f>
        <v>466.67</v>
      </c>
      <c r="J185" s="32">
        <f>I185*H185</f>
        <v>28.0002</v>
      </c>
    </row>
    <row r="186" spans="1:10">
      <c r="A186" s="28"/>
      <c r="B186" s="27"/>
      <c r="C186" s="27"/>
      <c r="D186" s="27"/>
      <c r="E186" s="29" t="s">
        <v>18</v>
      </c>
      <c r="F186" s="27"/>
      <c r="G186" s="30" t="s">
        <v>4</v>
      </c>
      <c r="H186" s="31">
        <v>1.6</v>
      </c>
      <c r="I186" s="32">
        <f>Labour!D17</f>
        <v>466.67</v>
      </c>
      <c r="J186" s="32">
        <f>I186*H186</f>
        <v>746.67200000000003</v>
      </c>
    </row>
    <row r="187" spans="1:10">
      <c r="A187" s="28"/>
      <c r="B187" s="27"/>
      <c r="C187" s="27"/>
      <c r="D187" s="26" t="s">
        <v>955</v>
      </c>
      <c r="E187" s="26" t="s">
        <v>1231</v>
      </c>
      <c r="F187" s="27"/>
      <c r="G187" s="27"/>
      <c r="H187" s="27"/>
      <c r="I187" s="27"/>
      <c r="J187" s="27"/>
    </row>
    <row r="188" spans="1:10">
      <c r="A188" s="28"/>
      <c r="B188" s="27"/>
      <c r="C188" s="27"/>
      <c r="D188" s="27"/>
      <c r="E188" s="29" t="s">
        <v>1232</v>
      </c>
      <c r="F188" s="27"/>
      <c r="G188" s="30" t="s">
        <v>89</v>
      </c>
      <c r="H188" s="31">
        <v>1.25</v>
      </c>
      <c r="I188" s="32">
        <f>'Plant &amp; Machinery'!G52</f>
        <v>707</v>
      </c>
      <c r="J188" s="32">
        <f>I188*H188</f>
        <v>883.75</v>
      </c>
    </row>
    <row r="189" spans="1:10">
      <c r="A189" s="28"/>
      <c r="B189" s="27"/>
      <c r="C189" s="27"/>
      <c r="D189" s="26" t="s">
        <v>957</v>
      </c>
      <c r="E189" s="26" t="s">
        <v>1233</v>
      </c>
      <c r="F189" s="27"/>
      <c r="G189" s="27"/>
      <c r="H189" s="27"/>
      <c r="I189" s="27"/>
      <c r="J189" s="33">
        <f>SUM(J185:J188)*12.5%</f>
        <v>207.302775</v>
      </c>
    </row>
    <row r="190" spans="1:10">
      <c r="A190" s="28"/>
      <c r="B190" s="27"/>
      <c r="C190" s="27"/>
      <c r="D190" s="26"/>
      <c r="E190" s="26"/>
      <c r="F190" s="27"/>
      <c r="G190" s="27"/>
      <c r="H190" s="27"/>
      <c r="I190" s="27"/>
      <c r="J190" s="33"/>
    </row>
    <row r="191" spans="1:10">
      <c r="A191" s="28"/>
      <c r="B191" s="27"/>
      <c r="C191" s="27"/>
      <c r="D191" s="29" t="s">
        <v>1267</v>
      </c>
      <c r="E191" s="27"/>
      <c r="F191" s="27"/>
      <c r="G191" s="27"/>
      <c r="H191" s="27"/>
      <c r="I191" s="27"/>
      <c r="J191" s="32">
        <f>SUM(J185:J189)</f>
        <v>1865.7249750000001</v>
      </c>
    </row>
    <row r="192" spans="1:10">
      <c r="A192" s="28"/>
      <c r="B192" s="27"/>
      <c r="C192" s="27"/>
      <c r="D192" s="26" t="s">
        <v>1268</v>
      </c>
      <c r="E192" s="27"/>
      <c r="F192" s="27"/>
      <c r="G192" s="27"/>
      <c r="H192" s="27"/>
      <c r="I192" s="27"/>
      <c r="J192" s="33">
        <f>J191/10</f>
        <v>186.5724975</v>
      </c>
    </row>
    <row r="193" spans="1:10" ht="31.5" customHeight="1">
      <c r="A193" s="28"/>
      <c r="B193" s="27"/>
      <c r="C193" s="26" t="s">
        <v>301</v>
      </c>
      <c r="D193" s="659" t="s">
        <v>328</v>
      </c>
      <c r="E193" s="659"/>
      <c r="F193" s="659"/>
      <c r="G193" s="27"/>
      <c r="H193" s="27"/>
      <c r="I193" s="27"/>
      <c r="J193" s="27"/>
    </row>
    <row r="194" spans="1:10">
      <c r="A194" s="28"/>
      <c r="B194" s="27"/>
      <c r="C194" s="27"/>
      <c r="D194" s="29" t="s">
        <v>1264</v>
      </c>
      <c r="E194" s="27"/>
      <c r="F194" s="27"/>
      <c r="G194" s="27"/>
      <c r="H194" s="27"/>
      <c r="I194" s="27"/>
      <c r="J194" s="27"/>
    </row>
    <row r="195" spans="1:10">
      <c r="A195" s="28"/>
      <c r="B195" s="27"/>
      <c r="C195" s="27"/>
      <c r="D195" s="29" t="s">
        <v>1265</v>
      </c>
      <c r="E195" s="27"/>
      <c r="F195" s="27"/>
      <c r="G195" s="27"/>
      <c r="H195" s="27"/>
      <c r="I195" s="27"/>
      <c r="J195" s="27"/>
    </row>
    <row r="196" spans="1:10">
      <c r="A196" s="28"/>
      <c r="B196" s="27"/>
      <c r="C196" s="27"/>
      <c r="D196" s="26" t="s">
        <v>953</v>
      </c>
      <c r="E196" s="26" t="s">
        <v>1230</v>
      </c>
      <c r="F196" s="27"/>
      <c r="G196" s="27"/>
      <c r="H196" s="27"/>
      <c r="I196" s="27"/>
      <c r="J196" s="27"/>
    </row>
    <row r="197" spans="1:10">
      <c r="A197" s="28"/>
      <c r="B197" s="27"/>
      <c r="C197" s="27"/>
      <c r="D197" s="27"/>
      <c r="E197" s="29" t="s">
        <v>17</v>
      </c>
      <c r="F197" s="27"/>
      <c r="G197" s="30" t="s">
        <v>4</v>
      </c>
      <c r="H197" s="31">
        <v>0.05</v>
      </c>
      <c r="I197" s="32">
        <f>Labour!D16</f>
        <v>466.67</v>
      </c>
      <c r="J197" s="32">
        <f>I197*H197</f>
        <v>23.333500000000001</v>
      </c>
    </row>
    <row r="198" spans="1:10">
      <c r="A198" s="28"/>
      <c r="B198" s="27"/>
      <c r="C198" s="27"/>
      <c r="D198" s="27"/>
      <c r="E198" s="29" t="s">
        <v>18</v>
      </c>
      <c r="F198" s="27"/>
      <c r="G198" s="30" t="s">
        <v>4</v>
      </c>
      <c r="H198" s="31">
        <v>1.2</v>
      </c>
      <c r="I198" s="32">
        <f>Labour!D17</f>
        <v>466.67</v>
      </c>
      <c r="J198" s="32">
        <f>I198*H198</f>
        <v>560.00400000000002</v>
      </c>
    </row>
    <row r="199" spans="1:10">
      <c r="A199" s="28"/>
      <c r="B199" s="27"/>
      <c r="C199" s="27"/>
      <c r="D199" s="26" t="s">
        <v>1269</v>
      </c>
      <c r="E199" s="26" t="s">
        <v>1231</v>
      </c>
      <c r="F199" s="27"/>
      <c r="G199" s="27"/>
      <c r="H199" s="27"/>
      <c r="I199" s="27"/>
      <c r="J199" s="27"/>
    </row>
    <row r="200" spans="1:10">
      <c r="A200" s="28"/>
      <c r="B200" s="27"/>
      <c r="C200" s="27"/>
      <c r="D200" s="27"/>
      <c r="E200" s="29" t="s">
        <v>1232</v>
      </c>
      <c r="F200" s="27"/>
      <c r="G200" s="30" t="s">
        <v>89</v>
      </c>
      <c r="H200" s="31">
        <v>1.25</v>
      </c>
      <c r="I200" s="32">
        <f>'Plant &amp; Machinery'!G52</f>
        <v>707</v>
      </c>
      <c r="J200" s="32">
        <f>I200*H200</f>
        <v>883.75</v>
      </c>
    </row>
    <row r="201" spans="1:10">
      <c r="A201" s="28"/>
      <c r="B201" s="27"/>
      <c r="C201" s="27"/>
      <c r="D201" s="26" t="s">
        <v>957</v>
      </c>
      <c r="E201" s="26" t="s">
        <v>1233</v>
      </c>
      <c r="F201" s="27"/>
      <c r="G201" s="27"/>
      <c r="H201" s="27"/>
      <c r="I201" s="27"/>
      <c r="J201" s="33">
        <f>SUM(J197:J200)*12.5%</f>
        <v>183.38593750000001</v>
      </c>
    </row>
    <row r="202" spans="1:10">
      <c r="A202" s="28"/>
      <c r="B202" s="27"/>
      <c r="C202" s="27"/>
      <c r="D202" s="26"/>
      <c r="E202" s="26"/>
      <c r="F202" s="27"/>
      <c r="G202" s="27"/>
      <c r="H202" s="27"/>
      <c r="I202" s="27"/>
      <c r="J202" s="33"/>
    </row>
    <row r="203" spans="1:10">
      <c r="A203" s="28"/>
      <c r="B203" s="27"/>
      <c r="C203" s="27"/>
      <c r="D203" s="29" t="s">
        <v>1267</v>
      </c>
      <c r="E203" s="27"/>
      <c r="F203" s="27"/>
      <c r="G203" s="27"/>
      <c r="H203" s="27"/>
      <c r="I203" s="27"/>
      <c r="J203" s="32">
        <f>SUM(J197:J201)</f>
        <v>1650.4734375</v>
      </c>
    </row>
    <row r="204" spans="1:10">
      <c r="A204" s="28"/>
      <c r="B204" s="27"/>
      <c r="C204" s="27"/>
      <c r="D204" s="26" t="s">
        <v>1271</v>
      </c>
      <c r="E204" s="27"/>
      <c r="F204" s="27"/>
      <c r="G204" s="27"/>
      <c r="H204" s="27"/>
      <c r="I204" s="27"/>
      <c r="J204" s="33">
        <f>J203/10</f>
        <v>165.04734375000001</v>
      </c>
    </row>
    <row r="205" spans="1:10" ht="15.75" customHeight="1">
      <c r="A205" s="28"/>
      <c r="B205" s="23" t="s">
        <v>726</v>
      </c>
      <c r="C205" s="27"/>
      <c r="D205" s="29" t="s">
        <v>1272</v>
      </c>
      <c r="E205" s="27"/>
      <c r="F205" s="27"/>
      <c r="G205" s="27"/>
      <c r="H205" s="27"/>
      <c r="I205" s="27"/>
      <c r="J205" s="27"/>
    </row>
    <row r="206" spans="1:10" ht="21.75" customHeight="1">
      <c r="A206" s="21" t="s">
        <v>329</v>
      </c>
      <c r="B206" s="23">
        <v>100</v>
      </c>
      <c r="C206" s="26" t="s">
        <v>330</v>
      </c>
      <c r="D206" s="27"/>
      <c r="E206" s="27"/>
      <c r="F206" s="27"/>
      <c r="G206" s="27"/>
      <c r="H206" s="27"/>
      <c r="I206" s="27"/>
      <c r="J206" s="27"/>
    </row>
    <row r="207" spans="1:10" ht="28.5" customHeight="1">
      <c r="A207" s="37"/>
      <c r="B207" s="29"/>
      <c r="C207" s="26" t="s">
        <v>299</v>
      </c>
      <c r="D207" s="659" t="s">
        <v>331</v>
      </c>
      <c r="E207" s="659"/>
      <c r="F207" s="659"/>
      <c r="G207" s="27"/>
      <c r="H207" s="27"/>
      <c r="I207" s="27"/>
      <c r="J207" s="27"/>
    </row>
    <row r="208" spans="1:10">
      <c r="A208" s="28"/>
      <c r="B208" s="27"/>
      <c r="C208" s="27"/>
      <c r="D208" s="29" t="s">
        <v>1264</v>
      </c>
      <c r="E208" s="27"/>
      <c r="F208" s="27"/>
      <c r="G208" s="27"/>
      <c r="H208" s="27"/>
      <c r="I208" s="27"/>
      <c r="J208" s="27"/>
    </row>
    <row r="209" spans="1:10">
      <c r="A209" s="28"/>
      <c r="B209" s="27"/>
      <c r="C209" s="27"/>
      <c r="D209" s="29" t="s">
        <v>1273</v>
      </c>
      <c r="E209" s="27"/>
      <c r="F209" s="27"/>
      <c r="G209" s="27"/>
      <c r="H209" s="27"/>
      <c r="I209" s="27"/>
      <c r="J209" s="27"/>
    </row>
    <row r="210" spans="1:10">
      <c r="A210" s="28"/>
      <c r="B210" s="27"/>
      <c r="C210" s="27"/>
      <c r="D210" s="26" t="s">
        <v>953</v>
      </c>
      <c r="E210" s="26" t="s">
        <v>1230</v>
      </c>
      <c r="F210" s="27"/>
      <c r="G210" s="27"/>
      <c r="H210" s="27"/>
      <c r="I210" s="27"/>
      <c r="J210" s="27"/>
    </row>
    <row r="211" spans="1:10">
      <c r="A211" s="28"/>
      <c r="B211" s="27"/>
      <c r="C211" s="27"/>
      <c r="D211" s="27"/>
      <c r="E211" s="29" t="s">
        <v>17</v>
      </c>
      <c r="F211" s="27"/>
      <c r="G211" s="30" t="s">
        <v>4</v>
      </c>
      <c r="H211" s="31">
        <v>0.04</v>
      </c>
      <c r="I211" s="32">
        <f>Labour!D16</f>
        <v>466.67</v>
      </c>
      <c r="J211" s="32">
        <f>I211*H211</f>
        <v>18.666800000000002</v>
      </c>
    </row>
    <row r="212" spans="1:10">
      <c r="A212" s="28"/>
      <c r="B212" s="27"/>
      <c r="C212" s="27"/>
      <c r="D212" s="27"/>
      <c r="E212" s="29" t="s">
        <v>18</v>
      </c>
      <c r="F212" s="27"/>
      <c r="G212" s="30" t="s">
        <v>4</v>
      </c>
      <c r="H212" s="31">
        <v>1</v>
      </c>
      <c r="I212" s="32">
        <f>Labour!D17</f>
        <v>466.67</v>
      </c>
      <c r="J212" s="32">
        <f>I212*H212</f>
        <v>466.67</v>
      </c>
    </row>
    <row r="213" spans="1:10">
      <c r="A213" s="28"/>
      <c r="B213" s="27"/>
      <c r="C213" s="27"/>
      <c r="D213" s="26" t="s">
        <v>1269</v>
      </c>
      <c r="E213" s="26" t="s">
        <v>1231</v>
      </c>
      <c r="F213" s="27"/>
      <c r="G213" s="27"/>
      <c r="H213" s="27"/>
      <c r="I213" s="27"/>
      <c r="J213" s="27"/>
    </row>
    <row r="214" spans="1:10">
      <c r="A214" s="28"/>
      <c r="B214" s="27"/>
      <c r="C214" s="27"/>
      <c r="D214" s="27"/>
      <c r="E214" s="29" t="s">
        <v>1232</v>
      </c>
      <c r="F214" s="27"/>
      <c r="G214" s="30" t="s">
        <v>89</v>
      </c>
      <c r="H214" s="31">
        <v>1</v>
      </c>
      <c r="I214" s="32">
        <f>'Plant &amp; Machinery'!G52</f>
        <v>707</v>
      </c>
      <c r="J214" s="32">
        <f>I214*H214</f>
        <v>707</v>
      </c>
    </row>
    <row r="215" spans="1:10">
      <c r="A215" s="28"/>
      <c r="B215" s="27"/>
      <c r="C215" s="27"/>
      <c r="D215" s="26" t="s">
        <v>957</v>
      </c>
      <c r="E215" s="26" t="s">
        <v>1233</v>
      </c>
      <c r="F215" s="27"/>
      <c r="G215" s="27"/>
      <c r="H215" s="27"/>
      <c r="I215" s="27"/>
      <c r="J215" s="33">
        <f>SUM(J211:J214)*12.5%</f>
        <v>149.0421</v>
      </c>
    </row>
    <row r="216" spans="1:10">
      <c r="A216" s="28"/>
      <c r="B216" s="27"/>
      <c r="C216" s="27"/>
      <c r="D216" s="26"/>
      <c r="E216" s="26"/>
      <c r="F216" s="27"/>
      <c r="G216" s="27"/>
      <c r="H216" s="27"/>
      <c r="I216" s="27"/>
      <c r="J216" s="33"/>
    </row>
    <row r="217" spans="1:10">
      <c r="A217" s="28"/>
      <c r="B217" s="27"/>
      <c r="C217" s="27"/>
      <c r="D217" s="29" t="s">
        <v>1274</v>
      </c>
      <c r="E217" s="27"/>
      <c r="F217" s="27"/>
      <c r="G217" s="27"/>
      <c r="H217" s="27"/>
      <c r="I217" s="27"/>
      <c r="J217" s="32">
        <f>SUM(J211:J215)</f>
        <v>1341.3789000000002</v>
      </c>
    </row>
    <row r="218" spans="1:10">
      <c r="A218" s="28"/>
      <c r="B218" s="27"/>
      <c r="C218" s="27"/>
      <c r="D218" s="26" t="s">
        <v>1275</v>
      </c>
      <c r="E218" s="27"/>
      <c r="F218" s="27"/>
      <c r="G218" s="27"/>
      <c r="H218" s="27"/>
      <c r="I218" s="27"/>
      <c r="J218" s="33">
        <f>J217/5</f>
        <v>268.27578000000005</v>
      </c>
    </row>
    <row r="219" spans="1:10" ht="28.5" customHeight="1">
      <c r="A219" s="28"/>
      <c r="B219" s="27"/>
      <c r="C219" s="26" t="s">
        <v>301</v>
      </c>
      <c r="D219" s="659" t="s">
        <v>332</v>
      </c>
      <c r="E219" s="659"/>
      <c r="F219" s="659"/>
      <c r="G219" s="27"/>
      <c r="H219" s="27"/>
      <c r="I219" s="27"/>
      <c r="J219" s="27"/>
    </row>
    <row r="220" spans="1:10">
      <c r="A220" s="28"/>
      <c r="B220" s="27"/>
      <c r="C220" s="27"/>
      <c r="D220" s="29" t="s">
        <v>1264</v>
      </c>
      <c r="E220" s="27"/>
      <c r="F220" s="27"/>
      <c r="G220" s="27"/>
      <c r="H220" s="27"/>
      <c r="I220" s="27"/>
      <c r="J220" s="27"/>
    </row>
    <row r="221" spans="1:10">
      <c r="A221" s="28"/>
      <c r="B221" s="27"/>
      <c r="C221" s="27"/>
      <c r="D221" s="29" t="s">
        <v>1273</v>
      </c>
      <c r="E221" s="27"/>
      <c r="F221" s="27"/>
      <c r="G221" s="27"/>
      <c r="H221" s="27"/>
      <c r="I221" s="27"/>
      <c r="J221" s="27"/>
    </row>
    <row r="222" spans="1:10">
      <c r="A222" s="28"/>
      <c r="B222" s="27"/>
      <c r="C222" s="27"/>
      <c r="D222" s="26" t="s">
        <v>1128</v>
      </c>
      <c r="E222" s="26" t="s">
        <v>1230</v>
      </c>
      <c r="F222" s="27"/>
      <c r="G222" s="27"/>
      <c r="H222" s="27"/>
      <c r="I222" s="27"/>
      <c r="J222" s="27"/>
    </row>
    <row r="223" spans="1:10">
      <c r="A223" s="28"/>
      <c r="B223" s="27"/>
      <c r="C223" s="27"/>
      <c r="D223" s="27"/>
      <c r="E223" s="29" t="s">
        <v>17</v>
      </c>
      <c r="F223" s="27"/>
      <c r="G223" s="30" t="s">
        <v>4</v>
      </c>
      <c r="H223" s="31">
        <v>0.04</v>
      </c>
      <c r="I223" s="32">
        <f>Labour!D16</f>
        <v>466.67</v>
      </c>
      <c r="J223" s="32">
        <f>I223*H223</f>
        <v>18.666800000000002</v>
      </c>
    </row>
    <row r="224" spans="1:10">
      <c r="A224" s="28"/>
      <c r="B224" s="27"/>
      <c r="C224" s="27"/>
      <c r="D224" s="27"/>
      <c r="E224" s="29" t="s">
        <v>18</v>
      </c>
      <c r="F224" s="27"/>
      <c r="G224" s="30" t="s">
        <v>4</v>
      </c>
      <c r="H224" s="31">
        <v>1</v>
      </c>
      <c r="I224" s="32">
        <f>Labour!D17</f>
        <v>466.67</v>
      </c>
      <c r="J224" s="32">
        <f>I224*H224</f>
        <v>466.67</v>
      </c>
    </row>
    <row r="225" spans="1:10">
      <c r="A225" s="28"/>
      <c r="B225" s="27"/>
      <c r="C225" s="27"/>
      <c r="D225" s="26" t="s">
        <v>1269</v>
      </c>
      <c r="E225" s="26" t="s">
        <v>1231</v>
      </c>
      <c r="F225" s="27"/>
      <c r="G225" s="27"/>
      <c r="H225" s="27"/>
      <c r="I225" s="27"/>
      <c r="J225" s="27"/>
    </row>
    <row r="226" spans="1:10">
      <c r="A226" s="28"/>
      <c r="B226" s="27"/>
      <c r="C226" s="27"/>
      <c r="D226" s="27"/>
      <c r="E226" s="29" t="s">
        <v>1232</v>
      </c>
      <c r="F226" s="27"/>
      <c r="G226" s="30" t="s">
        <v>89</v>
      </c>
      <c r="H226" s="31">
        <v>1</v>
      </c>
      <c r="I226" s="32">
        <f>'Plant &amp; Machinery'!G52</f>
        <v>707</v>
      </c>
      <c r="J226" s="32">
        <f>I226*H226</f>
        <v>707</v>
      </c>
    </row>
    <row r="227" spans="1:10">
      <c r="A227" s="28"/>
      <c r="B227" s="27"/>
      <c r="C227" s="27"/>
      <c r="D227" s="26" t="s">
        <v>957</v>
      </c>
      <c r="E227" s="26" t="s">
        <v>1233</v>
      </c>
      <c r="F227" s="27"/>
      <c r="G227" s="27"/>
      <c r="H227" s="27"/>
      <c r="I227" s="27"/>
      <c r="J227" s="33">
        <f>SUM(J223:J226)*12.5%</f>
        <v>149.0421</v>
      </c>
    </row>
    <row r="228" spans="1:10">
      <c r="A228" s="28"/>
      <c r="B228" s="27"/>
      <c r="C228" s="27"/>
      <c r="D228" s="26"/>
      <c r="E228" s="26"/>
      <c r="F228" s="27"/>
      <c r="G228" s="27"/>
      <c r="H228" s="27"/>
      <c r="I228" s="27"/>
      <c r="J228" s="33"/>
    </row>
    <row r="229" spans="1:10">
      <c r="A229" s="28"/>
      <c r="B229" s="27"/>
      <c r="C229" s="27"/>
      <c r="D229" s="29" t="s">
        <v>1274</v>
      </c>
      <c r="E229" s="27"/>
      <c r="F229" s="27"/>
      <c r="G229" s="27"/>
      <c r="H229" s="27"/>
      <c r="I229" s="27"/>
      <c r="J229" s="32">
        <f>SUM(J223:J227)</f>
        <v>1341.3789000000002</v>
      </c>
    </row>
    <row r="230" spans="1:10">
      <c r="A230" s="28"/>
      <c r="B230" s="27"/>
      <c r="C230" s="27"/>
      <c r="D230" s="26" t="s">
        <v>1275</v>
      </c>
      <c r="E230" s="27"/>
      <c r="F230" s="27"/>
      <c r="G230" s="27"/>
      <c r="H230" s="27"/>
      <c r="I230" s="27"/>
      <c r="J230" s="33">
        <f>J229/5</f>
        <v>268.27578000000005</v>
      </c>
    </row>
    <row r="231" spans="1:10" ht="28.5" customHeight="1">
      <c r="A231" s="28"/>
      <c r="B231" s="38" t="s">
        <v>726</v>
      </c>
      <c r="C231" s="657" t="s">
        <v>1276</v>
      </c>
      <c r="D231" s="657"/>
      <c r="E231" s="657"/>
      <c r="F231" s="657"/>
      <c r="G231" s="27"/>
      <c r="H231" s="27"/>
      <c r="I231" s="27"/>
      <c r="J231" s="27"/>
    </row>
    <row r="232" spans="1:10" ht="18.75" customHeight="1">
      <c r="A232" s="21" t="s">
        <v>333</v>
      </c>
      <c r="B232" s="38"/>
      <c r="C232" s="662" t="s">
        <v>334</v>
      </c>
      <c r="D232" s="662"/>
      <c r="E232" s="662"/>
      <c r="F232" s="662"/>
      <c r="G232" s="27"/>
      <c r="H232" s="27"/>
      <c r="I232" s="27"/>
      <c r="J232" s="27"/>
    </row>
    <row r="233" spans="1:10" ht="42" customHeight="1">
      <c r="A233" s="37"/>
      <c r="B233" s="23"/>
      <c r="C233" s="26" t="s">
        <v>299</v>
      </c>
      <c r="D233" s="659" t="s">
        <v>335</v>
      </c>
      <c r="E233" s="659"/>
      <c r="F233" s="659"/>
      <c r="G233" s="27"/>
      <c r="H233" s="27"/>
      <c r="I233" s="27"/>
      <c r="J233" s="27"/>
    </row>
    <row r="234" spans="1:10">
      <c r="A234" s="28"/>
      <c r="B234" s="27"/>
      <c r="C234" s="27"/>
      <c r="D234" s="29" t="s">
        <v>1228</v>
      </c>
      <c r="E234" s="27"/>
      <c r="F234" s="27"/>
      <c r="G234" s="27"/>
      <c r="H234" s="27"/>
      <c r="I234" s="27"/>
      <c r="J234" s="27"/>
    </row>
    <row r="235" spans="1:10">
      <c r="A235" s="28"/>
      <c r="B235" s="27"/>
      <c r="C235" s="27"/>
      <c r="D235" s="29" t="s">
        <v>1229</v>
      </c>
      <c r="E235" s="27"/>
      <c r="F235" s="27"/>
      <c r="G235" s="27"/>
      <c r="H235" s="27"/>
      <c r="I235" s="27"/>
      <c r="J235" s="27"/>
    </row>
    <row r="236" spans="1:10">
      <c r="A236" s="28"/>
      <c r="B236" s="27"/>
      <c r="C236" s="27"/>
      <c r="D236" s="26" t="s">
        <v>953</v>
      </c>
      <c r="E236" s="26" t="s">
        <v>1230</v>
      </c>
      <c r="F236" s="27"/>
      <c r="G236" s="27"/>
      <c r="H236" s="27"/>
      <c r="I236" s="27"/>
      <c r="J236" s="27"/>
    </row>
    <row r="237" spans="1:10">
      <c r="A237" s="28"/>
      <c r="B237" s="27"/>
      <c r="C237" s="27"/>
      <c r="D237" s="27"/>
      <c r="E237" s="29" t="s">
        <v>17</v>
      </c>
      <c r="F237" s="27"/>
      <c r="G237" s="30" t="s">
        <v>4</v>
      </c>
      <c r="H237" s="31">
        <v>0.08</v>
      </c>
      <c r="I237" s="32">
        <f>Labour!D16</f>
        <v>466.67</v>
      </c>
      <c r="J237" s="32">
        <f>I237*H237</f>
        <v>37.333600000000004</v>
      </c>
    </row>
    <row r="238" spans="1:10">
      <c r="A238" s="28"/>
      <c r="B238" s="27"/>
      <c r="C238" s="27"/>
      <c r="D238" s="27"/>
      <c r="E238" s="29" t="s">
        <v>18</v>
      </c>
      <c r="F238" s="27"/>
      <c r="G238" s="30" t="s">
        <v>4</v>
      </c>
      <c r="H238" s="31">
        <v>2</v>
      </c>
      <c r="I238" s="32">
        <f>Labour!D17</f>
        <v>466.67</v>
      </c>
      <c r="J238" s="32">
        <f>I238*H238</f>
        <v>933.34</v>
      </c>
    </row>
    <row r="239" spans="1:10">
      <c r="A239" s="28"/>
      <c r="B239" s="27"/>
      <c r="C239" s="27"/>
      <c r="D239" s="26" t="s">
        <v>955</v>
      </c>
      <c r="E239" s="26" t="s">
        <v>1231</v>
      </c>
      <c r="F239" s="27"/>
      <c r="G239" s="27"/>
      <c r="H239" s="27"/>
      <c r="I239" s="27"/>
      <c r="J239" s="27"/>
    </row>
    <row r="240" spans="1:10">
      <c r="A240" s="28"/>
      <c r="B240" s="27"/>
      <c r="C240" s="27"/>
      <c r="D240" s="27"/>
      <c r="E240" s="29" t="s">
        <v>1232</v>
      </c>
      <c r="F240" s="27"/>
      <c r="G240" s="30" t="s">
        <v>89</v>
      </c>
      <c r="H240" s="31">
        <v>1.5</v>
      </c>
      <c r="I240" s="32">
        <f>'Plant &amp; Machinery'!G52</f>
        <v>707</v>
      </c>
      <c r="J240" s="32">
        <f>I240*H240</f>
        <v>1060.5</v>
      </c>
    </row>
    <row r="241" spans="1:10">
      <c r="A241" s="28"/>
      <c r="B241" s="27"/>
      <c r="C241" s="27"/>
      <c r="D241" s="26" t="s">
        <v>957</v>
      </c>
      <c r="E241" s="26" t="s">
        <v>1233</v>
      </c>
      <c r="F241" s="27"/>
      <c r="G241" s="27"/>
      <c r="H241" s="27"/>
      <c r="I241" s="27"/>
      <c r="J241" s="33">
        <f>SUM(J237:J240)*12.5%</f>
        <v>253.89670000000001</v>
      </c>
    </row>
    <row r="242" spans="1:10">
      <c r="A242" s="28"/>
      <c r="B242" s="27"/>
      <c r="C242" s="27"/>
      <c r="D242" s="26"/>
      <c r="E242" s="26"/>
      <c r="F242" s="27"/>
      <c r="G242" s="27"/>
      <c r="H242" s="27"/>
      <c r="I242" s="27"/>
      <c r="J242" s="33"/>
    </row>
    <row r="243" spans="1:10">
      <c r="A243" s="28"/>
      <c r="B243" s="27"/>
      <c r="C243" s="27"/>
      <c r="D243" s="29" t="s">
        <v>1234</v>
      </c>
      <c r="E243" s="27"/>
      <c r="F243" s="27"/>
      <c r="G243" s="27"/>
      <c r="H243" s="27"/>
      <c r="I243" s="27"/>
      <c r="J243" s="32">
        <f>SUM(J237:J241)</f>
        <v>2285.0703000000003</v>
      </c>
    </row>
    <row r="244" spans="1:10">
      <c r="A244" s="28"/>
      <c r="B244" s="27"/>
      <c r="C244" s="27"/>
      <c r="D244" s="26" t="s">
        <v>1235</v>
      </c>
      <c r="E244" s="27"/>
      <c r="F244" s="27"/>
      <c r="G244" s="27"/>
      <c r="H244" s="27"/>
      <c r="I244" s="27"/>
      <c r="J244" s="33">
        <f>J243/5.5</f>
        <v>415.46732727272735</v>
      </c>
    </row>
    <row r="245" spans="1:10" ht="40.5" customHeight="1">
      <c r="A245" s="28"/>
      <c r="B245" s="27"/>
      <c r="C245" s="26" t="s">
        <v>301</v>
      </c>
      <c r="D245" s="659" t="s">
        <v>336</v>
      </c>
      <c r="E245" s="659"/>
      <c r="F245" s="659"/>
      <c r="G245" s="27"/>
      <c r="H245" s="27"/>
      <c r="I245" s="27"/>
      <c r="J245" s="27"/>
    </row>
    <row r="246" spans="1:10">
      <c r="A246" s="28"/>
      <c r="B246" s="27"/>
      <c r="C246" s="27"/>
      <c r="D246" s="29" t="s">
        <v>1228</v>
      </c>
      <c r="E246" s="27"/>
      <c r="F246" s="27"/>
      <c r="G246" s="27"/>
      <c r="H246" s="27"/>
      <c r="I246" s="27"/>
      <c r="J246" s="27"/>
    </row>
    <row r="247" spans="1:10">
      <c r="A247" s="28"/>
      <c r="B247" s="27"/>
      <c r="C247" s="27"/>
      <c r="D247" s="29" t="s">
        <v>1229</v>
      </c>
      <c r="E247" s="27"/>
      <c r="F247" s="27"/>
      <c r="G247" s="27"/>
      <c r="H247" s="27"/>
      <c r="I247" s="27"/>
      <c r="J247" s="27"/>
    </row>
    <row r="248" spans="1:10">
      <c r="A248" s="28"/>
      <c r="B248" s="27"/>
      <c r="C248" s="27"/>
      <c r="D248" s="26" t="s">
        <v>953</v>
      </c>
      <c r="E248" s="26" t="s">
        <v>1230</v>
      </c>
      <c r="F248" s="27"/>
      <c r="G248" s="27"/>
      <c r="H248" s="27"/>
      <c r="I248" s="27"/>
      <c r="J248" s="27"/>
    </row>
    <row r="249" spans="1:10">
      <c r="A249" s="28"/>
      <c r="B249" s="27"/>
      <c r="C249" s="27"/>
      <c r="D249" s="27"/>
      <c r="E249" s="29" t="s">
        <v>17</v>
      </c>
      <c r="F249" s="27"/>
      <c r="G249" s="30" t="s">
        <v>4</v>
      </c>
      <c r="H249" s="31">
        <v>0.08</v>
      </c>
      <c r="I249" s="32">
        <f>Labour!D16</f>
        <v>466.67</v>
      </c>
      <c r="J249" s="32">
        <f>I249*H249</f>
        <v>37.333600000000004</v>
      </c>
    </row>
    <row r="250" spans="1:10">
      <c r="A250" s="28"/>
      <c r="B250" s="27"/>
      <c r="C250" s="27"/>
      <c r="D250" s="27"/>
      <c r="E250" s="29" t="s">
        <v>18</v>
      </c>
      <c r="F250" s="27"/>
      <c r="G250" s="30" t="s">
        <v>4</v>
      </c>
      <c r="H250" s="31">
        <v>2</v>
      </c>
      <c r="I250" s="32">
        <f>Labour!D17</f>
        <v>466.67</v>
      </c>
      <c r="J250" s="32">
        <f>I250*H250</f>
        <v>933.34</v>
      </c>
    </row>
    <row r="251" spans="1:10">
      <c r="A251" s="28"/>
      <c r="B251" s="27"/>
      <c r="C251" s="27"/>
      <c r="D251" s="26" t="s">
        <v>955</v>
      </c>
      <c r="E251" s="26" t="s">
        <v>1231</v>
      </c>
      <c r="F251" s="27"/>
      <c r="G251" s="27"/>
      <c r="H251" s="27"/>
      <c r="I251" s="27"/>
      <c r="J251" s="27"/>
    </row>
    <row r="252" spans="1:10">
      <c r="A252" s="28"/>
      <c r="B252" s="27"/>
      <c r="C252" s="27"/>
      <c r="D252" s="27"/>
      <c r="E252" s="29" t="s">
        <v>1232</v>
      </c>
      <c r="F252" s="27"/>
      <c r="G252" s="30" t="s">
        <v>89</v>
      </c>
      <c r="H252" s="31">
        <v>1.5</v>
      </c>
      <c r="I252" s="32">
        <f>'Plant &amp; Machinery'!G52</f>
        <v>707</v>
      </c>
      <c r="J252" s="32">
        <f>I252*H252</f>
        <v>1060.5</v>
      </c>
    </row>
    <row r="253" spans="1:10">
      <c r="A253" s="28"/>
      <c r="B253" s="27"/>
      <c r="C253" s="27"/>
      <c r="D253" s="26" t="s">
        <v>957</v>
      </c>
      <c r="E253" s="26" t="s">
        <v>1233</v>
      </c>
      <c r="F253" s="27"/>
      <c r="G253" s="27"/>
      <c r="H253" s="27"/>
      <c r="I253" s="27"/>
      <c r="J253" s="33">
        <f>SUM(J249:J252)*12.5%</f>
        <v>253.89670000000001</v>
      </c>
    </row>
    <row r="254" spans="1:10">
      <c r="A254" s="28"/>
      <c r="B254" s="27"/>
      <c r="C254" s="27"/>
      <c r="D254" s="26"/>
      <c r="E254" s="26"/>
      <c r="F254" s="27"/>
      <c r="G254" s="27"/>
      <c r="H254" s="27"/>
      <c r="I254" s="27"/>
      <c r="J254" s="33"/>
    </row>
    <row r="255" spans="1:10">
      <c r="A255" s="28"/>
      <c r="B255" s="27"/>
      <c r="C255" s="27"/>
      <c r="D255" s="29" t="s">
        <v>1234</v>
      </c>
      <c r="E255" s="27"/>
      <c r="F255" s="27"/>
      <c r="G255" s="27"/>
      <c r="H255" s="27"/>
      <c r="I255" s="27"/>
      <c r="J255" s="32">
        <f>SUM(J249:J253)</f>
        <v>2285.0703000000003</v>
      </c>
    </row>
    <row r="256" spans="1:10">
      <c r="A256" s="28"/>
      <c r="B256" s="27"/>
      <c r="C256" s="27"/>
      <c r="D256" s="26" t="s">
        <v>1235</v>
      </c>
      <c r="E256" s="27"/>
      <c r="F256" s="27"/>
      <c r="G256" s="27"/>
      <c r="H256" s="27"/>
      <c r="I256" s="27"/>
      <c r="J256" s="33">
        <f>J255/5.5</f>
        <v>415.46732727272735</v>
      </c>
    </row>
    <row r="257" spans="1:10">
      <c r="A257" s="21" t="s">
        <v>337</v>
      </c>
      <c r="B257" s="27"/>
      <c r="C257" s="26" t="s">
        <v>338</v>
      </c>
      <c r="D257" s="26"/>
      <c r="E257" s="27"/>
      <c r="F257" s="27"/>
      <c r="G257" s="27"/>
      <c r="H257" s="27"/>
      <c r="I257" s="27"/>
      <c r="J257" s="33"/>
    </row>
    <row r="258" spans="1:10" ht="29.25" customHeight="1">
      <c r="A258" s="37"/>
      <c r="B258" s="23"/>
      <c r="C258" s="26" t="s">
        <v>299</v>
      </c>
      <c r="D258" s="659" t="s">
        <v>339</v>
      </c>
      <c r="E258" s="659"/>
      <c r="F258" s="659"/>
      <c r="G258" s="27"/>
      <c r="H258" s="27"/>
      <c r="I258" s="27"/>
      <c r="J258" s="27"/>
    </row>
    <row r="259" spans="1:10">
      <c r="A259" s="28"/>
      <c r="B259" s="27"/>
      <c r="C259" s="27"/>
      <c r="D259" s="26" t="s">
        <v>340</v>
      </c>
      <c r="E259" s="26" t="s">
        <v>341</v>
      </c>
      <c r="F259" s="27"/>
      <c r="G259" s="27"/>
      <c r="H259" s="27"/>
      <c r="I259" s="27"/>
      <c r="J259" s="27"/>
    </row>
    <row r="260" spans="1:10">
      <c r="A260" s="28"/>
      <c r="B260" s="27"/>
      <c r="C260" s="27"/>
      <c r="D260" s="27"/>
      <c r="E260" s="29" t="s">
        <v>1277</v>
      </c>
      <c r="F260" s="27"/>
      <c r="G260" s="27"/>
      <c r="H260" s="27"/>
      <c r="I260" s="27"/>
      <c r="J260" s="27"/>
    </row>
    <row r="261" spans="1:10">
      <c r="A261" s="28"/>
      <c r="B261" s="27"/>
      <c r="C261" s="27"/>
      <c r="D261" s="27"/>
      <c r="E261" s="29" t="s">
        <v>1278</v>
      </c>
      <c r="F261" s="27"/>
      <c r="G261" s="27"/>
      <c r="H261" s="27"/>
      <c r="I261" s="27"/>
      <c r="J261" s="27"/>
    </row>
    <row r="262" spans="1:10">
      <c r="A262" s="28"/>
      <c r="B262" s="27"/>
      <c r="C262" s="27"/>
      <c r="D262" s="27"/>
      <c r="E262" s="26" t="s">
        <v>953</v>
      </c>
      <c r="F262" s="26" t="s">
        <v>1230</v>
      </c>
      <c r="G262" s="27"/>
      <c r="H262" s="27"/>
      <c r="I262" s="27"/>
      <c r="J262" s="27"/>
    </row>
    <row r="263" spans="1:10">
      <c r="A263" s="28"/>
      <c r="B263" s="27"/>
      <c r="C263" s="27"/>
      <c r="D263" s="27"/>
      <c r="E263" s="27"/>
      <c r="F263" s="29" t="s">
        <v>17</v>
      </c>
      <c r="G263" s="30" t="s">
        <v>4</v>
      </c>
      <c r="H263" s="31">
        <v>0.02</v>
      </c>
      <c r="I263" s="32">
        <f>Labour!D16</f>
        <v>466.67</v>
      </c>
      <c r="J263" s="32">
        <f>I263*H263</f>
        <v>9.333400000000001</v>
      </c>
    </row>
    <row r="264" spans="1:10">
      <c r="A264" s="28"/>
      <c r="B264" s="27"/>
      <c r="C264" s="27"/>
      <c r="D264" s="27"/>
      <c r="E264" s="27"/>
      <c r="F264" s="29" t="s">
        <v>1279</v>
      </c>
      <c r="G264" s="30" t="s">
        <v>4</v>
      </c>
      <c r="H264" s="31">
        <v>0.5</v>
      </c>
      <c r="I264" s="32">
        <f>Labour!D17</f>
        <v>466.67</v>
      </c>
      <c r="J264" s="32">
        <f>I264*H264</f>
        <v>233.33500000000001</v>
      </c>
    </row>
    <row r="265" spans="1:10">
      <c r="A265" s="28"/>
      <c r="B265" s="27"/>
      <c r="C265" s="27"/>
      <c r="D265" s="27"/>
      <c r="E265" s="26" t="s">
        <v>955</v>
      </c>
      <c r="F265" s="26" t="s">
        <v>1231</v>
      </c>
      <c r="G265" s="27"/>
      <c r="H265" s="27"/>
      <c r="I265" s="27"/>
      <c r="J265" s="27"/>
    </row>
    <row r="266" spans="1:10">
      <c r="A266" s="28"/>
      <c r="B266" s="27"/>
      <c r="C266" s="27"/>
      <c r="D266" s="27"/>
      <c r="E266" s="27"/>
      <c r="F266" s="29" t="s">
        <v>1280</v>
      </c>
      <c r="G266" s="30" t="s">
        <v>89</v>
      </c>
      <c r="H266" s="31">
        <v>0.33</v>
      </c>
      <c r="I266" s="32">
        <f>'Plant &amp; Machinery'!G52</f>
        <v>707</v>
      </c>
      <c r="J266" s="32">
        <f>I266*H266</f>
        <v>233.31</v>
      </c>
    </row>
    <row r="267" spans="1:10">
      <c r="A267" s="28"/>
      <c r="B267" s="27"/>
      <c r="C267" s="27"/>
      <c r="D267" s="27"/>
      <c r="E267" s="27"/>
      <c r="F267" s="29" t="s">
        <v>1281</v>
      </c>
      <c r="G267" s="30" t="s">
        <v>89</v>
      </c>
      <c r="H267" s="31">
        <v>0.33</v>
      </c>
      <c r="I267" s="32">
        <f>'Plant &amp; Machinery'!G13</f>
        <v>816</v>
      </c>
      <c r="J267" s="32">
        <f>I267*H267</f>
        <v>269.28000000000003</v>
      </c>
    </row>
    <row r="268" spans="1:10">
      <c r="A268" s="28"/>
      <c r="B268" s="27"/>
      <c r="C268" s="27"/>
      <c r="D268" s="27"/>
      <c r="E268" s="26" t="s">
        <v>957</v>
      </c>
      <c r="F268" s="26" t="s">
        <v>1233</v>
      </c>
      <c r="G268" s="27"/>
      <c r="H268" s="27"/>
      <c r="I268" s="27"/>
      <c r="J268" s="33">
        <f>SUM(J263:J267)*12.5%</f>
        <v>93.157300000000006</v>
      </c>
    </row>
    <row r="269" spans="1:10">
      <c r="A269" s="28"/>
      <c r="B269" s="27"/>
      <c r="C269" s="27"/>
      <c r="D269" s="27"/>
      <c r="E269" s="26"/>
      <c r="F269" s="26"/>
      <c r="G269" s="27"/>
      <c r="H269" s="27"/>
      <c r="I269" s="27"/>
      <c r="J269" s="33"/>
    </row>
    <row r="270" spans="1:10">
      <c r="A270" s="28"/>
      <c r="B270" s="27"/>
      <c r="C270" s="27"/>
      <c r="D270" s="27"/>
      <c r="E270" s="29" t="s">
        <v>1282</v>
      </c>
      <c r="F270" s="27"/>
      <c r="G270" s="27"/>
      <c r="H270" s="27"/>
      <c r="I270" s="27"/>
      <c r="J270" s="32">
        <f>SUM(J263:J268)</f>
        <v>838.41570000000002</v>
      </c>
    </row>
    <row r="271" spans="1:10">
      <c r="A271" s="28"/>
      <c r="B271" s="27"/>
      <c r="C271" s="27"/>
      <c r="D271" s="27"/>
      <c r="E271" s="26" t="s">
        <v>1283</v>
      </c>
      <c r="F271" s="27"/>
      <c r="G271" s="27"/>
      <c r="H271" s="27"/>
      <c r="I271" s="27"/>
      <c r="J271" s="33">
        <f>J270/9</f>
        <v>93.157300000000006</v>
      </c>
    </row>
    <row r="272" spans="1:10">
      <c r="A272" s="28"/>
      <c r="B272" s="27"/>
      <c r="C272" s="27"/>
      <c r="D272" s="26" t="s">
        <v>342</v>
      </c>
      <c r="E272" s="26" t="s">
        <v>343</v>
      </c>
      <c r="F272" s="27"/>
      <c r="G272" s="27"/>
      <c r="H272" s="27"/>
      <c r="I272" s="27"/>
      <c r="J272" s="27"/>
    </row>
    <row r="273" spans="1:10">
      <c r="A273" s="28"/>
      <c r="B273" s="27"/>
      <c r="C273" s="27"/>
      <c r="D273" s="27"/>
      <c r="E273" s="29" t="s">
        <v>1277</v>
      </c>
      <c r="F273" s="27"/>
      <c r="G273" s="27"/>
      <c r="H273" s="27"/>
      <c r="I273" s="27"/>
      <c r="J273" s="27"/>
    </row>
    <row r="274" spans="1:10">
      <c r="A274" s="28"/>
      <c r="B274" s="27"/>
      <c r="C274" s="27"/>
      <c r="D274" s="27"/>
      <c r="E274" s="29" t="s">
        <v>1284</v>
      </c>
      <c r="F274" s="27"/>
      <c r="G274" s="27"/>
      <c r="H274" s="27"/>
      <c r="I274" s="27"/>
      <c r="J274" s="27"/>
    </row>
    <row r="275" spans="1:10">
      <c r="A275" s="28"/>
      <c r="B275" s="27"/>
      <c r="C275" s="27"/>
      <c r="D275" s="27"/>
      <c r="E275" s="26" t="s">
        <v>1128</v>
      </c>
      <c r="F275" s="26" t="s">
        <v>1230</v>
      </c>
      <c r="G275" s="27"/>
      <c r="H275" s="27"/>
      <c r="I275" s="27"/>
      <c r="J275" s="27"/>
    </row>
    <row r="276" spans="1:10">
      <c r="A276" s="28"/>
      <c r="B276" s="27"/>
      <c r="C276" s="27"/>
      <c r="D276" s="27"/>
      <c r="E276" s="27"/>
      <c r="F276" s="29" t="s">
        <v>17</v>
      </c>
      <c r="G276" s="30" t="s">
        <v>4</v>
      </c>
      <c r="H276" s="31">
        <v>0.02</v>
      </c>
      <c r="I276" s="32">
        <f>Labour!D16</f>
        <v>466.67</v>
      </c>
      <c r="J276" s="32">
        <f>I276*H276</f>
        <v>9.333400000000001</v>
      </c>
    </row>
    <row r="277" spans="1:10">
      <c r="A277" s="28"/>
      <c r="B277" s="27"/>
      <c r="C277" s="27"/>
      <c r="D277" s="27"/>
      <c r="E277" s="27"/>
      <c r="F277" s="29" t="s">
        <v>1279</v>
      </c>
      <c r="G277" s="30" t="s">
        <v>4</v>
      </c>
      <c r="H277" s="31">
        <v>0.5</v>
      </c>
      <c r="I277" s="32">
        <f>Labour!D17</f>
        <v>466.67</v>
      </c>
      <c r="J277" s="32">
        <f>I277*H277</f>
        <v>233.33500000000001</v>
      </c>
    </row>
    <row r="278" spans="1:10">
      <c r="A278" s="28"/>
      <c r="B278" s="27"/>
      <c r="C278" s="27"/>
      <c r="D278" s="27"/>
      <c r="E278" s="26" t="s">
        <v>1269</v>
      </c>
      <c r="F278" s="26" t="s">
        <v>1231</v>
      </c>
      <c r="G278" s="27"/>
      <c r="H278" s="27"/>
      <c r="I278" s="27"/>
      <c r="J278" s="27"/>
    </row>
    <row r="279" spans="1:10">
      <c r="A279" s="28"/>
      <c r="B279" s="27"/>
      <c r="C279" s="27"/>
      <c r="D279" s="27"/>
      <c r="E279" s="27"/>
      <c r="F279" s="29" t="s">
        <v>1280</v>
      </c>
      <c r="G279" s="30" t="s">
        <v>89</v>
      </c>
      <c r="H279" s="31">
        <v>0.33</v>
      </c>
      <c r="I279" s="32">
        <f>'Plant &amp; Machinery'!G52</f>
        <v>707</v>
      </c>
      <c r="J279" s="32">
        <f>I279*H279</f>
        <v>233.31</v>
      </c>
    </row>
    <row r="280" spans="1:10">
      <c r="A280" s="28"/>
      <c r="B280" s="27"/>
      <c r="C280" s="27"/>
      <c r="D280" s="27"/>
      <c r="E280" s="27"/>
      <c r="F280" s="29" t="s">
        <v>1281</v>
      </c>
      <c r="G280" s="30" t="s">
        <v>89</v>
      </c>
      <c r="H280" s="31">
        <v>0.33</v>
      </c>
      <c r="I280" s="32">
        <f>'Plant &amp; Machinery'!G13</f>
        <v>816</v>
      </c>
      <c r="J280" s="32">
        <f>I280*H280</f>
        <v>269.28000000000003</v>
      </c>
    </row>
    <row r="281" spans="1:10">
      <c r="A281" s="28"/>
      <c r="B281" s="27"/>
      <c r="C281" s="27"/>
      <c r="D281" s="27"/>
      <c r="E281" s="26" t="s">
        <v>1261</v>
      </c>
      <c r="F281" s="26" t="s">
        <v>1233</v>
      </c>
      <c r="G281" s="27"/>
      <c r="H281" s="27"/>
      <c r="I281" s="27"/>
      <c r="J281" s="33">
        <f>SUM(J276:J280)*12.5%</f>
        <v>93.157300000000006</v>
      </c>
    </row>
    <row r="282" spans="1:10">
      <c r="A282" s="28"/>
      <c r="B282" s="27"/>
      <c r="C282" s="27"/>
      <c r="D282" s="27"/>
      <c r="E282" s="26"/>
      <c r="F282" s="26"/>
      <c r="G282" s="27"/>
      <c r="H282" s="27"/>
      <c r="I282" s="27"/>
      <c r="J282" s="33"/>
    </row>
    <row r="283" spans="1:10">
      <c r="A283" s="28"/>
      <c r="B283" s="27"/>
      <c r="C283" s="27"/>
      <c r="D283" s="27"/>
      <c r="E283" s="29" t="s">
        <v>1285</v>
      </c>
      <c r="F283" s="27"/>
      <c r="G283" s="27"/>
      <c r="H283" s="27"/>
      <c r="I283" s="27"/>
      <c r="J283" s="32">
        <f>SUM(J276:J281)</f>
        <v>838.41570000000002</v>
      </c>
    </row>
    <row r="284" spans="1:10">
      <c r="A284" s="28"/>
      <c r="B284" s="27"/>
      <c r="C284" s="27"/>
      <c r="D284" s="27"/>
      <c r="E284" s="26" t="s">
        <v>1286</v>
      </c>
      <c r="F284" s="27"/>
      <c r="G284" s="27"/>
      <c r="H284" s="27"/>
      <c r="I284" s="27"/>
      <c r="J284" s="33">
        <f>J283/15</f>
        <v>55.894379999999998</v>
      </c>
    </row>
    <row r="285" spans="1:10">
      <c r="A285" s="28"/>
      <c r="B285" s="27"/>
      <c r="C285" s="27"/>
      <c r="D285" s="26" t="s">
        <v>344</v>
      </c>
      <c r="E285" s="26" t="s">
        <v>345</v>
      </c>
      <c r="F285" s="27"/>
      <c r="G285" s="27"/>
      <c r="H285" s="27"/>
      <c r="I285" s="27"/>
      <c r="J285" s="27"/>
    </row>
    <row r="286" spans="1:10">
      <c r="A286" s="28"/>
      <c r="B286" s="27"/>
      <c r="C286" s="27"/>
      <c r="D286" s="27"/>
      <c r="E286" s="29" t="s">
        <v>1277</v>
      </c>
      <c r="F286" s="27"/>
      <c r="G286" s="27"/>
      <c r="H286" s="27"/>
      <c r="I286" s="27"/>
      <c r="J286" s="27"/>
    </row>
    <row r="287" spans="1:10">
      <c r="A287" s="28"/>
      <c r="B287" s="27"/>
      <c r="C287" s="27"/>
      <c r="D287" s="27"/>
      <c r="E287" s="29" t="s">
        <v>1287</v>
      </c>
      <c r="F287" s="27"/>
      <c r="G287" s="27"/>
      <c r="H287" s="27"/>
      <c r="I287" s="27"/>
      <c r="J287" s="27"/>
    </row>
    <row r="288" spans="1:10">
      <c r="A288" s="28"/>
      <c r="B288" s="27"/>
      <c r="C288" s="27"/>
      <c r="D288" s="27"/>
      <c r="E288" s="26" t="s">
        <v>953</v>
      </c>
      <c r="F288" s="26" t="s">
        <v>1230</v>
      </c>
      <c r="G288" s="27"/>
      <c r="H288" s="27"/>
      <c r="I288" s="27"/>
      <c r="J288" s="27"/>
    </row>
    <row r="289" spans="1:10">
      <c r="A289" s="28"/>
      <c r="B289" s="27"/>
      <c r="C289" s="27"/>
      <c r="D289" s="27"/>
      <c r="E289" s="27"/>
      <c r="F289" s="29" t="s">
        <v>17</v>
      </c>
      <c r="G289" s="30" t="s">
        <v>4</v>
      </c>
      <c r="H289" s="31">
        <v>0.02</v>
      </c>
      <c r="I289" s="32">
        <f>Labour!D16</f>
        <v>466.67</v>
      </c>
      <c r="J289" s="32">
        <f>I289*H289</f>
        <v>9.333400000000001</v>
      </c>
    </row>
    <row r="290" spans="1:10">
      <c r="A290" s="28"/>
      <c r="B290" s="27"/>
      <c r="C290" s="27"/>
      <c r="D290" s="27"/>
      <c r="E290" s="27"/>
      <c r="F290" s="29" t="s">
        <v>1279</v>
      </c>
      <c r="G290" s="30" t="s">
        <v>4</v>
      </c>
      <c r="H290" s="31">
        <v>0.5</v>
      </c>
      <c r="I290" s="32">
        <f>Labour!D17</f>
        <v>466.67</v>
      </c>
      <c r="J290" s="32">
        <f>I290*H290</f>
        <v>233.33500000000001</v>
      </c>
    </row>
    <row r="291" spans="1:10">
      <c r="A291" s="28"/>
      <c r="B291" s="27"/>
      <c r="C291" s="27"/>
      <c r="D291" s="27"/>
      <c r="E291" s="26" t="s">
        <v>955</v>
      </c>
      <c r="F291" s="26" t="s">
        <v>1231</v>
      </c>
      <c r="G291" s="27"/>
      <c r="H291" s="27"/>
      <c r="I291" s="27"/>
      <c r="J291" s="27"/>
    </row>
    <row r="292" spans="1:10">
      <c r="A292" s="28"/>
      <c r="B292" s="27"/>
      <c r="C292" s="27"/>
      <c r="D292" s="27"/>
      <c r="E292" s="27"/>
      <c r="F292" s="29" t="s">
        <v>1280</v>
      </c>
      <c r="G292" s="30" t="s">
        <v>89</v>
      </c>
      <c r="H292" s="31">
        <v>0.33</v>
      </c>
      <c r="I292" s="32">
        <f>'Plant &amp; Machinery'!G52</f>
        <v>707</v>
      </c>
      <c r="J292" s="32">
        <f>I292*H292</f>
        <v>233.31</v>
      </c>
    </row>
    <row r="293" spans="1:10">
      <c r="A293" s="28"/>
      <c r="B293" s="27"/>
      <c r="C293" s="27"/>
      <c r="D293" s="27"/>
      <c r="E293" s="27"/>
      <c r="F293" s="29" t="s">
        <v>1281</v>
      </c>
      <c r="G293" s="30" t="s">
        <v>89</v>
      </c>
      <c r="H293" s="31">
        <v>0.33</v>
      </c>
      <c r="I293" s="32">
        <f>'Plant &amp; Machinery'!G13</f>
        <v>816</v>
      </c>
      <c r="J293" s="32">
        <f>I293*H293</f>
        <v>269.28000000000003</v>
      </c>
    </row>
    <row r="294" spans="1:10">
      <c r="A294" s="28"/>
      <c r="B294" s="27"/>
      <c r="C294" s="27"/>
      <c r="D294" s="27"/>
      <c r="E294" s="26" t="s">
        <v>957</v>
      </c>
      <c r="F294" s="26" t="s">
        <v>1233</v>
      </c>
      <c r="G294" s="27"/>
      <c r="H294" s="27"/>
      <c r="I294" s="27"/>
      <c r="J294" s="33">
        <f>SUM(J289:J293)*12.5%</f>
        <v>93.157300000000006</v>
      </c>
    </row>
    <row r="295" spans="1:10">
      <c r="A295" s="28"/>
      <c r="B295" s="27"/>
      <c r="C295" s="27"/>
      <c r="D295" s="27"/>
      <c r="E295" s="26"/>
      <c r="F295" s="26"/>
      <c r="G295" s="27"/>
      <c r="H295" s="27"/>
      <c r="I295" s="27"/>
      <c r="J295" s="33"/>
    </row>
    <row r="296" spans="1:10">
      <c r="A296" s="28"/>
      <c r="B296" s="27"/>
      <c r="C296" s="27"/>
      <c r="D296" s="27"/>
      <c r="E296" s="29" t="s">
        <v>1288</v>
      </c>
      <c r="F296" s="27"/>
      <c r="G296" s="27"/>
      <c r="H296" s="27"/>
      <c r="I296" s="27"/>
      <c r="J296" s="32">
        <f>SUM(J289:J294)</f>
        <v>838.41570000000002</v>
      </c>
    </row>
    <row r="297" spans="1:10">
      <c r="A297" s="28"/>
      <c r="B297" s="27"/>
      <c r="C297" s="27"/>
      <c r="D297" s="27"/>
      <c r="E297" s="26" t="s">
        <v>1289</v>
      </c>
      <c r="F297" s="27"/>
      <c r="G297" s="27"/>
      <c r="H297" s="27"/>
      <c r="I297" s="27"/>
      <c r="J297" s="33">
        <f>J296/21</f>
        <v>39.924557142857147</v>
      </c>
    </row>
    <row r="298" spans="1:10" ht="30" customHeight="1">
      <c r="A298" s="28"/>
      <c r="B298" s="27"/>
      <c r="C298" s="26" t="s">
        <v>301</v>
      </c>
      <c r="D298" s="659" t="s">
        <v>346</v>
      </c>
      <c r="E298" s="659"/>
      <c r="F298" s="659"/>
      <c r="G298" s="27"/>
      <c r="H298" s="39"/>
      <c r="I298" s="27"/>
      <c r="J298" s="27"/>
    </row>
    <row r="299" spans="1:10" ht="16.5" customHeight="1">
      <c r="A299" s="28"/>
      <c r="B299" s="27"/>
      <c r="C299" s="27"/>
      <c r="D299" s="26" t="s">
        <v>347</v>
      </c>
      <c r="E299" s="26" t="s">
        <v>348</v>
      </c>
      <c r="F299" s="27"/>
      <c r="G299" s="27"/>
      <c r="H299" s="39"/>
      <c r="I299" s="27"/>
      <c r="J299" s="27"/>
    </row>
    <row r="300" spans="1:10">
      <c r="A300" s="28"/>
      <c r="B300" s="27"/>
      <c r="C300" s="27"/>
      <c r="D300" s="27"/>
      <c r="E300" s="29" t="s">
        <v>1290</v>
      </c>
      <c r="F300" s="27"/>
      <c r="G300" s="27"/>
      <c r="H300" s="39"/>
      <c r="I300" s="27"/>
      <c r="J300" s="27"/>
    </row>
    <row r="301" spans="1:10">
      <c r="A301" s="28"/>
      <c r="B301" s="27"/>
      <c r="C301" s="27"/>
      <c r="D301" s="27"/>
      <c r="E301" s="29" t="s">
        <v>1291</v>
      </c>
      <c r="F301" s="27"/>
      <c r="G301" s="27"/>
      <c r="H301" s="39"/>
      <c r="I301" s="27"/>
      <c r="J301" s="27"/>
    </row>
    <row r="302" spans="1:10">
      <c r="A302" s="28"/>
      <c r="B302" s="27"/>
      <c r="C302" s="27"/>
      <c r="D302" s="27"/>
      <c r="E302" s="26" t="s">
        <v>953</v>
      </c>
      <c r="F302" s="40" t="s">
        <v>1230</v>
      </c>
      <c r="G302" s="27"/>
      <c r="H302" s="39"/>
      <c r="I302" s="27"/>
      <c r="J302" s="27"/>
    </row>
    <row r="303" spans="1:10">
      <c r="A303" s="28"/>
      <c r="B303" s="27"/>
      <c r="C303" s="27"/>
      <c r="D303" s="27"/>
      <c r="E303" s="26"/>
      <c r="F303" s="39" t="s">
        <v>1292</v>
      </c>
      <c r="G303" s="30" t="s">
        <v>4</v>
      </c>
      <c r="H303" s="41">
        <v>0.04</v>
      </c>
      <c r="I303" s="32">
        <f>Labour!D16</f>
        <v>466.67</v>
      </c>
      <c r="J303" s="32">
        <f>I303*H303</f>
        <v>18.666800000000002</v>
      </c>
    </row>
    <row r="304" spans="1:10">
      <c r="A304" s="28"/>
      <c r="B304" s="27"/>
      <c r="C304" s="27"/>
      <c r="D304" s="27"/>
      <c r="E304" s="26"/>
      <c r="F304" s="39" t="s">
        <v>1279</v>
      </c>
      <c r="G304" s="30" t="s">
        <v>4</v>
      </c>
      <c r="H304" s="41">
        <v>1</v>
      </c>
      <c r="I304" s="32">
        <f>Labour!D17</f>
        <v>466.67</v>
      </c>
      <c r="J304" s="32">
        <f>I304*H304</f>
        <v>466.67</v>
      </c>
    </row>
    <row r="305" spans="1:10">
      <c r="A305" s="28"/>
      <c r="B305" s="27"/>
      <c r="C305" s="27"/>
      <c r="D305" s="27"/>
      <c r="E305" s="26" t="s">
        <v>955</v>
      </c>
      <c r="F305" s="40" t="s">
        <v>1231</v>
      </c>
      <c r="G305" s="27"/>
      <c r="H305" s="41"/>
      <c r="I305" s="27"/>
      <c r="J305" s="27"/>
    </row>
    <row r="306" spans="1:10">
      <c r="A306" s="28"/>
      <c r="B306" s="27"/>
      <c r="C306" s="27"/>
      <c r="D306" s="27"/>
      <c r="E306" s="26"/>
      <c r="F306" s="39" t="s">
        <v>1232</v>
      </c>
      <c r="G306" s="30" t="s">
        <v>89</v>
      </c>
      <c r="H306" s="41">
        <v>2</v>
      </c>
      <c r="I306" s="32">
        <f>'Plant &amp; Machinery'!G52</f>
        <v>707</v>
      </c>
      <c r="J306" s="32">
        <f>I306*H306</f>
        <v>1414</v>
      </c>
    </row>
    <row r="307" spans="1:10">
      <c r="A307" s="28"/>
      <c r="B307" s="27"/>
      <c r="C307" s="27"/>
      <c r="D307" s="27"/>
      <c r="E307" s="26" t="s">
        <v>957</v>
      </c>
      <c r="F307" s="40" t="s">
        <v>1293</v>
      </c>
      <c r="G307" s="27"/>
      <c r="H307" s="41"/>
      <c r="I307" s="27"/>
      <c r="J307" s="27"/>
    </row>
    <row r="308" spans="1:10" ht="25.5">
      <c r="A308" s="28"/>
      <c r="B308" s="27"/>
      <c r="C308" s="27"/>
      <c r="D308" s="27"/>
      <c r="E308" s="26"/>
      <c r="F308" s="39" t="s">
        <v>1294</v>
      </c>
      <c r="G308" s="30" t="s">
        <v>89</v>
      </c>
      <c r="H308" s="41">
        <v>2</v>
      </c>
      <c r="I308" s="32">
        <f>Material!D163</f>
        <v>100</v>
      </c>
      <c r="J308" s="32">
        <f>I308*H308</f>
        <v>200</v>
      </c>
    </row>
    <row r="309" spans="1:10" ht="25.5">
      <c r="A309" s="28"/>
      <c r="B309" s="27"/>
      <c r="C309" s="27"/>
      <c r="D309" s="27"/>
      <c r="E309" s="26"/>
      <c r="F309" s="39" t="s">
        <v>1295</v>
      </c>
      <c r="G309" s="30" t="s">
        <v>89</v>
      </c>
      <c r="H309" s="41">
        <v>2</v>
      </c>
      <c r="I309" s="32">
        <f>Material!D60</f>
        <v>1.5</v>
      </c>
      <c r="J309" s="32">
        <f>I309*H309</f>
        <v>3</v>
      </c>
    </row>
    <row r="310" spans="1:10" ht="25.5">
      <c r="A310" s="28"/>
      <c r="B310" s="27"/>
      <c r="C310" s="27"/>
      <c r="D310" s="27"/>
      <c r="E310" s="26" t="s">
        <v>959</v>
      </c>
      <c r="F310" s="40" t="s">
        <v>1296</v>
      </c>
      <c r="G310" s="27"/>
      <c r="H310" s="41"/>
      <c r="I310" s="27"/>
      <c r="J310" s="33">
        <f>SUM(J303:J309)*12.5%</f>
        <v>262.7921</v>
      </c>
    </row>
    <row r="311" spans="1:10">
      <c r="A311" s="28"/>
      <c r="B311" s="27"/>
      <c r="C311" s="27"/>
      <c r="D311" s="27"/>
      <c r="E311" s="26"/>
      <c r="F311" s="40"/>
      <c r="G311" s="27"/>
      <c r="H311" s="41"/>
      <c r="I311" s="27"/>
      <c r="J311" s="33"/>
    </row>
    <row r="312" spans="1:10">
      <c r="A312" s="28"/>
      <c r="B312" s="27"/>
      <c r="C312" s="27"/>
      <c r="D312" s="27"/>
      <c r="E312" s="26"/>
      <c r="F312" s="39" t="s">
        <v>1297</v>
      </c>
      <c r="G312" s="27"/>
      <c r="H312" s="41"/>
      <c r="I312" s="27"/>
      <c r="J312" s="32">
        <f>SUM(J303:J310)</f>
        <v>2365.1289000000002</v>
      </c>
    </row>
    <row r="313" spans="1:10">
      <c r="A313" s="28"/>
      <c r="B313" s="27"/>
      <c r="C313" s="27"/>
      <c r="D313" s="27"/>
      <c r="E313" s="26"/>
      <c r="F313" s="40" t="s">
        <v>1298</v>
      </c>
      <c r="G313" s="27"/>
      <c r="H313" s="41"/>
      <c r="I313" s="27"/>
      <c r="J313" s="33">
        <f>J312/5</f>
        <v>473.02578000000005</v>
      </c>
    </row>
    <row r="314" spans="1:10">
      <c r="A314" s="28"/>
      <c r="B314" s="27"/>
      <c r="C314" s="27"/>
      <c r="D314" s="26" t="s">
        <v>342</v>
      </c>
      <c r="E314" s="26" t="s">
        <v>343</v>
      </c>
      <c r="F314" s="27"/>
      <c r="G314" s="27"/>
      <c r="H314" s="41"/>
      <c r="I314" s="27"/>
      <c r="J314" s="27"/>
    </row>
    <row r="315" spans="1:10">
      <c r="A315" s="28"/>
      <c r="B315" s="27"/>
      <c r="C315" s="27"/>
      <c r="D315" s="27"/>
      <c r="E315" s="29" t="s">
        <v>1290</v>
      </c>
      <c r="F315" s="27"/>
      <c r="G315" s="27"/>
      <c r="H315" s="41"/>
      <c r="I315" s="27"/>
      <c r="J315" s="27"/>
    </row>
    <row r="316" spans="1:10">
      <c r="A316" s="28"/>
      <c r="B316" s="27"/>
      <c r="C316" s="27"/>
      <c r="D316" s="27"/>
      <c r="E316" s="29" t="s">
        <v>1299</v>
      </c>
      <c r="F316" s="27"/>
      <c r="G316" s="27"/>
      <c r="H316" s="41"/>
      <c r="I316" s="27"/>
      <c r="J316" s="27"/>
    </row>
    <row r="317" spans="1:10">
      <c r="A317" s="28"/>
      <c r="B317" s="27"/>
      <c r="C317" s="27"/>
      <c r="D317" s="27"/>
      <c r="E317" s="26" t="s">
        <v>953</v>
      </c>
      <c r="F317" s="40" t="s">
        <v>1230</v>
      </c>
      <c r="G317" s="27"/>
      <c r="H317" s="41"/>
      <c r="I317" s="27"/>
      <c r="J317" s="27"/>
    </row>
    <row r="318" spans="1:10">
      <c r="A318" s="28"/>
      <c r="B318" s="27"/>
      <c r="C318" s="27"/>
      <c r="D318" s="27"/>
      <c r="E318" s="26"/>
      <c r="F318" s="39" t="s">
        <v>1292</v>
      </c>
      <c r="G318" s="30" t="s">
        <v>4</v>
      </c>
      <c r="H318" s="41">
        <v>0.04</v>
      </c>
      <c r="I318" s="32">
        <f>Labour!D16</f>
        <v>466.67</v>
      </c>
      <c r="J318" s="32">
        <f>I318*H318</f>
        <v>18.666800000000002</v>
      </c>
    </row>
    <row r="319" spans="1:10">
      <c r="A319" s="28"/>
      <c r="B319" s="27"/>
      <c r="C319" s="27"/>
      <c r="D319" s="27"/>
      <c r="E319" s="26"/>
      <c r="F319" s="39" t="s">
        <v>1279</v>
      </c>
      <c r="G319" s="30" t="s">
        <v>4</v>
      </c>
      <c r="H319" s="41">
        <v>1</v>
      </c>
      <c r="I319" s="32">
        <f>Labour!D17</f>
        <v>466.67</v>
      </c>
      <c r="J319" s="32">
        <f>I319*H319</f>
        <v>466.67</v>
      </c>
    </row>
    <row r="320" spans="1:10">
      <c r="A320" s="28"/>
      <c r="B320" s="27"/>
      <c r="C320" s="27"/>
      <c r="D320" s="27"/>
      <c r="E320" s="26" t="s">
        <v>955</v>
      </c>
      <c r="F320" s="40" t="s">
        <v>1231</v>
      </c>
      <c r="G320" s="27"/>
      <c r="H320" s="41"/>
      <c r="I320" s="27"/>
      <c r="J320" s="27"/>
    </row>
    <row r="321" spans="1:10">
      <c r="A321" s="28"/>
      <c r="B321" s="27"/>
      <c r="C321" s="27"/>
      <c r="D321" s="27"/>
      <c r="E321" s="26"/>
      <c r="F321" s="39" t="s">
        <v>1232</v>
      </c>
      <c r="G321" s="30" t="s">
        <v>89</v>
      </c>
      <c r="H321" s="41">
        <v>2</v>
      </c>
      <c r="I321" s="32">
        <f>'Plant &amp; Machinery'!G52</f>
        <v>707</v>
      </c>
      <c r="J321" s="32">
        <f>I321*H321</f>
        <v>1414</v>
      </c>
    </row>
    <row r="322" spans="1:10">
      <c r="A322" s="28"/>
      <c r="B322" s="27"/>
      <c r="C322" s="27"/>
      <c r="D322" s="27"/>
      <c r="E322" s="26" t="s">
        <v>957</v>
      </c>
      <c r="F322" s="40" t="s">
        <v>1300</v>
      </c>
      <c r="G322" s="27"/>
      <c r="H322" s="41"/>
      <c r="I322" s="27"/>
      <c r="J322" s="27"/>
    </row>
    <row r="323" spans="1:10" ht="25.5">
      <c r="A323" s="28"/>
      <c r="B323" s="27"/>
      <c r="C323" s="27"/>
      <c r="D323" s="27"/>
      <c r="E323" s="26"/>
      <c r="F323" s="39" t="s">
        <v>1301</v>
      </c>
      <c r="G323" s="30" t="s">
        <v>89</v>
      </c>
      <c r="H323" s="41">
        <v>2</v>
      </c>
      <c r="I323" s="32">
        <f>Material!D163</f>
        <v>100</v>
      </c>
      <c r="J323" s="32">
        <f>I323*H323</f>
        <v>200</v>
      </c>
    </row>
    <row r="324" spans="1:10" ht="15.75" customHeight="1">
      <c r="A324" s="28"/>
      <c r="B324" s="27"/>
      <c r="C324" s="27"/>
      <c r="D324" s="27"/>
      <c r="E324" s="26"/>
      <c r="F324" s="39" t="s">
        <v>1302</v>
      </c>
      <c r="G324" s="30" t="s">
        <v>89</v>
      </c>
      <c r="H324" s="41">
        <v>2</v>
      </c>
      <c r="I324" s="32">
        <f>Material!D60</f>
        <v>1.5</v>
      </c>
      <c r="J324" s="32">
        <f>I324*H324</f>
        <v>3</v>
      </c>
    </row>
    <row r="325" spans="1:10" ht="25.5">
      <c r="A325" s="28"/>
      <c r="B325" s="27"/>
      <c r="C325" s="27"/>
      <c r="D325" s="27"/>
      <c r="E325" s="26" t="s">
        <v>959</v>
      </c>
      <c r="F325" s="40" t="s">
        <v>1296</v>
      </c>
      <c r="G325" s="27"/>
      <c r="H325" s="41"/>
      <c r="I325" s="27"/>
      <c r="J325" s="33">
        <f>SUM(J318:J324)*12.5%</f>
        <v>262.7921</v>
      </c>
    </row>
    <row r="326" spans="1:10">
      <c r="A326" s="28"/>
      <c r="B326" s="27"/>
      <c r="C326" s="27"/>
      <c r="D326" s="27"/>
      <c r="E326" s="26"/>
      <c r="F326" s="40"/>
      <c r="G326" s="27"/>
      <c r="H326" s="41"/>
      <c r="I326" s="27"/>
      <c r="J326" s="33"/>
    </row>
    <row r="327" spans="1:10">
      <c r="A327" s="28"/>
      <c r="B327" s="27"/>
      <c r="C327" s="27"/>
      <c r="D327" s="27"/>
      <c r="E327" s="26"/>
      <c r="F327" s="39" t="s">
        <v>1303</v>
      </c>
      <c r="G327" s="27"/>
      <c r="H327" s="41"/>
      <c r="I327" s="27"/>
      <c r="J327" s="32">
        <f>SUM(J318:J325)</f>
        <v>2365.1289000000002</v>
      </c>
    </row>
    <row r="328" spans="1:10">
      <c r="A328" s="28"/>
      <c r="B328" s="27"/>
      <c r="C328" s="27"/>
      <c r="D328" s="27"/>
      <c r="E328" s="26"/>
      <c r="F328" s="40" t="s">
        <v>1304</v>
      </c>
      <c r="G328" s="27"/>
      <c r="H328" s="41"/>
      <c r="I328" s="27"/>
      <c r="J328" s="33">
        <f>J327/6</f>
        <v>394.18815000000001</v>
      </c>
    </row>
    <row r="329" spans="1:10">
      <c r="A329" s="28"/>
      <c r="B329" s="27"/>
      <c r="C329" s="27"/>
      <c r="D329" s="26" t="s">
        <v>344</v>
      </c>
      <c r="E329" s="26" t="s">
        <v>349</v>
      </c>
      <c r="F329" s="27"/>
      <c r="G329" s="27"/>
      <c r="H329" s="41"/>
      <c r="I329" s="27"/>
      <c r="J329" s="27"/>
    </row>
    <row r="330" spans="1:10">
      <c r="A330" s="28"/>
      <c r="B330" s="27"/>
      <c r="C330" s="27"/>
      <c r="D330" s="27"/>
      <c r="E330" s="29" t="s">
        <v>1290</v>
      </c>
      <c r="F330" s="27"/>
      <c r="G330" s="27"/>
      <c r="H330" s="41"/>
      <c r="I330" s="27"/>
      <c r="J330" s="27"/>
    </row>
    <row r="331" spans="1:10">
      <c r="A331" s="28"/>
      <c r="B331" s="27"/>
      <c r="C331" s="27"/>
      <c r="D331" s="27"/>
      <c r="E331" s="29" t="s">
        <v>1305</v>
      </c>
      <c r="F331" s="27"/>
      <c r="G331" s="27"/>
      <c r="H331" s="41"/>
      <c r="I331" s="27"/>
      <c r="J331" s="27"/>
    </row>
    <row r="332" spans="1:10">
      <c r="A332" s="28"/>
      <c r="B332" s="27"/>
      <c r="C332" s="27"/>
      <c r="D332" s="27"/>
      <c r="E332" s="26" t="s">
        <v>953</v>
      </c>
      <c r="F332" s="40" t="s">
        <v>1230</v>
      </c>
      <c r="G332" s="27"/>
      <c r="H332" s="41"/>
      <c r="I332" s="27"/>
      <c r="J332" s="27"/>
    </row>
    <row r="333" spans="1:10">
      <c r="A333" s="28"/>
      <c r="B333" s="27"/>
      <c r="C333" s="27"/>
      <c r="D333" s="27"/>
      <c r="E333" s="26"/>
      <c r="F333" s="39" t="s">
        <v>1292</v>
      </c>
      <c r="G333" s="30" t="s">
        <v>4</v>
      </c>
      <c r="H333" s="41">
        <v>0.04</v>
      </c>
      <c r="I333" s="32">
        <f>Labour!D16</f>
        <v>466.67</v>
      </c>
      <c r="J333" s="32">
        <f>I333*H333</f>
        <v>18.666800000000002</v>
      </c>
    </row>
    <row r="334" spans="1:10">
      <c r="A334" s="28"/>
      <c r="B334" s="27"/>
      <c r="C334" s="27"/>
      <c r="D334" s="27"/>
      <c r="E334" s="26"/>
      <c r="F334" s="39" t="s">
        <v>1279</v>
      </c>
      <c r="G334" s="30" t="s">
        <v>4</v>
      </c>
      <c r="H334" s="41">
        <v>1</v>
      </c>
      <c r="I334" s="32">
        <f>Labour!D17</f>
        <v>466.67</v>
      </c>
      <c r="J334" s="32">
        <f>I334*H334</f>
        <v>466.67</v>
      </c>
    </row>
    <row r="335" spans="1:10">
      <c r="A335" s="28"/>
      <c r="B335" s="27"/>
      <c r="C335" s="27"/>
      <c r="D335" s="27"/>
      <c r="E335" s="26" t="s">
        <v>955</v>
      </c>
      <c r="F335" s="40" t="s">
        <v>1231</v>
      </c>
      <c r="G335" s="27"/>
      <c r="H335" s="41"/>
      <c r="I335" s="27"/>
      <c r="J335" s="27"/>
    </row>
    <row r="336" spans="1:10">
      <c r="A336" s="28"/>
      <c r="B336" s="27"/>
      <c r="C336" s="27"/>
      <c r="D336" s="27"/>
      <c r="E336" s="26"/>
      <c r="F336" s="39" t="s">
        <v>1232</v>
      </c>
      <c r="G336" s="30" t="s">
        <v>89</v>
      </c>
      <c r="H336" s="41">
        <v>2</v>
      </c>
      <c r="I336" s="32">
        <f>'Plant &amp; Machinery'!G52</f>
        <v>707</v>
      </c>
      <c r="J336" s="32">
        <f>I336*H336</f>
        <v>1414</v>
      </c>
    </row>
    <row r="337" spans="1:10">
      <c r="A337" s="28"/>
      <c r="B337" s="27"/>
      <c r="C337" s="27"/>
      <c r="D337" s="27"/>
      <c r="E337" s="26" t="s">
        <v>957</v>
      </c>
      <c r="F337" s="40" t="s">
        <v>1300</v>
      </c>
      <c r="G337" s="27"/>
      <c r="H337" s="41"/>
      <c r="I337" s="27"/>
      <c r="J337" s="27"/>
    </row>
    <row r="338" spans="1:10" ht="25.5">
      <c r="A338" s="28"/>
      <c r="B338" s="27"/>
      <c r="C338" s="27"/>
      <c r="D338" s="27"/>
      <c r="E338" s="26"/>
      <c r="F338" s="39" t="s">
        <v>1306</v>
      </c>
      <c r="G338" s="30" t="s">
        <v>89</v>
      </c>
      <c r="H338" s="41">
        <v>2</v>
      </c>
      <c r="I338" s="32">
        <f>Material!D163</f>
        <v>100</v>
      </c>
      <c r="J338" s="32">
        <f>I338*H338</f>
        <v>200</v>
      </c>
    </row>
    <row r="339" spans="1:10">
      <c r="A339" s="28"/>
      <c r="B339" s="27"/>
      <c r="C339" s="27"/>
      <c r="D339" s="27"/>
      <c r="E339" s="26"/>
      <c r="F339" s="39" t="s">
        <v>1302</v>
      </c>
      <c r="G339" s="30" t="s">
        <v>89</v>
      </c>
      <c r="H339" s="41">
        <v>2</v>
      </c>
      <c r="I339" s="32">
        <f>Material!D60</f>
        <v>1.5</v>
      </c>
      <c r="J339" s="32">
        <f>I339*H339</f>
        <v>3</v>
      </c>
    </row>
    <row r="340" spans="1:10" ht="25.5">
      <c r="A340" s="28"/>
      <c r="B340" s="27"/>
      <c r="C340" s="27"/>
      <c r="D340" s="27"/>
      <c r="E340" s="26" t="s">
        <v>959</v>
      </c>
      <c r="F340" s="40" t="s">
        <v>1296</v>
      </c>
      <c r="G340" s="27"/>
      <c r="H340" s="41"/>
      <c r="I340" s="27"/>
      <c r="J340" s="33">
        <f>SUM(J333:J339)*12.5%</f>
        <v>262.7921</v>
      </c>
    </row>
    <row r="341" spans="1:10">
      <c r="A341" s="28"/>
      <c r="B341" s="27"/>
      <c r="C341" s="27"/>
      <c r="D341" s="27"/>
      <c r="E341" s="26"/>
      <c r="F341" s="40"/>
      <c r="G341" s="27"/>
      <c r="H341" s="41"/>
      <c r="I341" s="27"/>
      <c r="J341" s="33"/>
    </row>
    <row r="342" spans="1:10">
      <c r="A342" s="28"/>
      <c r="B342" s="27"/>
      <c r="C342" s="27"/>
      <c r="D342" s="27"/>
      <c r="E342" s="26"/>
      <c r="F342" s="39" t="s">
        <v>1307</v>
      </c>
      <c r="G342" s="27"/>
      <c r="H342" s="41"/>
      <c r="I342" s="27"/>
      <c r="J342" s="32">
        <f>SUM(J333:J340)</f>
        <v>2365.1289000000002</v>
      </c>
    </row>
    <row r="343" spans="1:10">
      <c r="A343" s="28"/>
      <c r="B343" s="27"/>
      <c r="C343" s="27"/>
      <c r="D343" s="27"/>
      <c r="E343" s="26"/>
      <c r="F343" s="40" t="s">
        <v>1308</v>
      </c>
      <c r="G343" s="27"/>
      <c r="H343" s="41"/>
      <c r="I343" s="27"/>
      <c r="J343" s="33">
        <f>J342/8</f>
        <v>295.64111250000002</v>
      </c>
    </row>
    <row r="344" spans="1:10" ht="27.75" customHeight="1">
      <c r="A344" s="28"/>
      <c r="B344" s="27"/>
      <c r="C344" s="26" t="s">
        <v>303</v>
      </c>
      <c r="D344" s="658" t="s">
        <v>350</v>
      </c>
      <c r="E344" s="658"/>
      <c r="F344" s="658"/>
      <c r="G344" s="27"/>
      <c r="H344" s="41"/>
      <c r="I344" s="27"/>
      <c r="J344" s="27"/>
    </row>
    <row r="345" spans="1:10">
      <c r="A345" s="28"/>
      <c r="B345" s="27"/>
      <c r="C345" s="27"/>
      <c r="D345" s="26" t="s">
        <v>347</v>
      </c>
      <c r="E345" s="26" t="s">
        <v>351</v>
      </c>
      <c r="F345" s="27"/>
      <c r="G345" s="27"/>
      <c r="H345" s="41"/>
      <c r="I345" s="27"/>
      <c r="J345" s="27"/>
    </row>
    <row r="346" spans="1:10">
      <c r="A346" s="28"/>
      <c r="B346" s="27"/>
      <c r="C346" s="27"/>
      <c r="D346" s="27"/>
      <c r="E346" s="29" t="s">
        <v>1277</v>
      </c>
      <c r="F346" s="27"/>
      <c r="G346" s="27"/>
      <c r="H346" s="41"/>
      <c r="I346" s="27"/>
      <c r="J346" s="27"/>
    </row>
    <row r="347" spans="1:10">
      <c r="A347" s="28"/>
      <c r="B347" s="27"/>
      <c r="C347" s="27"/>
      <c r="D347" s="27"/>
      <c r="E347" s="29" t="s">
        <v>1278</v>
      </c>
      <c r="F347" s="27"/>
      <c r="G347" s="27"/>
      <c r="H347" s="41"/>
      <c r="I347" s="27"/>
      <c r="J347" s="27"/>
    </row>
    <row r="348" spans="1:10">
      <c r="A348" s="28"/>
      <c r="B348" s="27"/>
      <c r="C348" s="27"/>
      <c r="D348" s="27"/>
      <c r="E348" s="26" t="s">
        <v>1128</v>
      </c>
      <c r="F348" s="26" t="s">
        <v>1230</v>
      </c>
      <c r="G348" s="27"/>
      <c r="H348" s="41"/>
      <c r="I348" s="27"/>
      <c r="J348" s="27"/>
    </row>
    <row r="349" spans="1:10">
      <c r="A349" s="28"/>
      <c r="B349" s="27"/>
      <c r="C349" s="27"/>
      <c r="D349" s="27"/>
      <c r="E349" s="27"/>
      <c r="F349" s="29" t="s">
        <v>17</v>
      </c>
      <c r="G349" s="30" t="s">
        <v>4</v>
      </c>
      <c r="H349" s="31">
        <v>0.02</v>
      </c>
      <c r="I349" s="32">
        <f>Labour!D16</f>
        <v>466.67</v>
      </c>
      <c r="J349" s="32">
        <f>I349*H349</f>
        <v>9.333400000000001</v>
      </c>
    </row>
    <row r="350" spans="1:10">
      <c r="A350" s="28"/>
      <c r="B350" s="27"/>
      <c r="C350" s="27"/>
      <c r="D350" s="27"/>
      <c r="E350" s="27"/>
      <c r="F350" s="29" t="s">
        <v>1279</v>
      </c>
      <c r="G350" s="30" t="s">
        <v>4</v>
      </c>
      <c r="H350" s="31">
        <v>0.5</v>
      </c>
      <c r="I350" s="32">
        <f>Labour!D17</f>
        <v>466.67</v>
      </c>
      <c r="J350" s="32">
        <f>I350*H350</f>
        <v>233.33500000000001</v>
      </c>
    </row>
    <row r="351" spans="1:10">
      <c r="A351" s="28"/>
      <c r="B351" s="27"/>
      <c r="C351" s="27"/>
      <c r="D351" s="27"/>
      <c r="E351" s="26" t="s">
        <v>1269</v>
      </c>
      <c r="F351" s="26" t="s">
        <v>1231</v>
      </c>
      <c r="G351" s="27"/>
      <c r="H351" s="27"/>
      <c r="I351" s="27"/>
      <c r="J351" s="27"/>
    </row>
    <row r="352" spans="1:10">
      <c r="A352" s="28"/>
      <c r="B352" s="27"/>
      <c r="C352" s="27"/>
      <c r="D352" s="27"/>
      <c r="E352" s="27"/>
      <c r="F352" s="29" t="s">
        <v>1280</v>
      </c>
      <c r="G352" s="30" t="s">
        <v>89</v>
      </c>
      <c r="H352" s="31">
        <v>0.2</v>
      </c>
      <c r="I352" s="32">
        <f>'Plant &amp; Machinery'!G52</f>
        <v>707</v>
      </c>
      <c r="J352" s="32">
        <f>I352*H352</f>
        <v>141.4</v>
      </c>
    </row>
    <row r="353" spans="1:10">
      <c r="A353" s="28"/>
      <c r="B353" s="27"/>
      <c r="C353" s="27"/>
      <c r="D353" s="27"/>
      <c r="E353" s="27"/>
      <c r="F353" s="29" t="s">
        <v>1281</v>
      </c>
      <c r="G353" s="30" t="s">
        <v>89</v>
      </c>
      <c r="H353" s="31">
        <v>0.2</v>
      </c>
      <c r="I353" s="32">
        <f>'Plant &amp; Machinery'!G13</f>
        <v>816</v>
      </c>
      <c r="J353" s="32">
        <f>I353*H353</f>
        <v>163.20000000000002</v>
      </c>
    </row>
    <row r="354" spans="1:10">
      <c r="A354" s="28"/>
      <c r="B354" s="27"/>
      <c r="C354" s="27"/>
      <c r="D354" s="27"/>
      <c r="E354" s="26" t="s">
        <v>957</v>
      </c>
      <c r="F354" s="26" t="s">
        <v>1233</v>
      </c>
      <c r="G354" s="27"/>
      <c r="H354" s="27"/>
      <c r="I354" s="27"/>
      <c r="J354" s="33">
        <f>SUM(J347:J353)*12.5%</f>
        <v>68.408550000000005</v>
      </c>
    </row>
    <row r="355" spans="1:10">
      <c r="A355" s="28"/>
      <c r="B355" s="27"/>
      <c r="C355" s="27"/>
      <c r="D355" s="27"/>
      <c r="E355" s="26"/>
      <c r="F355" s="42"/>
      <c r="G355" s="27"/>
      <c r="H355" s="27"/>
      <c r="I355" s="27"/>
      <c r="J355" s="33"/>
    </row>
    <row r="356" spans="1:10">
      <c r="A356" s="28"/>
      <c r="B356" s="27"/>
      <c r="C356" s="27"/>
      <c r="D356" s="27"/>
      <c r="E356" s="29" t="s">
        <v>1282</v>
      </c>
      <c r="F356" s="27"/>
      <c r="G356" s="27"/>
      <c r="H356" s="27"/>
      <c r="I356" s="27"/>
      <c r="J356" s="32">
        <f>SUM(J347:J354)</f>
        <v>615.67695000000003</v>
      </c>
    </row>
    <row r="357" spans="1:10">
      <c r="A357" s="28"/>
      <c r="B357" s="27"/>
      <c r="C357" s="27"/>
      <c r="D357" s="27"/>
      <c r="E357" s="26" t="s">
        <v>1283</v>
      </c>
      <c r="F357" s="27"/>
      <c r="G357" s="27"/>
      <c r="H357" s="27"/>
      <c r="I357" s="27"/>
      <c r="J357" s="33">
        <f>J356/9</f>
        <v>68.408550000000005</v>
      </c>
    </row>
    <row r="358" spans="1:10">
      <c r="A358" s="28"/>
      <c r="B358" s="27"/>
      <c r="C358" s="27"/>
      <c r="D358" s="26" t="s">
        <v>342</v>
      </c>
      <c r="E358" s="26" t="s">
        <v>343</v>
      </c>
      <c r="F358" s="27"/>
      <c r="G358" s="27"/>
      <c r="H358" s="27"/>
      <c r="I358" s="27"/>
      <c r="J358" s="27"/>
    </row>
    <row r="359" spans="1:10">
      <c r="A359" s="28"/>
      <c r="B359" s="27"/>
      <c r="C359" s="27"/>
      <c r="D359" s="27"/>
      <c r="E359" s="29" t="s">
        <v>1277</v>
      </c>
      <c r="F359" s="27"/>
      <c r="G359" s="27"/>
      <c r="H359" s="27"/>
      <c r="I359" s="27"/>
      <c r="J359" s="27"/>
    </row>
    <row r="360" spans="1:10">
      <c r="A360" s="28"/>
      <c r="B360" s="27"/>
      <c r="C360" s="27"/>
      <c r="D360" s="27"/>
      <c r="E360" s="29" t="s">
        <v>1284</v>
      </c>
      <c r="F360" s="27"/>
      <c r="G360" s="27"/>
      <c r="H360" s="27"/>
      <c r="I360" s="27"/>
      <c r="J360" s="27"/>
    </row>
    <row r="361" spans="1:10">
      <c r="A361" s="28"/>
      <c r="B361" s="27"/>
      <c r="C361" s="27"/>
      <c r="D361" s="27"/>
      <c r="E361" s="26" t="s">
        <v>953</v>
      </c>
      <c r="F361" s="26" t="s">
        <v>1230</v>
      </c>
      <c r="G361" s="27"/>
      <c r="H361" s="27"/>
      <c r="I361" s="27"/>
      <c r="J361" s="27"/>
    </row>
    <row r="362" spans="1:10">
      <c r="A362" s="28"/>
      <c r="B362" s="27"/>
      <c r="C362" s="27"/>
      <c r="D362" s="27"/>
      <c r="E362" s="27"/>
      <c r="F362" s="29" t="s">
        <v>17</v>
      </c>
      <c r="G362" s="30" t="s">
        <v>4</v>
      </c>
      <c r="H362" s="31">
        <v>0.02</v>
      </c>
      <c r="I362" s="32">
        <f>Labour!D16</f>
        <v>466.67</v>
      </c>
      <c r="J362" s="32">
        <f>I362*H362</f>
        <v>9.333400000000001</v>
      </c>
    </row>
    <row r="363" spans="1:10">
      <c r="A363" s="28"/>
      <c r="B363" s="27"/>
      <c r="C363" s="27"/>
      <c r="D363" s="27"/>
      <c r="E363" s="27"/>
      <c r="F363" s="29" t="s">
        <v>1279</v>
      </c>
      <c r="G363" s="30" t="s">
        <v>4</v>
      </c>
      <c r="H363" s="31">
        <v>0.5</v>
      </c>
      <c r="I363" s="32">
        <f>Labour!D17</f>
        <v>466.67</v>
      </c>
      <c r="J363" s="32">
        <f>I363*H363</f>
        <v>233.33500000000001</v>
      </c>
    </row>
    <row r="364" spans="1:10">
      <c r="A364" s="28"/>
      <c r="B364" s="27"/>
      <c r="C364" s="27"/>
      <c r="D364" s="27"/>
      <c r="E364" s="26" t="s">
        <v>955</v>
      </c>
      <c r="F364" s="26" t="s">
        <v>1231</v>
      </c>
      <c r="G364" s="27"/>
      <c r="H364" s="27"/>
      <c r="I364" s="27"/>
      <c r="J364" s="27"/>
    </row>
    <row r="365" spans="1:10">
      <c r="A365" s="28"/>
      <c r="B365" s="27"/>
      <c r="C365" s="27"/>
      <c r="D365" s="27"/>
      <c r="E365" s="27"/>
      <c r="F365" s="29" t="s">
        <v>1280</v>
      </c>
      <c r="G365" s="30" t="s">
        <v>89</v>
      </c>
      <c r="H365" s="31">
        <v>0.2</v>
      </c>
      <c r="I365" s="32">
        <f>'Plant &amp; Machinery'!G52</f>
        <v>707</v>
      </c>
      <c r="J365" s="32">
        <f>I365*H365</f>
        <v>141.4</v>
      </c>
    </row>
    <row r="366" spans="1:10">
      <c r="A366" s="28"/>
      <c r="B366" s="27"/>
      <c r="C366" s="27"/>
      <c r="D366" s="27"/>
      <c r="E366" s="27"/>
      <c r="F366" s="29" t="s">
        <v>1281</v>
      </c>
      <c r="G366" s="30" t="s">
        <v>89</v>
      </c>
      <c r="H366" s="31">
        <v>0.2</v>
      </c>
      <c r="I366" s="32">
        <f>'Plant &amp; Machinery'!G13</f>
        <v>816</v>
      </c>
      <c r="J366" s="32">
        <f>I366*H366</f>
        <v>163.20000000000002</v>
      </c>
    </row>
    <row r="367" spans="1:10">
      <c r="A367" s="28"/>
      <c r="B367" s="27"/>
      <c r="C367" s="27"/>
      <c r="D367" s="27"/>
      <c r="E367" s="26" t="s">
        <v>957</v>
      </c>
      <c r="F367" s="26" t="s">
        <v>1233</v>
      </c>
      <c r="G367" s="27"/>
      <c r="H367" s="27"/>
      <c r="I367" s="27"/>
      <c r="J367" s="33">
        <f>SUM(J360:J366)*12.5%</f>
        <v>68.408550000000005</v>
      </c>
    </row>
    <row r="368" spans="1:10">
      <c r="A368" s="28"/>
      <c r="B368" s="27"/>
      <c r="C368" s="27"/>
      <c r="D368" s="27"/>
      <c r="E368" s="26"/>
      <c r="F368" s="26"/>
      <c r="G368" s="27"/>
      <c r="H368" s="27"/>
      <c r="I368" s="27"/>
      <c r="J368" s="33"/>
    </row>
    <row r="369" spans="1:10">
      <c r="A369" s="28"/>
      <c r="B369" s="27"/>
      <c r="C369" s="27"/>
      <c r="D369" s="27"/>
      <c r="E369" s="29" t="s">
        <v>1309</v>
      </c>
      <c r="F369" s="27"/>
      <c r="G369" s="27"/>
      <c r="H369" s="27"/>
      <c r="I369" s="27"/>
      <c r="J369" s="32">
        <f>SUM(J360:J367)</f>
        <v>615.67695000000003</v>
      </c>
    </row>
    <row r="370" spans="1:10">
      <c r="A370" s="28"/>
      <c r="B370" s="27"/>
      <c r="C370" s="27"/>
      <c r="D370" s="27"/>
      <c r="E370" s="26" t="s">
        <v>1286</v>
      </c>
      <c r="F370" s="27"/>
      <c r="G370" s="27"/>
      <c r="H370" s="27"/>
      <c r="I370" s="27"/>
      <c r="J370" s="33">
        <f>J369/15</f>
        <v>41.04513</v>
      </c>
    </row>
    <row r="371" spans="1:10">
      <c r="A371" s="28"/>
      <c r="B371" s="27"/>
      <c r="C371" s="27"/>
      <c r="D371" s="26" t="s">
        <v>344</v>
      </c>
      <c r="E371" s="26" t="s">
        <v>349</v>
      </c>
      <c r="F371" s="27"/>
      <c r="G371" s="27"/>
      <c r="H371" s="27"/>
      <c r="I371" s="27"/>
      <c r="J371" s="27"/>
    </row>
    <row r="372" spans="1:10">
      <c r="A372" s="28"/>
      <c r="B372" s="27"/>
      <c r="C372" s="27"/>
      <c r="D372" s="27"/>
      <c r="E372" s="29" t="s">
        <v>1277</v>
      </c>
      <c r="F372" s="27"/>
      <c r="G372" s="27"/>
      <c r="H372" s="27"/>
      <c r="I372" s="27"/>
      <c r="J372" s="27"/>
    </row>
    <row r="373" spans="1:10">
      <c r="A373" s="28"/>
      <c r="B373" s="27"/>
      <c r="C373" s="27"/>
      <c r="D373" s="27"/>
      <c r="E373" s="29" t="s">
        <v>1310</v>
      </c>
      <c r="F373" s="27"/>
      <c r="G373" s="27"/>
      <c r="H373" s="27"/>
      <c r="I373" s="27"/>
      <c r="J373" s="27"/>
    </row>
    <row r="374" spans="1:10">
      <c r="A374" s="28"/>
      <c r="B374" s="27"/>
      <c r="C374" s="27"/>
      <c r="D374" s="27"/>
      <c r="E374" s="26" t="s">
        <v>1128</v>
      </c>
      <c r="F374" s="26" t="s">
        <v>1230</v>
      </c>
      <c r="G374" s="27"/>
      <c r="H374" s="27"/>
      <c r="I374" s="27"/>
      <c r="J374" s="27"/>
    </row>
    <row r="375" spans="1:10">
      <c r="A375" s="28"/>
      <c r="B375" s="27"/>
      <c r="C375" s="27"/>
      <c r="D375" s="27"/>
      <c r="E375" s="27"/>
      <c r="F375" s="29" t="s">
        <v>17</v>
      </c>
      <c r="G375" s="30" t="s">
        <v>4</v>
      </c>
      <c r="H375" s="31">
        <v>0.02</v>
      </c>
      <c r="I375" s="32">
        <f>Labour!D16</f>
        <v>466.67</v>
      </c>
      <c r="J375" s="32">
        <f>I375*H375</f>
        <v>9.333400000000001</v>
      </c>
    </row>
    <row r="376" spans="1:10">
      <c r="A376" s="28"/>
      <c r="B376" s="27"/>
      <c r="C376" s="27"/>
      <c r="D376" s="27"/>
      <c r="E376" s="27"/>
      <c r="F376" s="29" t="s">
        <v>1279</v>
      </c>
      <c r="G376" s="30" t="s">
        <v>4</v>
      </c>
      <c r="H376" s="31">
        <v>0.5</v>
      </c>
      <c r="I376" s="32">
        <f>Labour!D17</f>
        <v>466.67</v>
      </c>
      <c r="J376" s="32">
        <f>I376*H376</f>
        <v>233.33500000000001</v>
      </c>
    </row>
    <row r="377" spans="1:10">
      <c r="A377" s="28"/>
      <c r="B377" s="27"/>
      <c r="C377" s="27"/>
      <c r="D377" s="27"/>
      <c r="E377" s="26" t="s">
        <v>1269</v>
      </c>
      <c r="F377" s="26" t="s">
        <v>1231</v>
      </c>
      <c r="G377" s="27"/>
      <c r="H377" s="27"/>
      <c r="I377" s="27"/>
      <c r="J377" s="27"/>
    </row>
    <row r="378" spans="1:10">
      <c r="A378" s="28"/>
      <c r="B378" s="27"/>
      <c r="C378" s="27"/>
      <c r="D378" s="27"/>
      <c r="E378" s="27"/>
      <c r="F378" s="29" t="s">
        <v>1280</v>
      </c>
      <c r="G378" s="30" t="s">
        <v>89</v>
      </c>
      <c r="H378" s="31">
        <v>0.2</v>
      </c>
      <c r="I378" s="32">
        <f>'Plant &amp; Machinery'!G52</f>
        <v>707</v>
      </c>
      <c r="J378" s="32">
        <f>I378*H378</f>
        <v>141.4</v>
      </c>
    </row>
    <row r="379" spans="1:10">
      <c r="A379" s="28"/>
      <c r="B379" s="27"/>
      <c r="C379" s="27"/>
      <c r="D379" s="27"/>
      <c r="E379" s="27"/>
      <c r="F379" s="29" t="s">
        <v>1281</v>
      </c>
      <c r="G379" s="30" t="s">
        <v>89</v>
      </c>
      <c r="H379" s="31">
        <v>0.2</v>
      </c>
      <c r="I379" s="32">
        <f>'Plant &amp; Machinery'!G13</f>
        <v>816</v>
      </c>
      <c r="J379" s="32">
        <f>I379*H379</f>
        <v>163.20000000000002</v>
      </c>
    </row>
    <row r="380" spans="1:10">
      <c r="A380" s="28"/>
      <c r="B380" s="27"/>
      <c r="C380" s="27"/>
      <c r="D380" s="27"/>
      <c r="E380" s="26" t="s">
        <v>1261</v>
      </c>
      <c r="F380" s="26" t="s">
        <v>1233</v>
      </c>
      <c r="G380" s="27"/>
      <c r="H380" s="27"/>
      <c r="I380" s="27"/>
      <c r="J380" s="33">
        <f>SUM(J373:J379)*12.5%</f>
        <v>68.408550000000005</v>
      </c>
    </row>
    <row r="381" spans="1:10">
      <c r="A381" s="28"/>
      <c r="B381" s="27"/>
      <c r="C381" s="27"/>
      <c r="D381" s="27"/>
      <c r="E381" s="26"/>
      <c r="F381" s="26"/>
      <c r="G381" s="27"/>
      <c r="H381" s="27"/>
      <c r="I381" s="27"/>
      <c r="J381" s="33"/>
    </row>
    <row r="382" spans="1:10">
      <c r="A382" s="28"/>
      <c r="B382" s="27"/>
      <c r="C382" s="27"/>
      <c r="D382" s="27"/>
      <c r="E382" s="29" t="s">
        <v>1311</v>
      </c>
      <c r="F382" s="27"/>
      <c r="G382" s="27"/>
      <c r="H382" s="27"/>
      <c r="I382" s="27"/>
      <c r="J382" s="32">
        <f>SUM(J373:J380)</f>
        <v>615.67695000000003</v>
      </c>
    </row>
    <row r="383" spans="1:10">
      <c r="A383" s="28"/>
      <c r="B383" s="27"/>
      <c r="C383" s="27"/>
      <c r="D383" s="27"/>
      <c r="E383" s="26" t="s">
        <v>1289</v>
      </c>
      <c r="F383" s="27"/>
      <c r="G383" s="27"/>
      <c r="H383" s="27"/>
      <c r="I383" s="27"/>
      <c r="J383" s="33">
        <f>J382/21</f>
        <v>29.317950000000003</v>
      </c>
    </row>
    <row r="384" spans="1:10" ht="15" customHeight="1">
      <c r="A384" s="21" t="s">
        <v>352</v>
      </c>
      <c r="B384" s="23"/>
      <c r="C384" s="26" t="s">
        <v>353</v>
      </c>
      <c r="D384" s="27"/>
      <c r="E384" s="27"/>
      <c r="F384" s="27"/>
      <c r="G384" s="27"/>
      <c r="H384" s="27"/>
      <c r="I384" s="27"/>
      <c r="J384" s="27"/>
    </row>
    <row r="385" spans="1:10" ht="27.75" customHeight="1">
      <c r="A385" s="28"/>
      <c r="B385" s="27"/>
      <c r="C385" s="659" t="s">
        <v>354</v>
      </c>
      <c r="D385" s="659"/>
      <c r="E385" s="659"/>
      <c r="F385" s="659"/>
      <c r="G385" s="27"/>
      <c r="H385" s="27"/>
      <c r="I385" s="27"/>
      <c r="J385" s="27"/>
    </row>
    <row r="386" spans="1:10">
      <c r="A386" s="28"/>
      <c r="B386" s="27"/>
      <c r="C386" s="29" t="s">
        <v>1312</v>
      </c>
      <c r="D386" s="27"/>
      <c r="E386" s="27"/>
      <c r="F386" s="27"/>
      <c r="G386" s="27"/>
      <c r="H386" s="27"/>
      <c r="I386" s="27"/>
      <c r="J386" s="27"/>
    </row>
    <row r="387" spans="1:10">
      <c r="A387" s="28"/>
      <c r="B387" s="27"/>
      <c r="C387" s="29" t="s">
        <v>1313</v>
      </c>
      <c r="D387" s="27"/>
      <c r="E387" s="27"/>
      <c r="F387" s="27"/>
      <c r="G387" s="27"/>
      <c r="H387" s="27"/>
      <c r="I387" s="27"/>
      <c r="J387" s="27"/>
    </row>
    <row r="388" spans="1:10">
      <c r="A388" s="28"/>
      <c r="B388" s="27"/>
      <c r="C388" s="26" t="s">
        <v>355</v>
      </c>
      <c r="D388" s="27"/>
      <c r="E388" s="27"/>
      <c r="F388" s="27"/>
      <c r="G388" s="27"/>
      <c r="H388" s="27"/>
      <c r="I388" s="27"/>
      <c r="J388" s="27"/>
    </row>
    <row r="389" spans="1:10">
      <c r="A389" s="28"/>
      <c r="B389" s="27"/>
      <c r="C389" s="29" t="s">
        <v>1314</v>
      </c>
      <c r="D389" s="27"/>
      <c r="E389" s="27"/>
      <c r="F389" s="27"/>
      <c r="G389" s="27"/>
      <c r="H389" s="27"/>
      <c r="I389" s="27"/>
      <c r="J389" s="27"/>
    </row>
    <row r="390" spans="1:10">
      <c r="A390" s="28"/>
      <c r="B390" s="27"/>
      <c r="C390" s="29" t="s">
        <v>1315</v>
      </c>
      <c r="D390" s="27"/>
      <c r="E390" s="27"/>
      <c r="F390" s="27"/>
      <c r="G390" s="27"/>
      <c r="H390" s="27"/>
      <c r="I390" s="27"/>
      <c r="J390" s="27"/>
    </row>
    <row r="391" spans="1:10">
      <c r="A391" s="28"/>
      <c r="B391" s="27"/>
      <c r="C391" s="26" t="s">
        <v>1128</v>
      </c>
      <c r="D391" s="26" t="s">
        <v>1231</v>
      </c>
      <c r="E391" s="27"/>
      <c r="F391" s="27"/>
      <c r="G391" s="27"/>
      <c r="H391" s="27"/>
      <c r="I391" s="27"/>
      <c r="J391" s="27"/>
    </row>
    <row r="392" spans="1:10">
      <c r="A392" s="28"/>
      <c r="B392" s="27"/>
      <c r="C392" s="27"/>
      <c r="D392" s="26"/>
      <c r="E392" s="26" t="s">
        <v>1245</v>
      </c>
      <c r="F392" s="27"/>
      <c r="G392" s="27"/>
      <c r="H392" s="27"/>
      <c r="I392" s="27"/>
      <c r="J392" s="27"/>
    </row>
    <row r="393" spans="1:10">
      <c r="A393" s="28"/>
      <c r="B393" s="27"/>
      <c r="C393" s="27"/>
      <c r="D393" s="27"/>
      <c r="E393" s="29" t="s">
        <v>1316</v>
      </c>
      <c r="F393" s="27"/>
      <c r="G393" s="30" t="s">
        <v>89</v>
      </c>
      <c r="H393" s="31">
        <v>0.4</v>
      </c>
      <c r="I393" s="32">
        <f>'Plant &amp; Machinery'!G47</f>
        <v>684</v>
      </c>
      <c r="J393" s="32">
        <f>I393*H393</f>
        <v>273.60000000000002</v>
      </c>
    </row>
    <row r="394" spans="1:10">
      <c r="A394" s="28"/>
      <c r="B394" s="27"/>
      <c r="C394" s="27"/>
      <c r="D394" s="27"/>
      <c r="E394" s="29" t="s">
        <v>1317</v>
      </c>
      <c r="F394" s="27"/>
      <c r="G394" s="30" t="s">
        <v>89</v>
      </c>
      <c r="H394" s="31">
        <v>0.28999999999999998</v>
      </c>
      <c r="I394" s="32">
        <f>'Plant &amp; Machinery'!G47</f>
        <v>684</v>
      </c>
      <c r="J394" s="32">
        <f>I394*H394</f>
        <v>198.35999999999999</v>
      </c>
    </row>
    <row r="395" spans="1:10">
      <c r="A395" s="28"/>
      <c r="B395" s="27"/>
      <c r="C395" s="26" t="s">
        <v>955</v>
      </c>
      <c r="D395" s="26" t="s">
        <v>1318</v>
      </c>
      <c r="E395" s="27"/>
      <c r="F395" s="27"/>
      <c r="G395" s="27"/>
      <c r="H395" s="27"/>
      <c r="I395" s="27"/>
      <c r="J395" s="33">
        <f>SUM(J391:J394)*12.5%</f>
        <v>58.995000000000005</v>
      </c>
    </row>
    <row r="396" spans="1:10">
      <c r="A396" s="28"/>
      <c r="B396" s="27"/>
      <c r="C396" s="26"/>
      <c r="D396" s="26"/>
      <c r="E396" s="27"/>
      <c r="F396" s="27"/>
      <c r="G396" s="27"/>
      <c r="H396" s="27"/>
      <c r="I396" s="27"/>
      <c r="J396" s="33"/>
    </row>
    <row r="397" spans="1:10">
      <c r="A397" s="28"/>
      <c r="B397" s="27"/>
      <c r="C397" s="29" t="s">
        <v>1319</v>
      </c>
      <c r="D397" s="27"/>
      <c r="E397" s="27"/>
      <c r="F397" s="27"/>
      <c r="G397" s="27"/>
      <c r="H397" s="27"/>
      <c r="I397" s="27"/>
      <c r="J397" s="32">
        <f>SUM(J391:J395)</f>
        <v>530.95500000000004</v>
      </c>
    </row>
    <row r="398" spans="1:10">
      <c r="A398" s="28"/>
      <c r="B398" s="27"/>
      <c r="C398" s="26" t="s">
        <v>1320</v>
      </c>
      <c r="D398" s="27"/>
      <c r="E398" s="27"/>
      <c r="F398" s="27"/>
      <c r="G398" s="27"/>
      <c r="H398" s="27"/>
      <c r="I398" s="27"/>
      <c r="J398" s="33">
        <f>J397/100</f>
        <v>5.3095500000000007</v>
      </c>
    </row>
    <row r="399" spans="1:10" ht="53.25" customHeight="1">
      <c r="A399" s="28"/>
      <c r="B399" s="38" t="s">
        <v>726</v>
      </c>
      <c r="C399" s="657" t="s">
        <v>1321</v>
      </c>
      <c r="D399" s="657"/>
      <c r="E399" s="657"/>
      <c r="F399" s="657"/>
      <c r="G399" s="27"/>
      <c r="H399" s="27"/>
      <c r="I399" s="27"/>
      <c r="J399" s="27"/>
    </row>
    <row r="400" spans="1:10">
      <c r="A400" s="28"/>
      <c r="B400" s="27"/>
      <c r="C400" s="26" t="s">
        <v>357</v>
      </c>
      <c r="D400" s="27"/>
      <c r="E400" s="27"/>
      <c r="F400" s="27"/>
      <c r="G400" s="27"/>
      <c r="H400" s="27"/>
      <c r="I400" s="27"/>
      <c r="J400" s="27"/>
    </row>
    <row r="401" spans="1:10">
      <c r="A401" s="28"/>
      <c r="B401" s="27"/>
      <c r="C401" s="29" t="s">
        <v>1322</v>
      </c>
      <c r="D401" s="27"/>
      <c r="E401" s="27"/>
      <c r="F401" s="27"/>
      <c r="G401" s="27"/>
      <c r="H401" s="27"/>
      <c r="I401" s="27"/>
      <c r="J401" s="27"/>
    </row>
    <row r="402" spans="1:10">
      <c r="A402" s="28"/>
      <c r="B402" s="27"/>
      <c r="C402" s="29" t="s">
        <v>1323</v>
      </c>
      <c r="D402" s="27"/>
      <c r="E402" s="27"/>
      <c r="F402" s="27"/>
      <c r="G402" s="27"/>
      <c r="H402" s="27"/>
      <c r="I402" s="27"/>
      <c r="J402" s="27"/>
    </row>
    <row r="403" spans="1:10">
      <c r="A403" s="28"/>
      <c r="B403" s="27"/>
      <c r="C403" s="26" t="s">
        <v>953</v>
      </c>
      <c r="D403" s="26" t="s">
        <v>1231</v>
      </c>
      <c r="E403" s="26"/>
      <c r="F403" s="27"/>
      <c r="G403" s="27"/>
      <c r="H403" s="27"/>
      <c r="I403" s="27"/>
      <c r="J403" s="27"/>
    </row>
    <row r="404" spans="1:10">
      <c r="A404" s="28"/>
      <c r="B404" s="27"/>
      <c r="C404" s="26"/>
      <c r="D404" s="26"/>
      <c r="E404" s="26" t="s">
        <v>1245</v>
      </c>
      <c r="F404" s="27"/>
      <c r="G404" s="27"/>
      <c r="H404" s="27"/>
      <c r="I404" s="27"/>
      <c r="J404" s="27"/>
    </row>
    <row r="405" spans="1:10">
      <c r="A405" s="28"/>
      <c r="B405" s="27"/>
      <c r="C405" s="27"/>
      <c r="D405" s="27"/>
      <c r="E405" s="29" t="s">
        <v>1316</v>
      </c>
      <c r="F405" s="27"/>
      <c r="G405" s="30" t="s">
        <v>89</v>
      </c>
      <c r="H405" s="31">
        <v>0.5</v>
      </c>
      <c r="I405" s="32">
        <f>'Plant &amp; Machinery'!G47</f>
        <v>684</v>
      </c>
      <c r="J405" s="32">
        <f>I405*H405</f>
        <v>342</v>
      </c>
    </row>
    <row r="406" spans="1:10">
      <c r="A406" s="28"/>
      <c r="B406" s="27"/>
      <c r="C406" s="27"/>
      <c r="D406" s="27"/>
      <c r="E406" s="29" t="s">
        <v>1317</v>
      </c>
      <c r="F406" s="27"/>
      <c r="G406" s="30" t="s">
        <v>89</v>
      </c>
      <c r="H406" s="31">
        <v>0.33</v>
      </c>
      <c r="I406" s="32">
        <f>'Plant &amp; Machinery'!G47</f>
        <v>684</v>
      </c>
      <c r="J406" s="32">
        <f>I406*H406</f>
        <v>225.72</v>
      </c>
    </row>
    <row r="407" spans="1:10">
      <c r="A407" s="28"/>
      <c r="B407" s="27"/>
      <c r="C407" s="26" t="s">
        <v>955</v>
      </c>
      <c r="D407" s="26" t="s">
        <v>1318</v>
      </c>
      <c r="E407" s="27"/>
      <c r="F407" s="27"/>
      <c r="G407" s="27"/>
      <c r="H407" s="27"/>
      <c r="I407" s="27"/>
      <c r="J407" s="33">
        <f>SUM(J403:J406)*12.5%</f>
        <v>70.965000000000003</v>
      </c>
    </row>
    <row r="408" spans="1:10">
      <c r="A408" s="28"/>
      <c r="B408" s="27"/>
      <c r="C408" s="26"/>
      <c r="D408" s="26"/>
      <c r="E408" s="27"/>
      <c r="F408" s="27"/>
      <c r="G408" s="27"/>
      <c r="H408" s="27"/>
      <c r="I408" s="27"/>
      <c r="J408" s="33"/>
    </row>
    <row r="409" spans="1:10">
      <c r="A409" s="28"/>
      <c r="B409" s="27"/>
      <c r="C409" s="29" t="s">
        <v>1319</v>
      </c>
      <c r="D409" s="27"/>
      <c r="E409" s="27"/>
      <c r="F409" s="27"/>
      <c r="G409" s="27"/>
      <c r="H409" s="27"/>
      <c r="I409" s="27"/>
      <c r="J409" s="32">
        <f>SUM(J403:J407)</f>
        <v>638.68500000000006</v>
      </c>
    </row>
    <row r="410" spans="1:10">
      <c r="A410" s="28"/>
      <c r="B410" s="27"/>
      <c r="C410" s="26" t="s">
        <v>1320</v>
      </c>
      <c r="D410" s="27"/>
      <c r="E410" s="27"/>
      <c r="F410" s="27"/>
      <c r="G410" s="27"/>
      <c r="H410" s="27"/>
      <c r="I410" s="27"/>
      <c r="J410" s="33">
        <f>J409/100</f>
        <v>6.3868500000000008</v>
      </c>
    </row>
    <row r="411" spans="1:10" ht="55.5" customHeight="1">
      <c r="A411" s="28"/>
      <c r="B411" s="38" t="s">
        <v>726</v>
      </c>
      <c r="C411" s="657" t="s">
        <v>1324</v>
      </c>
      <c r="D411" s="657"/>
      <c r="E411" s="657"/>
      <c r="F411" s="657"/>
      <c r="G411" s="27"/>
      <c r="H411" s="27"/>
      <c r="I411" s="27"/>
      <c r="J411" s="27"/>
    </row>
    <row r="412" spans="1:10" ht="29.25" customHeight="1">
      <c r="A412" s="28"/>
      <c r="B412" s="27"/>
      <c r="C412" s="26" t="s">
        <v>1325</v>
      </c>
      <c r="D412" s="26"/>
      <c r="E412" s="663" t="s">
        <v>1326</v>
      </c>
      <c r="F412" s="663"/>
      <c r="G412" s="27"/>
      <c r="H412" s="27"/>
      <c r="I412" s="27"/>
      <c r="J412" s="27"/>
    </row>
    <row r="413" spans="1:10">
      <c r="A413" s="28"/>
      <c r="B413" s="27"/>
      <c r="C413" s="29" t="s">
        <v>1327</v>
      </c>
      <c r="D413" s="27"/>
      <c r="E413" s="27"/>
      <c r="F413" s="27"/>
      <c r="G413" s="27"/>
      <c r="H413" s="27"/>
      <c r="I413" s="27"/>
      <c r="J413" s="27"/>
    </row>
    <row r="414" spans="1:10">
      <c r="A414" s="28"/>
      <c r="B414" s="27"/>
      <c r="C414" s="29" t="s">
        <v>1328</v>
      </c>
      <c r="D414" s="27"/>
      <c r="E414" s="27"/>
      <c r="F414" s="27"/>
      <c r="G414" s="27"/>
      <c r="H414" s="27"/>
      <c r="I414" s="27"/>
      <c r="J414" s="27"/>
    </row>
    <row r="415" spans="1:10">
      <c r="A415" s="28"/>
      <c r="B415" s="27"/>
      <c r="C415" s="26" t="s">
        <v>1128</v>
      </c>
      <c r="D415" s="26" t="s">
        <v>1231</v>
      </c>
      <c r="E415" s="26"/>
      <c r="F415" s="27"/>
      <c r="G415" s="27"/>
      <c r="H415" s="27"/>
      <c r="I415" s="27"/>
      <c r="J415" s="27"/>
    </row>
    <row r="416" spans="1:10">
      <c r="A416" s="28"/>
      <c r="B416" s="27"/>
      <c r="C416" s="26"/>
      <c r="D416" s="26" t="s">
        <v>1329</v>
      </c>
      <c r="E416" s="26" t="s">
        <v>1245</v>
      </c>
      <c r="F416" s="27"/>
      <c r="G416" s="27"/>
      <c r="H416" s="27"/>
      <c r="I416" s="27"/>
      <c r="J416" s="27"/>
    </row>
    <row r="417" spans="1:10">
      <c r="A417" s="28"/>
      <c r="B417" s="27"/>
      <c r="C417" s="27"/>
      <c r="D417" s="27"/>
      <c r="E417" s="29" t="s">
        <v>1316</v>
      </c>
      <c r="F417" s="27"/>
      <c r="G417" s="30" t="s">
        <v>89</v>
      </c>
      <c r="H417" s="31">
        <v>1</v>
      </c>
      <c r="I417" s="32">
        <f>'Plant &amp; Machinery'!G47</f>
        <v>684</v>
      </c>
      <c r="J417" s="32">
        <f>I417*H417</f>
        <v>684</v>
      </c>
    </row>
    <row r="418" spans="1:10">
      <c r="A418" s="28"/>
      <c r="B418" s="27"/>
      <c r="C418" s="27"/>
      <c r="D418" s="27"/>
      <c r="E418" s="29" t="s">
        <v>1317</v>
      </c>
      <c r="F418" s="27"/>
      <c r="G418" s="30" t="s">
        <v>89</v>
      </c>
      <c r="H418" s="31">
        <v>0.67</v>
      </c>
      <c r="I418" s="32">
        <f>'Plant &amp; Machinery'!G47</f>
        <v>684</v>
      </c>
      <c r="J418" s="32">
        <f>I418*H418</f>
        <v>458.28000000000003</v>
      </c>
    </row>
    <row r="419" spans="1:10">
      <c r="A419" s="28"/>
      <c r="B419" s="27"/>
      <c r="C419" s="26" t="s">
        <v>955</v>
      </c>
      <c r="D419" s="26" t="s">
        <v>1318</v>
      </c>
      <c r="E419" s="27"/>
      <c r="F419" s="27"/>
      <c r="G419" s="27"/>
      <c r="H419" s="27"/>
      <c r="I419" s="27"/>
      <c r="J419" s="33">
        <f>SUM(J415:J418)*12.5%</f>
        <v>142.785</v>
      </c>
    </row>
    <row r="420" spans="1:10">
      <c r="A420" s="28"/>
      <c r="B420" s="27"/>
      <c r="C420" s="26"/>
      <c r="D420" s="26"/>
      <c r="E420" s="27"/>
      <c r="F420" s="27"/>
      <c r="G420" s="27"/>
      <c r="H420" s="27"/>
      <c r="I420" s="27"/>
      <c r="J420" s="33"/>
    </row>
    <row r="421" spans="1:10">
      <c r="A421" s="28"/>
      <c r="B421" s="27"/>
      <c r="C421" s="29" t="s">
        <v>1319</v>
      </c>
      <c r="D421" s="27"/>
      <c r="E421" s="27"/>
      <c r="F421" s="27"/>
      <c r="G421" s="27"/>
      <c r="H421" s="27"/>
      <c r="I421" s="27"/>
      <c r="J421" s="32">
        <f>SUM(J415:J419)</f>
        <v>1285.0650000000001</v>
      </c>
    </row>
    <row r="422" spans="1:10">
      <c r="A422" s="28"/>
      <c r="B422" s="27"/>
      <c r="C422" s="26" t="s">
        <v>1320</v>
      </c>
      <c r="D422" s="27"/>
      <c r="E422" s="27"/>
      <c r="F422" s="27"/>
      <c r="G422" s="27"/>
      <c r="H422" s="27"/>
      <c r="I422" s="27"/>
      <c r="J422" s="33">
        <f>J421/100</f>
        <v>12.85065</v>
      </c>
    </row>
    <row r="423" spans="1:10" ht="53.25" customHeight="1">
      <c r="A423" s="28"/>
      <c r="B423" s="38" t="s">
        <v>726</v>
      </c>
      <c r="C423" s="657" t="s">
        <v>1330</v>
      </c>
      <c r="D423" s="657"/>
      <c r="E423" s="657"/>
      <c r="F423" s="657"/>
      <c r="G423" s="27"/>
      <c r="H423" s="27"/>
      <c r="I423" s="27"/>
      <c r="J423" s="27"/>
    </row>
    <row r="424" spans="1:10" ht="15.75" customHeight="1">
      <c r="A424" s="21" t="s">
        <v>358</v>
      </c>
      <c r="B424" s="38"/>
      <c r="C424" s="664" t="s">
        <v>359</v>
      </c>
      <c r="D424" s="664"/>
      <c r="E424" s="664"/>
      <c r="F424" s="664"/>
      <c r="G424" s="27"/>
      <c r="H424" s="27"/>
      <c r="I424" s="27"/>
      <c r="J424" s="27"/>
    </row>
    <row r="425" spans="1:10" ht="42" customHeight="1">
      <c r="A425" s="37"/>
      <c r="B425" s="23"/>
      <c r="C425" s="26" t="s">
        <v>299</v>
      </c>
      <c r="D425" s="659" t="s">
        <v>360</v>
      </c>
      <c r="E425" s="659"/>
      <c r="F425" s="659"/>
      <c r="G425" s="27"/>
      <c r="H425" s="27"/>
      <c r="I425" s="27"/>
      <c r="J425" s="27"/>
    </row>
    <row r="426" spans="1:10">
      <c r="A426" s="28"/>
      <c r="B426" s="27"/>
      <c r="C426" s="27"/>
      <c r="D426" s="29" t="s">
        <v>1228</v>
      </c>
      <c r="E426" s="27"/>
      <c r="F426" s="27"/>
      <c r="G426" s="27"/>
      <c r="H426" s="27"/>
      <c r="I426" s="27"/>
      <c r="J426" s="27"/>
    </row>
    <row r="427" spans="1:10">
      <c r="A427" s="28"/>
      <c r="B427" s="27"/>
      <c r="C427" s="27"/>
      <c r="D427" s="29" t="s">
        <v>1331</v>
      </c>
      <c r="E427" s="27"/>
      <c r="F427" s="27"/>
      <c r="G427" s="27"/>
      <c r="H427" s="27"/>
      <c r="I427" s="27"/>
      <c r="J427" s="27"/>
    </row>
    <row r="428" spans="1:10">
      <c r="A428" s="28"/>
      <c r="B428" s="27"/>
      <c r="C428" s="27"/>
      <c r="D428" s="26" t="s">
        <v>953</v>
      </c>
      <c r="E428" s="26" t="s">
        <v>1230</v>
      </c>
      <c r="F428" s="27"/>
      <c r="G428" s="27"/>
      <c r="H428" s="27"/>
      <c r="I428" s="27"/>
      <c r="J428" s="27"/>
    </row>
    <row r="429" spans="1:10">
      <c r="A429" s="28"/>
      <c r="B429" s="27"/>
      <c r="C429" s="27"/>
      <c r="D429" s="27"/>
      <c r="E429" s="29" t="s">
        <v>17</v>
      </c>
      <c r="F429" s="27"/>
      <c r="G429" s="30" t="s">
        <v>4</v>
      </c>
      <c r="H429" s="34">
        <v>4.8000000000000001E-2</v>
      </c>
      <c r="I429" s="32">
        <f>Labour!D16</f>
        <v>466.67</v>
      </c>
      <c r="J429" s="32">
        <f>I429*H429</f>
        <v>22.40016</v>
      </c>
    </row>
    <row r="430" spans="1:10">
      <c r="A430" s="28"/>
      <c r="B430" s="27"/>
      <c r="C430" s="27"/>
      <c r="D430" s="27"/>
      <c r="E430" s="29" t="s">
        <v>18</v>
      </c>
      <c r="F430" s="27"/>
      <c r="G430" s="30" t="s">
        <v>4</v>
      </c>
      <c r="H430" s="31">
        <v>1.2</v>
      </c>
      <c r="I430" s="32">
        <f>Labour!D17</f>
        <v>466.67</v>
      </c>
      <c r="J430" s="32">
        <f>I430*H430</f>
        <v>560.00400000000002</v>
      </c>
    </row>
    <row r="431" spans="1:10">
      <c r="A431" s="28"/>
      <c r="B431" s="27"/>
      <c r="C431" s="27"/>
      <c r="D431" s="26" t="s">
        <v>955</v>
      </c>
      <c r="E431" s="26" t="s">
        <v>1293</v>
      </c>
      <c r="F431" s="27"/>
      <c r="G431" s="27"/>
      <c r="H431" s="27"/>
      <c r="I431" s="27"/>
      <c r="J431" s="27"/>
    </row>
    <row r="432" spans="1:10">
      <c r="A432" s="28"/>
      <c r="B432" s="27"/>
      <c r="C432" s="27"/>
      <c r="D432" s="27"/>
      <c r="E432" s="29" t="s">
        <v>1332</v>
      </c>
      <c r="F432" s="27"/>
      <c r="G432" s="30" t="s">
        <v>29</v>
      </c>
      <c r="H432" s="31">
        <v>1.1000000000000001</v>
      </c>
      <c r="I432" s="32">
        <f>Material!D112</f>
        <v>810</v>
      </c>
      <c r="J432" s="32">
        <f>I432*H432</f>
        <v>891.00000000000011</v>
      </c>
    </row>
    <row r="433" spans="1:10">
      <c r="A433" s="28"/>
      <c r="B433" s="27"/>
      <c r="C433" s="27"/>
      <c r="D433" s="26" t="s">
        <v>957</v>
      </c>
      <c r="E433" s="26" t="s">
        <v>1233</v>
      </c>
      <c r="F433" s="27"/>
      <c r="G433" s="27"/>
      <c r="H433" s="27"/>
      <c r="I433" s="27"/>
      <c r="J433" s="33">
        <f>SUM(J429:J432)*12.5%</f>
        <v>184.17552000000001</v>
      </c>
    </row>
    <row r="434" spans="1:10">
      <c r="A434" s="28"/>
      <c r="B434" s="27"/>
      <c r="C434" s="27"/>
      <c r="D434" s="26"/>
      <c r="E434" s="26"/>
      <c r="F434" s="27"/>
      <c r="G434" s="27"/>
      <c r="H434" s="27"/>
      <c r="I434" s="27"/>
      <c r="J434" s="33"/>
    </row>
    <row r="435" spans="1:10">
      <c r="A435" s="28"/>
      <c r="B435" s="27"/>
      <c r="C435" s="27"/>
      <c r="D435" s="26" t="s">
        <v>1333</v>
      </c>
      <c r="E435" s="27"/>
      <c r="F435" s="27"/>
      <c r="G435" s="27"/>
      <c r="H435" s="27"/>
      <c r="I435" s="27"/>
      <c r="J435" s="33">
        <f>SUM(J429:J433)</f>
        <v>1657.5796800000001</v>
      </c>
    </row>
    <row r="436" spans="1:10" ht="40.5" customHeight="1">
      <c r="A436" s="28"/>
      <c r="B436" s="27"/>
      <c r="C436" s="26" t="s">
        <v>301</v>
      </c>
      <c r="D436" s="659" t="s">
        <v>361</v>
      </c>
      <c r="E436" s="659"/>
      <c r="F436" s="659"/>
      <c r="G436" s="27"/>
      <c r="H436" s="27"/>
      <c r="I436" s="27"/>
      <c r="J436" s="27"/>
    </row>
    <row r="437" spans="1:10">
      <c r="A437" s="28"/>
      <c r="B437" s="27"/>
      <c r="C437" s="27"/>
      <c r="D437" s="29" t="s">
        <v>1228</v>
      </c>
      <c r="E437" s="27"/>
      <c r="F437" s="27"/>
      <c r="G437" s="27"/>
      <c r="H437" s="27"/>
      <c r="I437" s="27"/>
      <c r="J437" s="27"/>
    </row>
    <row r="438" spans="1:10">
      <c r="A438" s="28"/>
      <c r="B438" s="27"/>
      <c r="C438" s="27"/>
      <c r="D438" s="29" t="s">
        <v>1331</v>
      </c>
      <c r="E438" s="27"/>
      <c r="F438" s="27"/>
      <c r="G438" s="27"/>
      <c r="H438" s="27"/>
      <c r="I438" s="27"/>
      <c r="J438" s="27"/>
    </row>
    <row r="439" spans="1:10">
      <c r="A439" s="28"/>
      <c r="B439" s="27"/>
      <c r="C439" s="27"/>
      <c r="D439" s="26" t="s">
        <v>953</v>
      </c>
      <c r="E439" s="26" t="s">
        <v>1230</v>
      </c>
      <c r="F439" s="27"/>
      <c r="G439" s="27"/>
      <c r="H439" s="27"/>
      <c r="I439" s="27"/>
      <c r="J439" s="27"/>
    </row>
    <row r="440" spans="1:10">
      <c r="A440" s="28"/>
      <c r="B440" s="27"/>
      <c r="C440" s="27"/>
      <c r="D440" s="27"/>
      <c r="E440" s="29" t="s">
        <v>17</v>
      </c>
      <c r="F440" s="27"/>
      <c r="G440" s="30" t="s">
        <v>4</v>
      </c>
      <c r="H440" s="31">
        <v>0.06</v>
      </c>
      <c r="I440" s="32">
        <f>Labour!D16</f>
        <v>466.67</v>
      </c>
      <c r="J440" s="32">
        <f>I440*H440</f>
        <v>28.0002</v>
      </c>
    </row>
    <row r="441" spans="1:10">
      <c r="A441" s="28"/>
      <c r="B441" s="27"/>
      <c r="C441" s="27"/>
      <c r="D441" s="27"/>
      <c r="E441" s="29" t="s">
        <v>18</v>
      </c>
      <c r="F441" s="27"/>
      <c r="G441" s="30" t="s">
        <v>4</v>
      </c>
      <c r="H441" s="31">
        <v>1.5</v>
      </c>
      <c r="I441" s="32">
        <f>Labour!D17</f>
        <v>466.67</v>
      </c>
      <c r="J441" s="32">
        <f>I441*H441</f>
        <v>700.005</v>
      </c>
    </row>
    <row r="442" spans="1:10">
      <c r="A442" s="28"/>
      <c r="B442" s="27"/>
      <c r="C442" s="27"/>
      <c r="D442" s="26" t="s">
        <v>955</v>
      </c>
      <c r="E442" s="26" t="s">
        <v>1293</v>
      </c>
      <c r="F442" s="27"/>
      <c r="G442" s="27"/>
      <c r="H442" s="27"/>
      <c r="I442" s="27"/>
      <c r="J442" s="27"/>
    </row>
    <row r="443" spans="1:10">
      <c r="A443" s="28"/>
      <c r="B443" s="27"/>
      <c r="C443" s="27"/>
      <c r="D443" s="27"/>
      <c r="E443" s="29" t="s">
        <v>1332</v>
      </c>
      <c r="F443" s="27"/>
      <c r="G443" s="30" t="s">
        <v>29</v>
      </c>
      <c r="H443" s="31">
        <v>1.1000000000000001</v>
      </c>
      <c r="I443" s="32">
        <f>Material!D112</f>
        <v>810</v>
      </c>
      <c r="J443" s="32">
        <f>I443*H443</f>
        <v>891.00000000000011</v>
      </c>
    </row>
    <row r="444" spans="1:10">
      <c r="A444" s="28"/>
      <c r="B444" s="27"/>
      <c r="C444" s="27"/>
      <c r="D444" s="26" t="s">
        <v>957</v>
      </c>
      <c r="E444" s="26" t="s">
        <v>1233</v>
      </c>
      <c r="F444" s="27"/>
      <c r="G444" s="27"/>
      <c r="H444" s="27"/>
      <c r="I444" s="27"/>
      <c r="J444" s="33">
        <f>SUM(J440:J443)*12.5%</f>
        <v>202.37565000000001</v>
      </c>
    </row>
    <row r="445" spans="1:10">
      <c r="A445" s="28"/>
      <c r="B445" s="27"/>
      <c r="C445" s="27"/>
      <c r="D445" s="26"/>
      <c r="E445" s="26"/>
      <c r="F445" s="27"/>
      <c r="G445" s="27"/>
      <c r="H445" s="27"/>
      <c r="I445" s="27"/>
      <c r="J445" s="33"/>
    </row>
    <row r="446" spans="1:10">
      <c r="A446" s="28"/>
      <c r="B446" s="27"/>
      <c r="C446" s="27"/>
      <c r="D446" s="26" t="s">
        <v>1333</v>
      </c>
      <c r="E446" s="27"/>
      <c r="F446" s="27"/>
      <c r="G446" s="27"/>
      <c r="H446" s="27"/>
      <c r="I446" s="27"/>
      <c r="J446" s="33">
        <f>SUM(J440:J444)</f>
        <v>1821.38085</v>
      </c>
    </row>
    <row r="447" spans="1:10" ht="41.25" customHeight="1">
      <c r="A447" s="28"/>
      <c r="B447" s="27"/>
      <c r="C447" s="26" t="s">
        <v>303</v>
      </c>
      <c r="D447" s="659" t="s">
        <v>362</v>
      </c>
      <c r="E447" s="659"/>
      <c r="F447" s="659"/>
      <c r="G447" s="27"/>
      <c r="H447" s="27"/>
      <c r="I447" s="27"/>
      <c r="J447" s="27"/>
    </row>
    <row r="448" spans="1:10">
      <c r="A448" s="28"/>
      <c r="B448" s="27"/>
      <c r="C448" s="27"/>
      <c r="D448" s="29" t="s">
        <v>1228</v>
      </c>
      <c r="E448" s="27"/>
      <c r="F448" s="27"/>
      <c r="G448" s="27"/>
      <c r="H448" s="27"/>
      <c r="I448" s="27"/>
      <c r="J448" s="27"/>
    </row>
    <row r="449" spans="1:10">
      <c r="A449" s="28"/>
      <c r="B449" s="27"/>
      <c r="C449" s="27"/>
      <c r="D449" s="29" t="s">
        <v>1331</v>
      </c>
      <c r="E449" s="27"/>
      <c r="F449" s="27"/>
      <c r="G449" s="27"/>
      <c r="H449" s="27"/>
      <c r="I449" s="27"/>
      <c r="J449" s="27"/>
    </row>
    <row r="450" spans="1:10">
      <c r="A450" s="28"/>
      <c r="B450" s="27"/>
      <c r="C450" s="27"/>
      <c r="D450" s="26" t="s">
        <v>953</v>
      </c>
      <c r="E450" s="26" t="s">
        <v>1230</v>
      </c>
      <c r="F450" s="27"/>
      <c r="G450" s="27"/>
      <c r="H450" s="27"/>
      <c r="I450" s="27"/>
      <c r="J450" s="27"/>
    </row>
    <row r="451" spans="1:10">
      <c r="A451" s="28"/>
      <c r="B451" s="27"/>
      <c r="C451" s="27"/>
      <c r="D451" s="27"/>
      <c r="E451" s="29" t="s">
        <v>17</v>
      </c>
      <c r="F451" s="27"/>
      <c r="G451" s="30" t="s">
        <v>4</v>
      </c>
      <c r="H451" s="34">
        <v>7.1999999999999995E-2</v>
      </c>
      <c r="I451" s="32">
        <f>Labour!D16</f>
        <v>466.67</v>
      </c>
      <c r="J451" s="32">
        <f>I451*H451</f>
        <v>33.600239999999999</v>
      </c>
    </row>
    <row r="452" spans="1:10">
      <c r="A452" s="28"/>
      <c r="B452" s="27"/>
      <c r="C452" s="27"/>
      <c r="D452" s="27"/>
      <c r="E452" s="29" t="s">
        <v>18</v>
      </c>
      <c r="F452" s="27"/>
      <c r="G452" s="30" t="s">
        <v>4</v>
      </c>
      <c r="H452" s="31">
        <v>1.8</v>
      </c>
      <c r="I452" s="32">
        <f>Labour!D17</f>
        <v>466.67</v>
      </c>
      <c r="J452" s="32">
        <f>I452*H452</f>
        <v>840.00600000000009</v>
      </c>
    </row>
    <row r="453" spans="1:10">
      <c r="A453" s="28"/>
      <c r="B453" s="27"/>
      <c r="C453" s="27"/>
      <c r="D453" s="26" t="s">
        <v>955</v>
      </c>
      <c r="E453" s="26" t="s">
        <v>1293</v>
      </c>
      <c r="F453" s="27"/>
      <c r="G453" s="27"/>
      <c r="H453" s="27"/>
      <c r="I453" s="27"/>
      <c r="J453" s="27"/>
    </row>
    <row r="454" spans="1:10">
      <c r="A454" s="28"/>
      <c r="B454" s="27"/>
      <c r="C454" s="27"/>
      <c r="D454" s="27"/>
      <c r="E454" s="29" t="s">
        <v>1332</v>
      </c>
      <c r="F454" s="27"/>
      <c r="G454" s="30" t="s">
        <v>29</v>
      </c>
      <c r="H454" s="31">
        <v>1.1000000000000001</v>
      </c>
      <c r="I454" s="32">
        <f>Material!D112</f>
        <v>810</v>
      </c>
      <c r="J454" s="32">
        <f>I454*H454</f>
        <v>891.00000000000011</v>
      </c>
    </row>
    <row r="455" spans="1:10">
      <c r="A455" s="28"/>
      <c r="B455" s="27"/>
      <c r="C455" s="27"/>
      <c r="D455" s="26" t="s">
        <v>957</v>
      </c>
      <c r="E455" s="26" t="s">
        <v>1233</v>
      </c>
      <c r="F455" s="27"/>
      <c r="G455" s="27"/>
      <c r="H455" s="27"/>
      <c r="I455" s="27"/>
      <c r="J455" s="33">
        <f>SUM(J451:J454)*12.5%</f>
        <v>220.57578000000001</v>
      </c>
    </row>
    <row r="456" spans="1:10">
      <c r="A456" s="28"/>
      <c r="B456" s="27"/>
      <c r="C456" s="27"/>
      <c r="D456" s="26"/>
      <c r="E456" s="26"/>
      <c r="F456" s="27"/>
      <c r="G456" s="27"/>
      <c r="H456" s="27"/>
      <c r="I456" s="27"/>
      <c r="J456" s="33"/>
    </row>
    <row r="457" spans="1:10">
      <c r="A457" s="28"/>
      <c r="B457" s="27"/>
      <c r="C457" s="27"/>
      <c r="D457" s="26" t="s">
        <v>1333</v>
      </c>
      <c r="E457" s="27"/>
      <c r="F457" s="27"/>
      <c r="G457" s="27"/>
      <c r="H457" s="27"/>
      <c r="I457" s="27"/>
      <c r="J457" s="33">
        <f>SUM(J451:J455)</f>
        <v>1985.1820200000002</v>
      </c>
    </row>
    <row r="458" spans="1:10" ht="42" customHeight="1">
      <c r="A458" s="21" t="s">
        <v>363</v>
      </c>
      <c r="B458" s="27"/>
      <c r="C458" s="662" t="s">
        <v>364</v>
      </c>
      <c r="D458" s="662"/>
      <c r="E458" s="662"/>
      <c r="F458" s="662"/>
      <c r="G458" s="27"/>
      <c r="H458" s="27"/>
      <c r="I458" s="27"/>
      <c r="J458" s="27"/>
    </row>
    <row r="459" spans="1:10" ht="81.75" customHeight="1">
      <c r="A459" s="28"/>
      <c r="B459" s="27"/>
      <c r="C459" s="659" t="s">
        <v>365</v>
      </c>
      <c r="D459" s="659"/>
      <c r="E459" s="659"/>
      <c r="F459" s="659"/>
      <c r="G459" s="27"/>
      <c r="H459" s="27"/>
      <c r="I459" s="27"/>
      <c r="J459" s="27"/>
    </row>
    <row r="460" spans="1:10">
      <c r="A460" s="28"/>
      <c r="B460" s="27"/>
      <c r="C460" s="29" t="s">
        <v>1228</v>
      </c>
      <c r="D460" s="27"/>
      <c r="E460" s="27"/>
      <c r="F460" s="27"/>
      <c r="G460" s="27"/>
      <c r="H460" s="27"/>
      <c r="I460" s="27"/>
      <c r="J460" s="27"/>
    </row>
    <row r="461" spans="1:10">
      <c r="A461" s="28"/>
      <c r="B461" s="27"/>
      <c r="C461" s="29" t="s">
        <v>1334</v>
      </c>
      <c r="D461" s="27"/>
      <c r="E461" s="27"/>
      <c r="F461" s="27"/>
      <c r="G461" s="27"/>
      <c r="H461" s="27"/>
      <c r="I461" s="27"/>
      <c r="J461" s="27"/>
    </row>
    <row r="462" spans="1:10">
      <c r="A462" s="28"/>
      <c r="B462" s="27"/>
      <c r="C462" s="26" t="s">
        <v>953</v>
      </c>
      <c r="D462" s="26" t="s">
        <v>1230</v>
      </c>
      <c r="E462" s="27"/>
      <c r="F462" s="27"/>
      <c r="G462" s="27"/>
      <c r="H462" s="27"/>
      <c r="I462" s="27"/>
      <c r="J462" s="27"/>
    </row>
    <row r="463" spans="1:10">
      <c r="A463" s="28"/>
      <c r="B463" s="27"/>
      <c r="C463" s="27"/>
      <c r="D463" s="29" t="s">
        <v>17</v>
      </c>
      <c r="E463" s="27"/>
      <c r="F463" s="27"/>
      <c r="G463" s="30" t="s">
        <v>4</v>
      </c>
      <c r="H463" s="31">
        <v>0.76</v>
      </c>
      <c r="I463" s="32">
        <f>Labour!D16</f>
        <v>466.67</v>
      </c>
      <c r="J463" s="32">
        <f>I463*H463</f>
        <v>354.66919999999999</v>
      </c>
    </row>
    <row r="464" spans="1:10">
      <c r="A464" s="28"/>
      <c r="B464" s="27"/>
      <c r="C464" s="27"/>
      <c r="D464" s="29" t="s">
        <v>20</v>
      </c>
      <c r="E464" s="27"/>
      <c r="F464" s="27"/>
      <c r="G464" s="30" t="s">
        <v>4</v>
      </c>
      <c r="H464" s="31">
        <v>2</v>
      </c>
      <c r="I464" s="32">
        <f>Labour!D19</f>
        <v>466.67</v>
      </c>
      <c r="J464" s="32">
        <f>I464*H464</f>
        <v>933.34</v>
      </c>
    </row>
    <row r="465" spans="1:10">
      <c r="A465" s="28"/>
      <c r="B465" s="27"/>
      <c r="C465" s="27"/>
      <c r="D465" s="29" t="s">
        <v>18</v>
      </c>
      <c r="E465" s="27"/>
      <c r="F465" s="27"/>
      <c r="G465" s="30" t="s">
        <v>4</v>
      </c>
      <c r="H465" s="31">
        <v>17</v>
      </c>
      <c r="I465" s="32">
        <f>Labour!D17</f>
        <v>466.67</v>
      </c>
      <c r="J465" s="32">
        <f>I465*H465</f>
        <v>7933.39</v>
      </c>
    </row>
    <row r="466" spans="1:10">
      <c r="A466" s="28"/>
      <c r="B466" s="27"/>
      <c r="C466" s="26" t="s">
        <v>955</v>
      </c>
      <c r="D466" s="26" t="s">
        <v>1293</v>
      </c>
      <c r="E466" s="27"/>
      <c r="F466" s="27"/>
      <c r="G466" s="27"/>
      <c r="H466" s="27"/>
      <c r="I466" s="27"/>
      <c r="J466" s="27"/>
    </row>
    <row r="467" spans="1:10">
      <c r="A467" s="28"/>
      <c r="B467" s="27"/>
      <c r="C467" s="27"/>
      <c r="D467" s="29" t="s">
        <v>160</v>
      </c>
      <c r="E467" s="27"/>
      <c r="F467" s="27"/>
      <c r="G467" s="30" t="s">
        <v>29</v>
      </c>
      <c r="H467" s="31">
        <v>800</v>
      </c>
      <c r="I467" s="32">
        <f>Material!D132</f>
        <v>800</v>
      </c>
      <c r="J467" s="32">
        <f>I467*H467</f>
        <v>640000</v>
      </c>
    </row>
    <row r="468" spans="1:10">
      <c r="A468" s="28"/>
      <c r="B468" s="27"/>
      <c r="C468" s="26" t="s">
        <v>957</v>
      </c>
      <c r="D468" s="26" t="s">
        <v>1231</v>
      </c>
      <c r="E468" s="27"/>
      <c r="F468" s="27"/>
      <c r="G468" s="27"/>
      <c r="H468" s="27"/>
      <c r="I468" s="27"/>
      <c r="J468" s="27"/>
    </row>
    <row r="469" spans="1:10" ht="12.75" customHeight="1">
      <c r="A469" s="28"/>
      <c r="B469" s="27"/>
      <c r="C469" s="27"/>
      <c r="D469" s="658" t="s">
        <v>1335</v>
      </c>
      <c r="E469" s="658"/>
      <c r="F469" s="658"/>
      <c r="G469" s="30" t="s">
        <v>89</v>
      </c>
      <c r="H469" s="31">
        <v>6</v>
      </c>
      <c r="I469" s="32">
        <f>'Plant &amp; Machinery'!G35</f>
        <v>7170</v>
      </c>
      <c r="J469" s="32">
        <f>I469*H469</f>
        <v>43020</v>
      </c>
    </row>
    <row r="470" spans="1:10">
      <c r="A470" s="28"/>
      <c r="B470" s="27"/>
      <c r="C470" s="27"/>
      <c r="D470" s="29" t="s">
        <v>1336</v>
      </c>
      <c r="E470" s="27"/>
      <c r="F470" s="27"/>
      <c r="G470" s="30" t="s">
        <v>89</v>
      </c>
      <c r="H470" s="31">
        <v>20</v>
      </c>
      <c r="I470" s="32">
        <f>'Plant &amp; Machinery'!G18</f>
        <v>1537</v>
      </c>
      <c r="J470" s="32">
        <f>I470*H470</f>
        <v>30740</v>
      </c>
    </row>
    <row r="471" spans="1:10">
      <c r="A471" s="28"/>
      <c r="B471" s="27"/>
      <c r="C471" s="27"/>
      <c r="D471" s="29" t="s">
        <v>1337</v>
      </c>
      <c r="E471" s="27"/>
      <c r="F471" s="27"/>
      <c r="G471" s="30" t="s">
        <v>89</v>
      </c>
      <c r="H471" s="31">
        <v>20</v>
      </c>
      <c r="I471" s="32">
        <f>'Plant &amp; Machinery'!G47</f>
        <v>684</v>
      </c>
      <c r="J471" s="32">
        <f>I471*H471</f>
        <v>13680</v>
      </c>
    </row>
    <row r="472" spans="1:10">
      <c r="A472" s="28"/>
      <c r="B472" s="27"/>
      <c r="C472" s="26" t="s">
        <v>1338</v>
      </c>
      <c r="D472" s="26" t="s">
        <v>1339</v>
      </c>
      <c r="E472" s="27"/>
      <c r="F472" s="27"/>
      <c r="G472" s="27"/>
      <c r="H472" s="27"/>
      <c r="I472" s="27"/>
      <c r="J472" s="33">
        <f>SUM(J463:J471)*12.5%</f>
        <v>92082.674899999998</v>
      </c>
    </row>
    <row r="473" spans="1:10">
      <c r="A473" s="28"/>
      <c r="B473" s="27"/>
      <c r="C473" s="26"/>
      <c r="D473" s="26"/>
      <c r="E473" s="27"/>
      <c r="F473" s="27"/>
      <c r="G473" s="27"/>
      <c r="H473" s="27"/>
      <c r="I473" s="27"/>
      <c r="J473" s="33"/>
    </row>
    <row r="474" spans="1:10">
      <c r="A474" s="28"/>
      <c r="B474" s="27"/>
      <c r="C474" s="29" t="s">
        <v>1340</v>
      </c>
      <c r="D474" s="27"/>
      <c r="E474" s="27"/>
      <c r="F474" s="27"/>
      <c r="G474" s="27"/>
      <c r="H474" s="27"/>
      <c r="I474" s="27"/>
      <c r="J474" s="32">
        <f>SUM(J463:J472)*0.85</f>
        <v>704432.46298499999</v>
      </c>
    </row>
    <row r="475" spans="1:10">
      <c r="A475" s="28"/>
      <c r="B475" s="27"/>
      <c r="C475" s="26" t="s">
        <v>1341</v>
      </c>
      <c r="D475" s="27"/>
      <c r="E475" s="27"/>
      <c r="F475" s="27"/>
      <c r="G475" s="27"/>
      <c r="H475" s="27"/>
      <c r="I475" s="27"/>
      <c r="J475" s="33">
        <f>J474/750</f>
        <v>939.24328398</v>
      </c>
    </row>
    <row r="476" spans="1:10" ht="30.75" customHeight="1">
      <c r="A476" s="28"/>
      <c r="B476" s="38" t="s">
        <v>726</v>
      </c>
      <c r="C476" s="43">
        <v>1</v>
      </c>
      <c r="D476" s="657" t="s">
        <v>1342</v>
      </c>
      <c r="E476" s="657"/>
      <c r="F476" s="657"/>
      <c r="G476" s="27"/>
      <c r="H476" s="27"/>
      <c r="I476" s="27"/>
      <c r="J476" s="27"/>
    </row>
    <row r="477" spans="1:10" ht="67.5" customHeight="1">
      <c r="A477" s="28"/>
      <c r="B477" s="27"/>
      <c r="C477" s="43">
        <v>2</v>
      </c>
      <c r="D477" s="657" t="s">
        <v>1343</v>
      </c>
      <c r="E477" s="657"/>
      <c r="F477" s="657"/>
      <c r="G477" s="27"/>
      <c r="H477" s="27"/>
      <c r="I477" s="27"/>
      <c r="J477" s="27"/>
    </row>
    <row r="478" spans="1:10" ht="28.5" customHeight="1">
      <c r="A478" s="28"/>
      <c r="B478" s="27"/>
      <c r="C478" s="43">
        <v>3</v>
      </c>
      <c r="D478" s="657" t="s">
        <v>1344</v>
      </c>
      <c r="E478" s="657"/>
      <c r="F478" s="657"/>
      <c r="G478" s="27"/>
      <c r="H478" s="27"/>
      <c r="I478" s="27"/>
      <c r="J478" s="27"/>
    </row>
    <row r="479" spans="1:10" ht="42" customHeight="1">
      <c r="A479" s="21" t="s">
        <v>366</v>
      </c>
      <c r="B479" s="23"/>
      <c r="C479" s="662" t="s">
        <v>367</v>
      </c>
      <c r="D479" s="662"/>
      <c r="E479" s="662"/>
      <c r="F479" s="662"/>
      <c r="G479" s="27"/>
      <c r="H479" s="27"/>
      <c r="I479" s="27"/>
      <c r="J479" s="27"/>
    </row>
    <row r="480" spans="1:10" ht="80.25" customHeight="1">
      <c r="A480" s="28"/>
      <c r="B480" s="27"/>
      <c r="C480" s="659" t="s">
        <v>368</v>
      </c>
      <c r="D480" s="659"/>
      <c r="E480" s="659"/>
      <c r="F480" s="659"/>
      <c r="G480" s="27"/>
      <c r="H480" s="27"/>
      <c r="I480" s="27"/>
      <c r="J480" s="27"/>
    </row>
    <row r="481" spans="1:10">
      <c r="A481" s="28"/>
      <c r="B481" s="27"/>
      <c r="C481" s="29" t="s">
        <v>1228</v>
      </c>
      <c r="D481" s="27"/>
      <c r="E481" s="27"/>
      <c r="F481" s="27"/>
      <c r="G481" s="27"/>
      <c r="H481" s="27"/>
      <c r="I481" s="27"/>
      <c r="J481" s="27"/>
    </row>
    <row r="482" spans="1:10">
      <c r="A482" s="28"/>
      <c r="B482" s="27"/>
      <c r="C482" s="29" t="s">
        <v>1345</v>
      </c>
      <c r="D482" s="27"/>
      <c r="E482" s="27"/>
      <c r="F482" s="27"/>
      <c r="G482" s="27"/>
      <c r="H482" s="27"/>
      <c r="I482" s="27"/>
      <c r="J482" s="27"/>
    </row>
    <row r="483" spans="1:10">
      <c r="A483" s="28"/>
      <c r="B483" s="27"/>
      <c r="C483" s="26" t="s">
        <v>953</v>
      </c>
      <c r="D483" s="26" t="s">
        <v>1230</v>
      </c>
      <c r="E483" s="27"/>
      <c r="F483" s="27"/>
      <c r="G483" s="27"/>
      <c r="H483" s="27"/>
      <c r="I483" s="27"/>
      <c r="J483" s="27"/>
    </row>
    <row r="484" spans="1:10">
      <c r="A484" s="28"/>
      <c r="B484" s="27"/>
      <c r="C484" s="27"/>
      <c r="D484" s="29" t="s">
        <v>17</v>
      </c>
      <c r="E484" s="27"/>
      <c r="F484" s="27"/>
      <c r="G484" s="30" t="s">
        <v>4</v>
      </c>
      <c r="H484" s="31">
        <v>0.76</v>
      </c>
      <c r="I484" s="32">
        <f>Labour!D16</f>
        <v>466.67</v>
      </c>
      <c r="J484" s="32">
        <f>I484*H484</f>
        <v>354.66919999999999</v>
      </c>
    </row>
    <row r="485" spans="1:10">
      <c r="A485" s="28"/>
      <c r="B485" s="27"/>
      <c r="C485" s="27"/>
      <c r="D485" s="29" t="s">
        <v>20</v>
      </c>
      <c r="E485" s="27"/>
      <c r="F485" s="27"/>
      <c r="G485" s="30" t="s">
        <v>4</v>
      </c>
      <c r="H485" s="31">
        <v>2</v>
      </c>
      <c r="I485" s="32">
        <f>Labour!D19</f>
        <v>466.67</v>
      </c>
      <c r="J485" s="32">
        <f>I485*H485</f>
        <v>933.34</v>
      </c>
    </row>
    <row r="486" spans="1:10">
      <c r="A486" s="28"/>
      <c r="B486" s="27"/>
      <c r="C486" s="27"/>
      <c r="D486" s="29" t="s">
        <v>18</v>
      </c>
      <c r="E486" s="27"/>
      <c r="F486" s="27"/>
      <c r="G486" s="30" t="s">
        <v>4</v>
      </c>
      <c r="H486" s="31">
        <v>17</v>
      </c>
      <c r="I486" s="32">
        <f>Labour!D17</f>
        <v>466.67</v>
      </c>
      <c r="J486" s="32">
        <f>I486*H486</f>
        <v>7933.39</v>
      </c>
    </row>
    <row r="487" spans="1:10">
      <c r="A487" s="28"/>
      <c r="B487" s="27"/>
      <c r="C487" s="26" t="s">
        <v>955</v>
      </c>
      <c r="D487" s="26" t="s">
        <v>1293</v>
      </c>
      <c r="E487" s="27"/>
      <c r="F487" s="27"/>
      <c r="G487" s="27"/>
      <c r="H487" s="27"/>
      <c r="I487" s="27"/>
      <c r="J487" s="27"/>
    </row>
    <row r="488" spans="1:10">
      <c r="A488" s="28"/>
      <c r="B488" s="27"/>
      <c r="C488" s="27"/>
      <c r="D488" s="29" t="s">
        <v>1346</v>
      </c>
      <c r="E488" s="27"/>
      <c r="F488" s="27"/>
      <c r="G488" s="30" t="s">
        <v>29</v>
      </c>
      <c r="H488" s="31">
        <v>800</v>
      </c>
      <c r="I488" s="32">
        <f>Material!D132</f>
        <v>800</v>
      </c>
      <c r="J488" s="32">
        <f>I488*H488</f>
        <v>640000</v>
      </c>
    </row>
    <row r="489" spans="1:10">
      <c r="A489" s="28"/>
      <c r="B489" s="27"/>
      <c r="C489" s="26" t="s">
        <v>957</v>
      </c>
      <c r="D489" s="26" t="s">
        <v>1231</v>
      </c>
      <c r="E489" s="27"/>
      <c r="F489" s="27"/>
      <c r="G489" s="27"/>
      <c r="H489" s="27"/>
      <c r="I489" s="27"/>
      <c r="J489" s="27"/>
    </row>
    <row r="490" spans="1:10" ht="12.75" customHeight="1">
      <c r="A490" s="28"/>
      <c r="B490" s="27"/>
      <c r="C490" s="27"/>
      <c r="D490" s="658" t="s">
        <v>1335</v>
      </c>
      <c r="E490" s="658"/>
      <c r="F490" s="658"/>
      <c r="G490" s="30" t="s">
        <v>89</v>
      </c>
      <c r="H490" s="31">
        <v>6</v>
      </c>
      <c r="I490" s="32">
        <f>'Plant &amp; Machinery'!G35</f>
        <v>7170</v>
      </c>
      <c r="J490" s="32">
        <f>I490*H490</f>
        <v>43020</v>
      </c>
    </row>
    <row r="491" spans="1:10">
      <c r="A491" s="28"/>
      <c r="B491" s="27"/>
      <c r="C491" s="27"/>
      <c r="D491" s="29" t="s">
        <v>1347</v>
      </c>
      <c r="E491" s="27"/>
      <c r="F491" s="27"/>
      <c r="G491" s="30" t="s">
        <v>89</v>
      </c>
      <c r="H491" s="31">
        <v>10</v>
      </c>
      <c r="I491" s="32">
        <f>'Plant &amp; Machinery'!G18</f>
        <v>1537</v>
      </c>
      <c r="J491" s="32">
        <f>I491*H491</f>
        <v>15370</v>
      </c>
    </row>
    <row r="492" spans="1:10">
      <c r="A492" s="28"/>
      <c r="B492" s="27"/>
      <c r="C492" s="27"/>
      <c r="D492" s="29" t="s">
        <v>1337</v>
      </c>
      <c r="E492" s="27"/>
      <c r="F492" s="27"/>
      <c r="G492" s="30" t="s">
        <v>89</v>
      </c>
      <c r="H492" s="31">
        <v>10</v>
      </c>
      <c r="I492" s="32">
        <f>'Plant &amp; Machinery'!G47</f>
        <v>684</v>
      </c>
      <c r="J492" s="32">
        <f>I492*H492</f>
        <v>6840</v>
      </c>
    </row>
    <row r="493" spans="1:10">
      <c r="A493" s="28"/>
      <c r="B493" s="27"/>
      <c r="C493" s="26" t="s">
        <v>959</v>
      </c>
      <c r="D493" s="26" t="s">
        <v>1339</v>
      </c>
      <c r="E493" s="27"/>
      <c r="F493" s="27"/>
      <c r="G493" s="27"/>
      <c r="H493" s="27"/>
      <c r="I493" s="27"/>
      <c r="J493" s="33">
        <f>SUM(J484:J492)*12.5%</f>
        <v>89306.424899999998</v>
      </c>
    </row>
    <row r="494" spans="1:10">
      <c r="A494" s="28"/>
      <c r="B494" s="27"/>
      <c r="C494" s="26"/>
      <c r="D494" s="26"/>
      <c r="E494" s="27"/>
      <c r="F494" s="27"/>
      <c r="G494" s="27"/>
      <c r="H494" s="27"/>
      <c r="I494" s="27"/>
      <c r="J494" s="33"/>
    </row>
    <row r="495" spans="1:10">
      <c r="A495" s="28"/>
      <c r="B495" s="27"/>
      <c r="C495" s="27"/>
      <c r="D495" s="29" t="s">
        <v>1348</v>
      </c>
      <c r="E495" s="27"/>
      <c r="F495" s="27"/>
      <c r="G495" s="27"/>
      <c r="H495" s="27"/>
      <c r="I495" s="27"/>
      <c r="J495" s="32">
        <f>SUM(J484:J493)*0.9</f>
        <v>723382.04168999998</v>
      </c>
    </row>
    <row r="496" spans="1:10">
      <c r="A496" s="28"/>
      <c r="B496" s="27"/>
      <c r="C496" s="27"/>
      <c r="D496" s="26" t="s">
        <v>1349</v>
      </c>
      <c r="E496" s="27"/>
      <c r="F496" s="27"/>
      <c r="G496" s="27"/>
      <c r="H496" s="27"/>
      <c r="I496" s="27"/>
      <c r="J496" s="33">
        <f>J495/670</f>
        <v>1079.6746890895522</v>
      </c>
    </row>
    <row r="497" spans="1:10" ht="33" customHeight="1">
      <c r="A497" s="28"/>
      <c r="B497" s="38" t="s">
        <v>726</v>
      </c>
      <c r="C497" s="43">
        <v>1</v>
      </c>
      <c r="D497" s="657" t="s">
        <v>1350</v>
      </c>
      <c r="E497" s="657"/>
      <c r="F497" s="657"/>
      <c r="G497" s="27"/>
      <c r="H497" s="27"/>
      <c r="I497" s="27"/>
      <c r="J497" s="27"/>
    </row>
    <row r="498" spans="1:10" ht="54.75" customHeight="1">
      <c r="A498" s="28"/>
      <c r="B498" s="27"/>
      <c r="C498" s="43">
        <v>2</v>
      </c>
      <c r="D498" s="657" t="s">
        <v>1351</v>
      </c>
      <c r="E498" s="657"/>
      <c r="F498" s="657"/>
      <c r="G498" s="27"/>
      <c r="H498" s="27"/>
      <c r="I498" s="27"/>
      <c r="J498" s="27"/>
    </row>
    <row r="499" spans="1:10" ht="30" customHeight="1">
      <c r="A499" s="28"/>
      <c r="B499" s="27"/>
      <c r="C499" s="43">
        <v>3</v>
      </c>
      <c r="D499" s="657" t="s">
        <v>1344</v>
      </c>
      <c r="E499" s="657"/>
      <c r="F499" s="657"/>
      <c r="G499" s="27"/>
      <c r="H499" s="27"/>
      <c r="I499" s="27"/>
      <c r="J499" s="27"/>
    </row>
    <row r="500" spans="1:10" ht="30.75" customHeight="1">
      <c r="A500" s="21" t="s">
        <v>369</v>
      </c>
      <c r="B500" s="23"/>
      <c r="C500" s="662" t="s">
        <v>370</v>
      </c>
      <c r="D500" s="662"/>
      <c r="E500" s="662"/>
      <c r="F500" s="662"/>
      <c r="G500" s="27"/>
      <c r="H500" s="27"/>
      <c r="I500" s="27"/>
      <c r="J500" s="27"/>
    </row>
    <row r="501" spans="1:10" ht="78.75" customHeight="1">
      <c r="A501" s="28"/>
      <c r="B501" s="27"/>
      <c r="C501" s="659" t="s">
        <v>371</v>
      </c>
      <c r="D501" s="659"/>
      <c r="E501" s="659"/>
      <c r="F501" s="659"/>
      <c r="G501" s="27"/>
      <c r="H501" s="27"/>
      <c r="I501" s="27"/>
      <c r="J501" s="27"/>
    </row>
    <row r="502" spans="1:10">
      <c r="A502" s="28"/>
      <c r="B502" s="27"/>
      <c r="C502" s="29" t="s">
        <v>1228</v>
      </c>
      <c r="D502" s="27"/>
      <c r="E502" s="27"/>
      <c r="F502" s="27"/>
      <c r="G502" s="27"/>
      <c r="H502" s="27"/>
      <c r="I502" s="27"/>
      <c r="J502" s="27"/>
    </row>
    <row r="503" spans="1:10">
      <c r="A503" s="28"/>
      <c r="B503" s="27"/>
      <c r="C503" s="29" t="s">
        <v>1352</v>
      </c>
      <c r="D503" s="27"/>
      <c r="E503" s="27"/>
      <c r="F503" s="27"/>
      <c r="G503" s="27"/>
      <c r="H503" s="27"/>
      <c r="I503" s="27"/>
      <c r="J503" s="27"/>
    </row>
    <row r="504" spans="1:10">
      <c r="A504" s="28"/>
      <c r="B504" s="27"/>
      <c r="C504" s="26" t="s">
        <v>953</v>
      </c>
      <c r="D504" s="26" t="s">
        <v>1230</v>
      </c>
      <c r="E504" s="27"/>
      <c r="F504" s="27"/>
      <c r="G504" s="27"/>
      <c r="H504" s="27"/>
      <c r="I504" s="27"/>
      <c r="J504" s="27"/>
    </row>
    <row r="505" spans="1:10">
      <c r="A505" s="28"/>
      <c r="B505" s="27"/>
      <c r="C505" s="27"/>
      <c r="D505" s="29" t="s">
        <v>17</v>
      </c>
      <c r="E505" s="27"/>
      <c r="F505" s="27"/>
      <c r="G505" s="30" t="s">
        <v>4</v>
      </c>
      <c r="H505" s="31">
        <v>0.76</v>
      </c>
      <c r="I505" s="32">
        <f>Labour!D16</f>
        <v>466.67</v>
      </c>
      <c r="J505" s="32">
        <f>I505*H505</f>
        <v>354.66919999999999</v>
      </c>
    </row>
    <row r="506" spans="1:10">
      <c r="A506" s="28"/>
      <c r="B506" s="27"/>
      <c r="C506" s="27"/>
      <c r="D506" s="29" t="s">
        <v>20</v>
      </c>
      <c r="E506" s="27"/>
      <c r="F506" s="27"/>
      <c r="G506" s="30" t="s">
        <v>4</v>
      </c>
      <c r="H506" s="31">
        <v>2</v>
      </c>
      <c r="I506" s="32">
        <f>Labour!D19</f>
        <v>466.67</v>
      </c>
      <c r="J506" s="32">
        <f>I506*H506</f>
        <v>933.34</v>
      </c>
    </row>
    <row r="507" spans="1:10">
      <c r="A507" s="28"/>
      <c r="B507" s="27"/>
      <c r="C507" s="27"/>
      <c r="D507" s="29" t="s">
        <v>18</v>
      </c>
      <c r="E507" s="27"/>
      <c r="F507" s="27"/>
      <c r="G507" s="30" t="s">
        <v>4</v>
      </c>
      <c r="H507" s="31">
        <v>17</v>
      </c>
      <c r="I507" s="32">
        <f>Labour!D17</f>
        <v>466.67</v>
      </c>
      <c r="J507" s="32">
        <f>I507*H507</f>
        <v>7933.39</v>
      </c>
    </row>
    <row r="508" spans="1:10">
      <c r="A508" s="28"/>
      <c r="B508" s="27"/>
      <c r="C508" s="26" t="s">
        <v>955</v>
      </c>
      <c r="D508" s="26" t="s">
        <v>1293</v>
      </c>
      <c r="E508" s="27"/>
      <c r="F508" s="27"/>
      <c r="G508" s="27"/>
      <c r="H508" s="27"/>
      <c r="I508" s="27"/>
      <c r="J508" s="27"/>
    </row>
    <row r="509" spans="1:10">
      <c r="A509" s="28"/>
      <c r="B509" s="27"/>
      <c r="C509" s="27"/>
      <c r="D509" s="29" t="s">
        <v>160</v>
      </c>
      <c r="E509" s="27"/>
      <c r="F509" s="27"/>
      <c r="G509" s="30" t="s">
        <v>29</v>
      </c>
      <c r="H509" s="31">
        <v>800</v>
      </c>
      <c r="I509" s="32">
        <f>Material!D132</f>
        <v>800</v>
      </c>
      <c r="J509" s="32">
        <f>I509*H509</f>
        <v>640000</v>
      </c>
    </row>
    <row r="510" spans="1:10">
      <c r="A510" s="28"/>
      <c r="B510" s="27"/>
      <c r="C510" s="26" t="s">
        <v>957</v>
      </c>
      <c r="D510" s="26" t="s">
        <v>1231</v>
      </c>
      <c r="E510" s="27"/>
      <c r="F510" s="27"/>
      <c r="G510" s="27"/>
      <c r="H510" s="27"/>
      <c r="I510" s="27"/>
      <c r="J510" s="27"/>
    </row>
    <row r="511" spans="1:10" ht="12.75" customHeight="1">
      <c r="A511" s="28"/>
      <c r="B511" s="27"/>
      <c r="C511" s="27"/>
      <c r="D511" s="658" t="s">
        <v>1335</v>
      </c>
      <c r="E511" s="658"/>
      <c r="F511" s="658"/>
      <c r="G511" s="30" t="s">
        <v>89</v>
      </c>
      <c r="H511" s="31">
        <v>6</v>
      </c>
      <c r="I511" s="32">
        <f>'Plant &amp; Machinery'!G35</f>
        <v>7170</v>
      </c>
      <c r="J511" s="32">
        <f>I511*H511</f>
        <v>43020</v>
      </c>
    </row>
    <row r="512" spans="1:10">
      <c r="A512" s="28"/>
      <c r="B512" s="27"/>
      <c r="C512" s="27"/>
      <c r="D512" s="29" t="s">
        <v>1347</v>
      </c>
      <c r="E512" s="27"/>
      <c r="F512" s="27"/>
      <c r="G512" s="30" t="s">
        <v>89</v>
      </c>
      <c r="H512" s="31">
        <v>10</v>
      </c>
      <c r="I512" s="32">
        <f>'Plant &amp; Machinery'!G18</f>
        <v>1537</v>
      </c>
      <c r="J512" s="32">
        <f>I512*H512</f>
        <v>15370</v>
      </c>
    </row>
    <row r="513" spans="1:10">
      <c r="A513" s="28"/>
      <c r="B513" s="27"/>
      <c r="C513" s="27"/>
      <c r="D513" s="29" t="s">
        <v>1337</v>
      </c>
      <c r="E513" s="27"/>
      <c r="F513" s="27"/>
      <c r="G513" s="30" t="s">
        <v>89</v>
      </c>
      <c r="H513" s="31">
        <v>10</v>
      </c>
      <c r="I513" s="32">
        <f>'Plant &amp; Machinery'!G47</f>
        <v>684</v>
      </c>
      <c r="J513" s="32">
        <f>I513*H513</f>
        <v>6840</v>
      </c>
    </row>
    <row r="514" spans="1:10">
      <c r="A514" s="28"/>
      <c r="B514" s="27"/>
      <c r="C514" s="26" t="s">
        <v>959</v>
      </c>
      <c r="D514" s="26" t="s">
        <v>1339</v>
      </c>
      <c r="E514" s="27"/>
      <c r="F514" s="27"/>
      <c r="G514" s="27"/>
      <c r="H514" s="27"/>
      <c r="I514" s="27"/>
      <c r="J514" s="33">
        <f>SUM(J505:J513)*12.5%</f>
        <v>89306.424899999998</v>
      </c>
    </row>
    <row r="515" spans="1:10">
      <c r="A515" s="28"/>
      <c r="B515" s="27"/>
      <c r="C515" s="26"/>
      <c r="D515" s="26"/>
      <c r="E515" s="27"/>
      <c r="F515" s="27"/>
      <c r="G515" s="27"/>
      <c r="H515" s="27"/>
      <c r="I515" s="27"/>
      <c r="J515" s="33"/>
    </row>
    <row r="516" spans="1:10">
      <c r="A516" s="28"/>
      <c r="B516" s="27"/>
      <c r="C516" s="27"/>
      <c r="D516" s="29" t="s">
        <v>1353</v>
      </c>
      <c r="E516" s="27"/>
      <c r="F516" s="27"/>
      <c r="G516" s="27"/>
      <c r="H516" s="27"/>
      <c r="I516" s="27"/>
      <c r="J516" s="32">
        <f>SUM(J505:J514)*0.95</f>
        <v>763569.93289499998</v>
      </c>
    </row>
    <row r="517" spans="1:10">
      <c r="A517" s="28"/>
      <c r="B517" s="27"/>
      <c r="C517" s="27"/>
      <c r="D517" s="26" t="s">
        <v>1354</v>
      </c>
      <c r="E517" s="27"/>
      <c r="F517" s="27"/>
      <c r="G517" s="27"/>
      <c r="H517" s="27"/>
      <c r="I517" s="27"/>
      <c r="J517" s="33">
        <f>J516/600</f>
        <v>1272.6165548249999</v>
      </c>
    </row>
    <row r="518" spans="1:10" ht="41.25" customHeight="1">
      <c r="A518" s="28"/>
      <c r="B518" s="38" t="s">
        <v>726</v>
      </c>
      <c r="C518" s="43">
        <v>1</v>
      </c>
      <c r="D518" s="657" t="s">
        <v>1355</v>
      </c>
      <c r="E518" s="657"/>
      <c r="F518" s="657"/>
      <c r="G518" s="27"/>
      <c r="H518" s="27"/>
      <c r="I518" s="27"/>
      <c r="J518" s="27"/>
    </row>
    <row r="519" spans="1:10" ht="54.75" customHeight="1">
      <c r="A519" s="28"/>
      <c r="B519" s="27"/>
      <c r="C519" s="43">
        <v>2</v>
      </c>
      <c r="D519" s="657" t="s">
        <v>1356</v>
      </c>
      <c r="E519" s="657"/>
      <c r="F519" s="657"/>
      <c r="G519" s="27"/>
      <c r="H519" s="27"/>
      <c r="I519" s="27"/>
      <c r="J519" s="27"/>
    </row>
    <row r="520" spans="1:10" ht="28.5" customHeight="1">
      <c r="A520" s="28"/>
      <c r="B520" s="27"/>
      <c r="C520" s="43">
        <v>3</v>
      </c>
      <c r="D520" s="657" t="s">
        <v>1344</v>
      </c>
      <c r="E520" s="657"/>
      <c r="F520" s="657"/>
      <c r="G520" s="27"/>
      <c r="H520" s="27"/>
      <c r="I520" s="27"/>
      <c r="J520" s="27"/>
    </row>
    <row r="521" spans="1:10" ht="27.75" customHeight="1">
      <c r="A521" s="28"/>
      <c r="B521" s="27"/>
      <c r="C521" s="43">
        <v>4</v>
      </c>
      <c r="D521" s="657" t="s">
        <v>1357</v>
      </c>
      <c r="E521" s="657"/>
      <c r="F521" s="657"/>
      <c r="G521" s="27"/>
      <c r="H521" s="27"/>
      <c r="I521" s="27"/>
      <c r="J521" s="27"/>
    </row>
    <row r="522" spans="1:10" ht="32.25" customHeight="1">
      <c r="A522" s="21" t="s">
        <v>372</v>
      </c>
      <c r="B522" s="23"/>
      <c r="C522" s="662" t="s">
        <v>373</v>
      </c>
      <c r="D522" s="662"/>
      <c r="E522" s="662"/>
      <c r="F522" s="662"/>
      <c r="G522" s="27"/>
      <c r="H522" s="27"/>
      <c r="I522" s="27"/>
      <c r="J522" s="27"/>
    </row>
    <row r="523" spans="1:10" ht="81" customHeight="1">
      <c r="A523" s="28"/>
      <c r="B523" s="27"/>
      <c r="C523" s="659" t="s">
        <v>374</v>
      </c>
      <c r="D523" s="659"/>
      <c r="E523" s="659"/>
      <c r="F523" s="659"/>
      <c r="G523" s="27"/>
      <c r="H523" s="27"/>
      <c r="I523" s="27"/>
      <c r="J523" s="27"/>
    </row>
    <row r="524" spans="1:10">
      <c r="A524" s="28"/>
      <c r="B524" s="27"/>
      <c r="C524" s="29" t="s">
        <v>1228</v>
      </c>
      <c r="D524" s="27"/>
      <c r="E524" s="27"/>
      <c r="F524" s="27"/>
      <c r="G524" s="27"/>
      <c r="H524" s="27"/>
      <c r="I524" s="27"/>
      <c r="J524" s="27"/>
    </row>
    <row r="525" spans="1:10">
      <c r="A525" s="28"/>
      <c r="B525" s="27"/>
      <c r="C525" s="29" t="s">
        <v>1352</v>
      </c>
      <c r="D525" s="27"/>
      <c r="E525" s="27"/>
      <c r="F525" s="27"/>
      <c r="G525" s="27"/>
      <c r="H525" s="27"/>
      <c r="I525" s="27"/>
      <c r="J525" s="27"/>
    </row>
    <row r="526" spans="1:10">
      <c r="A526" s="28"/>
      <c r="B526" s="27"/>
      <c r="C526" s="26" t="s">
        <v>953</v>
      </c>
      <c r="D526" s="26" t="s">
        <v>1230</v>
      </c>
      <c r="E526" s="27"/>
      <c r="F526" s="27"/>
      <c r="G526" s="27"/>
      <c r="H526" s="27"/>
      <c r="I526" s="27"/>
      <c r="J526" s="27"/>
    </row>
    <row r="527" spans="1:10">
      <c r="A527" s="28"/>
      <c r="B527" s="27"/>
      <c r="C527" s="27"/>
      <c r="D527" s="29" t="s">
        <v>17</v>
      </c>
      <c r="E527" s="27"/>
      <c r="F527" s="27"/>
      <c r="G527" s="30" t="s">
        <v>4</v>
      </c>
      <c r="H527" s="31">
        <v>0.76</v>
      </c>
      <c r="I527" s="32">
        <f>Labour!D16</f>
        <v>466.67</v>
      </c>
      <c r="J527" s="32">
        <f>I527*H527</f>
        <v>354.66919999999999</v>
      </c>
    </row>
    <row r="528" spans="1:10">
      <c r="A528" s="28"/>
      <c r="B528" s="27"/>
      <c r="C528" s="27"/>
      <c r="D528" s="29" t="s">
        <v>20</v>
      </c>
      <c r="E528" s="27"/>
      <c r="F528" s="27"/>
      <c r="G528" s="30" t="s">
        <v>4</v>
      </c>
      <c r="H528" s="31">
        <v>2</v>
      </c>
      <c r="I528" s="32">
        <f>Labour!D19</f>
        <v>466.67</v>
      </c>
      <c r="J528" s="32">
        <f>I528*H528</f>
        <v>933.34</v>
      </c>
    </row>
    <row r="529" spans="1:10">
      <c r="A529" s="28"/>
      <c r="B529" s="27"/>
      <c r="C529" s="27"/>
      <c r="D529" s="29" t="s">
        <v>18</v>
      </c>
      <c r="E529" s="27"/>
      <c r="F529" s="27"/>
      <c r="G529" s="30" t="s">
        <v>4</v>
      </c>
      <c r="H529" s="31">
        <v>17</v>
      </c>
      <c r="I529" s="32">
        <f>Labour!D17</f>
        <v>466.67</v>
      </c>
      <c r="J529" s="32">
        <f>I529*H529</f>
        <v>7933.39</v>
      </c>
    </row>
    <row r="530" spans="1:10">
      <c r="A530" s="28"/>
      <c r="B530" s="27"/>
      <c r="C530" s="26" t="s">
        <v>1269</v>
      </c>
      <c r="D530" s="26" t="s">
        <v>1293</v>
      </c>
      <c r="E530" s="27"/>
      <c r="F530" s="27"/>
      <c r="G530" s="27"/>
      <c r="H530" s="27"/>
      <c r="I530" s="27"/>
      <c r="J530" s="27"/>
    </row>
    <row r="531" spans="1:10">
      <c r="A531" s="28"/>
      <c r="B531" s="27"/>
      <c r="C531" s="29" t="s">
        <v>1358</v>
      </c>
      <c r="D531" s="29" t="s">
        <v>160</v>
      </c>
      <c r="E531" s="27"/>
      <c r="F531" s="27"/>
      <c r="G531" s="30" t="s">
        <v>29</v>
      </c>
      <c r="H531" s="31">
        <v>800</v>
      </c>
      <c r="I531" s="32">
        <f>Material!D132</f>
        <v>800</v>
      </c>
      <c r="J531" s="32">
        <f>I531*H531</f>
        <v>640000</v>
      </c>
    </row>
    <row r="532" spans="1:10">
      <c r="A532" s="28"/>
      <c r="B532" s="27"/>
      <c r="C532" s="26" t="s">
        <v>957</v>
      </c>
      <c r="D532" s="26" t="s">
        <v>1231</v>
      </c>
      <c r="E532" s="27"/>
      <c r="F532" s="27"/>
      <c r="G532" s="27"/>
      <c r="H532" s="27"/>
      <c r="I532" s="27"/>
      <c r="J532" s="27"/>
    </row>
    <row r="533" spans="1:10" ht="12.75" customHeight="1">
      <c r="A533" s="28"/>
      <c r="B533" s="27"/>
      <c r="C533" s="27"/>
      <c r="D533" s="658" t="s">
        <v>1335</v>
      </c>
      <c r="E533" s="658"/>
      <c r="F533" s="658"/>
      <c r="G533" s="30" t="s">
        <v>89</v>
      </c>
      <c r="H533" s="31">
        <v>6</v>
      </c>
      <c r="I533" s="32">
        <f>'Plant &amp; Machinery'!G35</f>
        <v>7170</v>
      </c>
      <c r="J533" s="32">
        <f>I533*H533</f>
        <v>43020</v>
      </c>
    </row>
    <row r="534" spans="1:10">
      <c r="A534" s="28"/>
      <c r="B534" s="27"/>
      <c r="C534" s="27"/>
      <c r="D534" s="29" t="s">
        <v>1347</v>
      </c>
      <c r="E534" s="27"/>
      <c r="F534" s="27"/>
      <c r="G534" s="30" t="s">
        <v>89</v>
      </c>
      <c r="H534" s="31">
        <v>10</v>
      </c>
      <c r="I534" s="32">
        <f>'Plant &amp; Machinery'!G18</f>
        <v>1537</v>
      </c>
      <c r="J534" s="32">
        <f>I534*H534</f>
        <v>15370</v>
      </c>
    </row>
    <row r="535" spans="1:10">
      <c r="A535" s="28"/>
      <c r="B535" s="27"/>
      <c r="C535" s="27"/>
      <c r="D535" s="29" t="s">
        <v>1337</v>
      </c>
      <c r="E535" s="27"/>
      <c r="F535" s="27"/>
      <c r="G535" s="30" t="s">
        <v>89</v>
      </c>
      <c r="H535" s="31">
        <v>10</v>
      </c>
      <c r="I535" s="32">
        <f>'Plant &amp; Machinery'!G47</f>
        <v>684</v>
      </c>
      <c r="J535" s="32">
        <f>I535*H535</f>
        <v>6840</v>
      </c>
    </row>
    <row r="536" spans="1:10">
      <c r="A536" s="28"/>
      <c r="B536" s="27"/>
      <c r="C536" s="26" t="s">
        <v>959</v>
      </c>
      <c r="D536" s="26" t="s">
        <v>1339</v>
      </c>
      <c r="E536" s="27"/>
      <c r="F536" s="27"/>
      <c r="G536" s="27"/>
      <c r="H536" s="27"/>
      <c r="I536" s="27"/>
      <c r="J536" s="33">
        <f>SUM(J527:J535)*12.5%</f>
        <v>89306.424899999998</v>
      </c>
    </row>
    <row r="537" spans="1:10">
      <c r="A537" s="28"/>
      <c r="B537" s="27"/>
      <c r="C537" s="26"/>
      <c r="D537" s="26"/>
      <c r="E537" s="27"/>
      <c r="F537" s="27"/>
      <c r="G537" s="27"/>
      <c r="H537" s="27"/>
      <c r="I537" s="27"/>
      <c r="J537" s="33"/>
    </row>
    <row r="538" spans="1:10">
      <c r="A538" s="28"/>
      <c r="B538" s="27"/>
      <c r="C538" s="29" t="s">
        <v>1353</v>
      </c>
      <c r="D538" s="27"/>
      <c r="E538" s="27"/>
      <c r="F538" s="27"/>
      <c r="G538" s="27"/>
      <c r="H538" s="27"/>
      <c r="I538" s="27"/>
      <c r="J538" s="32">
        <f>SUM(J527:J536)*0.95</f>
        <v>763569.93289499998</v>
      </c>
    </row>
    <row r="539" spans="1:10">
      <c r="A539" s="28"/>
      <c r="B539" s="27"/>
      <c r="C539" s="26" t="s">
        <v>1354</v>
      </c>
      <c r="D539" s="27"/>
      <c r="E539" s="27"/>
      <c r="F539" s="27"/>
      <c r="G539" s="27"/>
      <c r="H539" s="27"/>
      <c r="I539" s="27"/>
      <c r="J539" s="33">
        <f>J538/600</f>
        <v>1272.6165548249999</v>
      </c>
    </row>
    <row r="540" spans="1:10" ht="30.75" customHeight="1">
      <c r="A540" s="28"/>
      <c r="B540" s="38" t="s">
        <v>726</v>
      </c>
      <c r="C540" s="43">
        <v>1</v>
      </c>
      <c r="D540" s="657" t="s">
        <v>1359</v>
      </c>
      <c r="E540" s="657"/>
      <c r="F540" s="657"/>
      <c r="G540" s="27"/>
      <c r="H540" s="27"/>
      <c r="I540" s="27"/>
      <c r="J540" s="27"/>
    </row>
    <row r="541" spans="1:10" ht="54" customHeight="1">
      <c r="A541" s="28"/>
      <c r="B541" s="27"/>
      <c r="C541" s="43">
        <v>2</v>
      </c>
      <c r="D541" s="657" t="s">
        <v>1360</v>
      </c>
      <c r="E541" s="657"/>
      <c r="F541" s="657"/>
      <c r="G541" s="27"/>
      <c r="H541" s="27"/>
      <c r="I541" s="27"/>
      <c r="J541" s="27"/>
    </row>
    <row r="542" spans="1:10" ht="30" customHeight="1">
      <c r="A542" s="28"/>
      <c r="B542" s="27"/>
      <c r="C542" s="43">
        <v>3</v>
      </c>
      <c r="D542" s="657" t="s">
        <v>1344</v>
      </c>
      <c r="E542" s="657"/>
      <c r="F542" s="657"/>
      <c r="G542" s="27"/>
      <c r="H542" s="27"/>
      <c r="I542" s="27"/>
      <c r="J542" s="27"/>
    </row>
    <row r="543" spans="1:10" ht="28.5" customHeight="1">
      <c r="A543" s="28"/>
      <c r="B543" s="27"/>
      <c r="C543" s="43">
        <v>4</v>
      </c>
      <c r="D543" s="657" t="s">
        <v>1361</v>
      </c>
      <c r="E543" s="657"/>
      <c r="F543" s="657"/>
      <c r="G543" s="27"/>
      <c r="H543" s="27"/>
      <c r="I543" s="27"/>
      <c r="J543" s="27"/>
    </row>
    <row r="544" spans="1:10">
      <c r="A544" s="21" t="s">
        <v>375</v>
      </c>
      <c r="B544" s="23">
        <v>100</v>
      </c>
      <c r="C544" s="26" t="s">
        <v>376</v>
      </c>
      <c r="D544" s="27"/>
      <c r="E544" s="27"/>
      <c r="F544" s="27"/>
      <c r="G544" s="27"/>
      <c r="H544" s="44"/>
      <c r="I544" s="44"/>
      <c r="J544" s="44"/>
    </row>
    <row r="545" spans="1:10">
      <c r="A545" s="28"/>
      <c r="B545" s="27"/>
      <c r="C545" s="29" t="s">
        <v>1362</v>
      </c>
      <c r="D545" s="27"/>
      <c r="E545" s="27"/>
      <c r="F545" s="27"/>
      <c r="G545" s="27"/>
      <c r="H545" s="44"/>
      <c r="I545" s="44"/>
      <c r="J545" s="44"/>
    </row>
    <row r="546" spans="1:10" ht="18" customHeight="1">
      <c r="A546" s="28"/>
      <c r="B546" s="27"/>
      <c r="C546" s="29" t="s">
        <v>1363</v>
      </c>
      <c r="D546" s="27"/>
      <c r="E546" s="27"/>
      <c r="F546" s="27"/>
      <c r="G546" s="27"/>
      <c r="H546" s="44"/>
      <c r="I546" s="44"/>
      <c r="J546" s="44"/>
    </row>
    <row r="547" spans="1:10" ht="12.75" customHeight="1">
      <c r="A547" s="28"/>
      <c r="B547" s="27"/>
      <c r="C547" s="29" t="s">
        <v>299</v>
      </c>
      <c r="D547" s="659" t="s">
        <v>1364</v>
      </c>
      <c r="E547" s="659"/>
      <c r="F547" s="659"/>
      <c r="G547" s="27"/>
      <c r="H547" s="44"/>
      <c r="I547" s="44"/>
      <c r="J547" s="44"/>
    </row>
    <row r="548" spans="1:10" ht="28.5" customHeight="1">
      <c r="A548" s="28"/>
      <c r="B548" s="27"/>
      <c r="C548" s="29" t="s">
        <v>301</v>
      </c>
      <c r="D548" s="659" t="s">
        <v>1365</v>
      </c>
      <c r="E548" s="659"/>
      <c r="F548" s="659"/>
      <c r="G548" s="27"/>
      <c r="H548" s="44"/>
      <c r="I548" s="44"/>
      <c r="J548" s="44"/>
    </row>
    <row r="549" spans="1:10" ht="28.5" customHeight="1">
      <c r="A549" s="28"/>
      <c r="B549" s="27"/>
      <c r="C549" s="29" t="s">
        <v>303</v>
      </c>
      <c r="D549" s="659" t="s">
        <v>1366</v>
      </c>
      <c r="E549" s="659"/>
      <c r="F549" s="659"/>
      <c r="G549" s="27"/>
      <c r="H549" s="44"/>
      <c r="I549" s="44"/>
      <c r="J549" s="44"/>
    </row>
    <row r="550" spans="1:10" ht="55.5" customHeight="1">
      <c r="A550" s="28"/>
      <c r="B550" s="27"/>
      <c r="C550" s="29" t="s">
        <v>305</v>
      </c>
      <c r="D550" s="659" t="s">
        <v>1367</v>
      </c>
      <c r="E550" s="659"/>
      <c r="F550" s="659"/>
      <c r="G550" s="27"/>
      <c r="H550" s="44"/>
      <c r="I550" s="44"/>
      <c r="J550" s="44"/>
    </row>
    <row r="551" spans="1:10" ht="27.75" customHeight="1">
      <c r="A551" s="28"/>
      <c r="B551" s="27"/>
      <c r="C551" s="29" t="s">
        <v>400</v>
      </c>
      <c r="D551" s="659" t="s">
        <v>1368</v>
      </c>
      <c r="E551" s="659"/>
      <c r="F551" s="659"/>
      <c r="G551" s="27"/>
      <c r="H551" s="44"/>
      <c r="I551" s="44"/>
      <c r="J551" s="44"/>
    </row>
    <row r="552" spans="1:10" ht="53.25" customHeight="1">
      <c r="A552" s="21"/>
      <c r="B552" s="27"/>
      <c r="C552" s="27"/>
      <c r="D552" s="29" t="s">
        <v>1164</v>
      </c>
      <c r="E552" s="659" t="s">
        <v>1369</v>
      </c>
      <c r="F552" s="659"/>
      <c r="G552" s="39"/>
      <c r="H552" s="44"/>
      <c r="I552" s="44"/>
      <c r="J552" s="44"/>
    </row>
    <row r="553" spans="1:10" ht="13.5" customHeight="1">
      <c r="A553" s="28"/>
      <c r="B553" s="23"/>
      <c r="C553" s="27"/>
      <c r="D553" s="27"/>
      <c r="E553" s="29" t="s">
        <v>1370</v>
      </c>
      <c r="F553" s="27"/>
      <c r="G553" s="30" t="s">
        <v>29</v>
      </c>
      <c r="H553" s="45">
        <v>0.32500000000000001</v>
      </c>
      <c r="I553" s="44"/>
      <c r="J553" s="32">
        <f>I553*H553</f>
        <v>0</v>
      </c>
    </row>
    <row r="554" spans="1:10" ht="42" customHeight="1">
      <c r="A554" s="28"/>
      <c r="B554" s="27"/>
      <c r="C554" s="27"/>
      <c r="D554" s="29" t="s">
        <v>1167</v>
      </c>
      <c r="E554" s="658" t="s">
        <v>1371</v>
      </c>
      <c r="F554" s="658"/>
      <c r="G554" s="27"/>
      <c r="H554" s="44"/>
      <c r="I554" s="44"/>
      <c r="J554" s="44"/>
    </row>
    <row r="555" spans="1:10">
      <c r="A555" s="28"/>
      <c r="B555" s="27"/>
      <c r="C555" s="27"/>
      <c r="D555" s="27"/>
      <c r="E555" s="29" t="s">
        <v>1372</v>
      </c>
      <c r="F555" s="27"/>
      <c r="G555" s="30" t="s">
        <v>29</v>
      </c>
      <c r="H555" s="44">
        <v>0.1</v>
      </c>
      <c r="I555" s="44" t="e">
        <f>#REF!</f>
        <v>#REF!</v>
      </c>
      <c r="J555" s="32" t="e">
        <f>I555*H555</f>
        <v>#REF!</v>
      </c>
    </row>
    <row r="556" spans="1:10" ht="54" customHeight="1">
      <c r="A556" s="28"/>
      <c r="B556" s="27"/>
      <c r="C556" s="27"/>
      <c r="D556" s="29" t="s">
        <v>1373</v>
      </c>
      <c r="E556" s="658" t="s">
        <v>1374</v>
      </c>
      <c r="F556" s="658"/>
      <c r="G556" s="27"/>
      <c r="H556" s="44"/>
      <c r="I556" s="44"/>
      <c r="J556" s="44"/>
    </row>
    <row r="557" spans="1:10">
      <c r="A557" s="28"/>
      <c r="B557" s="27"/>
      <c r="C557" s="27"/>
      <c r="D557" s="27"/>
      <c r="E557" s="29" t="s">
        <v>1375</v>
      </c>
      <c r="F557" s="27"/>
      <c r="G557" s="30" t="s">
        <v>29</v>
      </c>
      <c r="H557" s="45">
        <v>0.47499999999999998</v>
      </c>
      <c r="I557" s="44" t="e">
        <f>#REF!</f>
        <v>#REF!</v>
      </c>
      <c r="J557" s="32" t="e">
        <f>I557*H557</f>
        <v>#REF!</v>
      </c>
    </row>
    <row r="558" spans="1:10" ht="40.5" customHeight="1">
      <c r="A558" s="28"/>
      <c r="B558" s="27"/>
      <c r="C558" s="27"/>
      <c r="D558" s="29" t="s">
        <v>1376</v>
      </c>
      <c r="E558" s="658" t="s">
        <v>1377</v>
      </c>
      <c r="F558" s="658"/>
      <c r="G558" s="27"/>
      <c r="H558" s="44"/>
      <c r="I558" s="44"/>
      <c r="J558" s="44"/>
    </row>
    <row r="559" spans="1:10">
      <c r="A559" s="28"/>
      <c r="B559" s="27"/>
      <c r="C559" s="27"/>
      <c r="D559" s="27"/>
      <c r="E559" s="29" t="s">
        <v>1378</v>
      </c>
      <c r="F559" s="27"/>
      <c r="G559" s="30" t="s">
        <v>54</v>
      </c>
      <c r="H559" s="44">
        <v>2.63</v>
      </c>
      <c r="I559" s="44" t="e">
        <f>#REF!</f>
        <v>#REF!</v>
      </c>
      <c r="J559" s="32" t="e">
        <f>I559*H559</f>
        <v>#REF!</v>
      </c>
    </row>
    <row r="560" spans="1:10" ht="29.25" customHeight="1">
      <c r="A560" s="28"/>
      <c r="B560" s="46" t="s">
        <v>726</v>
      </c>
      <c r="C560" s="660" t="s">
        <v>1379</v>
      </c>
      <c r="D560" s="660"/>
      <c r="E560" s="660"/>
      <c r="F560" s="660"/>
      <c r="G560" s="27"/>
      <c r="H560" s="44"/>
      <c r="I560" s="44"/>
      <c r="J560" s="44"/>
    </row>
    <row r="561" spans="1:10">
      <c r="A561" s="28"/>
      <c r="B561" s="661" t="s">
        <v>1380</v>
      </c>
      <c r="C561" s="661"/>
      <c r="D561" s="661"/>
      <c r="E561" s="661"/>
      <c r="F561" s="661"/>
      <c r="G561" s="661"/>
      <c r="H561" s="661"/>
      <c r="I561" s="661"/>
      <c r="J561" s="661"/>
    </row>
    <row r="562" spans="1:10">
      <c r="A562" s="28"/>
      <c r="B562" s="661"/>
      <c r="C562" s="661"/>
      <c r="D562" s="661"/>
      <c r="E562" s="661"/>
      <c r="F562" s="661"/>
      <c r="G562" s="661"/>
      <c r="H562" s="661"/>
      <c r="I562" s="661"/>
      <c r="J562" s="661"/>
    </row>
    <row r="563" spans="1:10" ht="14.25" customHeight="1">
      <c r="A563" s="28"/>
      <c r="B563" s="661"/>
      <c r="C563" s="661"/>
      <c r="D563" s="661"/>
      <c r="E563" s="661"/>
      <c r="F563" s="661"/>
      <c r="G563" s="661"/>
      <c r="H563" s="661"/>
      <c r="I563" s="661"/>
      <c r="J563" s="661"/>
    </row>
    <row r="564" spans="1:10" ht="29.25" customHeight="1">
      <c r="A564" s="28"/>
      <c r="B564" s="38"/>
      <c r="C564" s="29" t="s">
        <v>402</v>
      </c>
      <c r="D564" s="658" t="s">
        <v>1381</v>
      </c>
      <c r="E564" s="658"/>
      <c r="F564" s="658"/>
      <c r="G564" s="27"/>
      <c r="H564" s="44"/>
      <c r="I564" s="44"/>
      <c r="J564" s="44"/>
    </row>
    <row r="565" spans="1:10" ht="54.75" customHeight="1">
      <c r="A565" s="28"/>
      <c r="B565" s="27"/>
      <c r="C565" s="27"/>
      <c r="D565" s="29" t="s">
        <v>1164</v>
      </c>
      <c r="E565" s="659" t="s">
        <v>1369</v>
      </c>
      <c r="F565" s="659"/>
      <c r="G565" s="27"/>
      <c r="H565" s="44"/>
      <c r="I565" s="44"/>
      <c r="J565" s="44"/>
    </row>
    <row r="566" spans="1:10">
      <c r="A566" s="28"/>
      <c r="B566" s="27"/>
      <c r="C566" s="27"/>
      <c r="D566" s="27"/>
      <c r="E566" s="29" t="s">
        <v>1370</v>
      </c>
      <c r="F566" s="27"/>
      <c r="G566" s="30" t="s">
        <v>29</v>
      </c>
      <c r="H566" s="45">
        <v>0.192</v>
      </c>
      <c r="I566" s="44" t="e">
        <f>#REF!</f>
        <v>#REF!</v>
      </c>
      <c r="J566" s="32" t="e">
        <f>I566*H566</f>
        <v>#REF!</v>
      </c>
    </row>
    <row r="567" spans="1:10" ht="41.25" customHeight="1">
      <c r="A567" s="28"/>
      <c r="B567" s="27"/>
      <c r="C567" s="27"/>
      <c r="D567" s="29" t="s">
        <v>1167</v>
      </c>
      <c r="E567" s="659" t="s">
        <v>1371</v>
      </c>
      <c r="F567" s="659"/>
      <c r="G567" s="27"/>
      <c r="H567" s="44"/>
      <c r="I567" s="44"/>
      <c r="J567" s="44"/>
    </row>
    <row r="568" spans="1:10">
      <c r="A568" s="28"/>
      <c r="B568" s="27"/>
      <c r="C568" s="27"/>
      <c r="D568" s="27"/>
      <c r="E568" s="29" t="s">
        <v>1372</v>
      </c>
      <c r="F568" s="27"/>
      <c r="G568" s="30" t="s">
        <v>29</v>
      </c>
      <c r="H568" s="44">
        <v>0.06</v>
      </c>
      <c r="I568" s="44" t="e">
        <f>#REF!</f>
        <v>#REF!</v>
      </c>
      <c r="J568" s="32" t="e">
        <f>I568*H568</f>
        <v>#REF!</v>
      </c>
    </row>
    <row r="569" spans="1:10" ht="52.5" customHeight="1">
      <c r="A569" s="28"/>
      <c r="B569" s="27"/>
      <c r="C569" s="27"/>
      <c r="D569" s="29" t="s">
        <v>1373</v>
      </c>
      <c r="E569" s="659" t="s">
        <v>1374</v>
      </c>
      <c r="F569" s="659"/>
      <c r="G569" s="27"/>
      <c r="H569" s="44"/>
      <c r="I569" s="44"/>
      <c r="J569" s="44"/>
    </row>
    <row r="570" spans="1:10">
      <c r="A570" s="28"/>
      <c r="B570" s="27"/>
      <c r="C570" s="27"/>
      <c r="D570" s="27"/>
      <c r="E570" s="29" t="s">
        <v>1375</v>
      </c>
      <c r="F570" s="27"/>
      <c r="G570" s="30" t="s">
        <v>29</v>
      </c>
      <c r="H570" s="45">
        <v>0.193</v>
      </c>
      <c r="I570" s="44" t="e">
        <f>#REF!</f>
        <v>#REF!</v>
      </c>
      <c r="J570" s="32" t="e">
        <f>I570*H570</f>
        <v>#REF!</v>
      </c>
    </row>
    <row r="571" spans="1:10" ht="39.75" customHeight="1">
      <c r="A571" s="28"/>
      <c r="B571" s="27"/>
      <c r="C571" s="27"/>
      <c r="D571" s="29" t="s">
        <v>1376</v>
      </c>
      <c r="E571" s="659" t="s">
        <v>1377</v>
      </c>
      <c r="F571" s="659"/>
      <c r="G571" s="27"/>
      <c r="H571" s="44"/>
      <c r="I571" s="44"/>
      <c r="J571" s="44"/>
    </row>
    <row r="572" spans="1:10">
      <c r="A572" s="28"/>
      <c r="B572" s="38"/>
      <c r="C572" s="27"/>
      <c r="D572" s="27"/>
      <c r="E572" s="29" t="s">
        <v>1378</v>
      </c>
      <c r="F572" s="27"/>
      <c r="G572" s="30" t="s">
        <v>54</v>
      </c>
      <c r="H572" s="44">
        <v>1.5</v>
      </c>
      <c r="I572" s="44" t="e">
        <f>#REF!</f>
        <v>#REF!</v>
      </c>
      <c r="J572" s="32" t="e">
        <f>I572*H572</f>
        <v>#REF!</v>
      </c>
    </row>
    <row r="573" spans="1:10" ht="29.25" customHeight="1">
      <c r="A573" s="28"/>
      <c r="B573" s="27"/>
      <c r="C573" s="659" t="s">
        <v>1379</v>
      </c>
      <c r="D573" s="659"/>
      <c r="E573" s="659"/>
      <c r="F573" s="659"/>
      <c r="G573" s="27"/>
      <c r="H573" s="44"/>
      <c r="I573" s="44"/>
      <c r="J573" s="44"/>
    </row>
    <row r="574" spans="1:10">
      <c r="A574" s="28"/>
      <c r="B574" s="661" t="s">
        <v>1382</v>
      </c>
      <c r="C574" s="661"/>
      <c r="D574" s="661"/>
      <c r="E574" s="661"/>
      <c r="F574" s="661"/>
      <c r="G574" s="661"/>
      <c r="H574" s="661"/>
      <c r="I574" s="661"/>
      <c r="J574" s="661"/>
    </row>
    <row r="575" spans="1:10">
      <c r="A575" s="28"/>
      <c r="B575" s="661"/>
      <c r="C575" s="661"/>
      <c r="D575" s="661"/>
      <c r="E575" s="661"/>
      <c r="F575" s="661"/>
      <c r="G575" s="661"/>
      <c r="H575" s="661"/>
      <c r="I575" s="661"/>
      <c r="J575" s="661"/>
    </row>
    <row r="576" spans="1:10" ht="84" customHeight="1">
      <c r="A576" s="28"/>
      <c r="B576" s="46" t="s">
        <v>726</v>
      </c>
      <c r="C576" s="657" t="s">
        <v>1383</v>
      </c>
      <c r="D576" s="657"/>
      <c r="E576" s="657"/>
      <c r="F576" s="657"/>
      <c r="G576" s="27"/>
      <c r="H576" s="44"/>
      <c r="I576" s="44"/>
      <c r="J576" s="44"/>
    </row>
  </sheetData>
  <mergeCells count="92">
    <mergeCell ref="A1:J1"/>
    <mergeCell ref="A2:J2"/>
    <mergeCell ref="C6:F6"/>
    <mergeCell ref="C8:F8"/>
    <mergeCell ref="D9:F9"/>
    <mergeCell ref="D21:F21"/>
    <mergeCell ref="D33:F33"/>
    <mergeCell ref="D45:F45"/>
    <mergeCell ref="C57:F57"/>
    <mergeCell ref="D58:F58"/>
    <mergeCell ref="D59:F59"/>
    <mergeCell ref="E64:F64"/>
    <mergeCell ref="D74:F74"/>
    <mergeCell ref="D75:F75"/>
    <mergeCell ref="E80:F80"/>
    <mergeCell ref="D90:F90"/>
    <mergeCell ref="D93:F93"/>
    <mergeCell ref="E96:F96"/>
    <mergeCell ref="C105:F105"/>
    <mergeCell ref="D106:F106"/>
    <mergeCell ref="D118:F118"/>
    <mergeCell ref="D131:F131"/>
    <mergeCell ref="D143:F143"/>
    <mergeCell ref="C155:F155"/>
    <mergeCell ref="D156:F156"/>
    <mergeCell ref="D168:F168"/>
    <mergeCell ref="C180:F180"/>
    <mergeCell ref="D181:F181"/>
    <mergeCell ref="D193:F193"/>
    <mergeCell ref="D207:F207"/>
    <mergeCell ref="D219:F219"/>
    <mergeCell ref="C231:F231"/>
    <mergeCell ref="C232:F232"/>
    <mergeCell ref="D233:F233"/>
    <mergeCell ref="D245:F245"/>
    <mergeCell ref="D258:F258"/>
    <mergeCell ref="D298:F298"/>
    <mergeCell ref="D344:F344"/>
    <mergeCell ref="C385:F385"/>
    <mergeCell ref="C399:F399"/>
    <mergeCell ref="C411:F411"/>
    <mergeCell ref="E412:F412"/>
    <mergeCell ref="C423:F423"/>
    <mergeCell ref="C424:F424"/>
    <mergeCell ref="D425:F425"/>
    <mergeCell ref="D436:F436"/>
    <mergeCell ref="D447:F447"/>
    <mergeCell ref="C458:F458"/>
    <mergeCell ref="C459:F459"/>
    <mergeCell ref="D469:F469"/>
    <mergeCell ref="D476:F476"/>
    <mergeCell ref="D477:F477"/>
    <mergeCell ref="D478:F478"/>
    <mergeCell ref="C479:F479"/>
    <mergeCell ref="C480:F480"/>
    <mergeCell ref="D490:F490"/>
    <mergeCell ref="D497:F497"/>
    <mergeCell ref="D498:F498"/>
    <mergeCell ref="D499:F499"/>
    <mergeCell ref="C500:F500"/>
    <mergeCell ref="C501:F501"/>
    <mergeCell ref="D511:F511"/>
    <mergeCell ref="D518:F518"/>
    <mergeCell ref="D519:F519"/>
    <mergeCell ref="D520:F520"/>
    <mergeCell ref="D521:F521"/>
    <mergeCell ref="C522:F522"/>
    <mergeCell ref="C523:F523"/>
    <mergeCell ref="D533:F533"/>
    <mergeCell ref="D540:F540"/>
    <mergeCell ref="D541:F541"/>
    <mergeCell ref="D542:F542"/>
    <mergeCell ref="D543:F543"/>
    <mergeCell ref="D547:F547"/>
    <mergeCell ref="D548:F548"/>
    <mergeCell ref="D549:F549"/>
    <mergeCell ref="D550:F550"/>
    <mergeCell ref="D551:F551"/>
    <mergeCell ref="E552:F552"/>
    <mergeCell ref="E554:F554"/>
    <mergeCell ref="E556:F556"/>
    <mergeCell ref="E558:F558"/>
    <mergeCell ref="C560:F560"/>
    <mergeCell ref="B561:J563"/>
    <mergeCell ref="B574:J575"/>
    <mergeCell ref="C576:F576"/>
    <mergeCell ref="D564:F564"/>
    <mergeCell ref="E565:F565"/>
    <mergeCell ref="E567:F567"/>
    <mergeCell ref="E569:F569"/>
    <mergeCell ref="E571:F571"/>
    <mergeCell ref="C573:F573"/>
  </mergeCells>
  <pageMargins left="0.7" right="0.45" top="0.75" bottom="0.75" header="0.51180555555555596" footer="0.51180555555555596"/>
  <pageSetup paperSize="9" scale="77"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45"/>
  <sheetViews>
    <sheetView view="pageBreakPreview" zoomScaleSheetLayoutView="100" workbookViewId="0">
      <selection activeCell="I343" sqref="I343"/>
    </sheetView>
  </sheetViews>
  <sheetFormatPr defaultRowHeight="15"/>
  <cols>
    <col min="2" max="2" width="13.85546875" customWidth="1"/>
    <col min="3" max="3" width="5.42578125" customWidth="1"/>
    <col min="4" max="4" width="5.5703125" customWidth="1"/>
    <col min="5" max="5" width="5.28515625" customWidth="1"/>
    <col min="6" max="6" width="45.28515625" customWidth="1"/>
    <col min="7" max="7" width="7.5703125" customWidth="1"/>
    <col min="8" max="8" width="10.7109375" customWidth="1"/>
    <col min="9" max="9" width="10.5703125" customWidth="1"/>
    <col min="10" max="10" width="13.42578125" customWidth="1"/>
  </cols>
  <sheetData>
    <row r="1" spans="1:10" ht="15.75" customHeight="1">
      <c r="A1" s="673" t="s">
        <v>1384</v>
      </c>
      <c r="B1" s="673"/>
      <c r="C1" s="673"/>
      <c r="D1" s="673"/>
      <c r="E1" s="673"/>
      <c r="F1" s="673"/>
      <c r="G1" s="673"/>
      <c r="H1" s="673"/>
      <c r="I1" s="673"/>
      <c r="J1" s="673"/>
    </row>
    <row r="2" spans="1:10" ht="15.75">
      <c r="A2" s="674" t="s">
        <v>1385</v>
      </c>
      <c r="B2" s="674"/>
      <c r="C2" s="674"/>
      <c r="D2" s="674"/>
      <c r="E2" s="674"/>
      <c r="F2" s="674"/>
      <c r="G2" s="674"/>
      <c r="H2" s="674"/>
      <c r="I2" s="674"/>
      <c r="J2" s="674"/>
    </row>
    <row r="3" spans="1:10" ht="38.25">
      <c r="A3" s="47" t="s">
        <v>1224</v>
      </c>
      <c r="B3" s="48" t="s">
        <v>1225</v>
      </c>
      <c r="C3" s="675" t="s">
        <v>25</v>
      </c>
      <c r="D3" s="675"/>
      <c r="E3" s="675"/>
      <c r="F3" s="675"/>
      <c r="G3" s="49" t="s">
        <v>2</v>
      </c>
      <c r="H3" s="50" t="s">
        <v>1226</v>
      </c>
      <c r="I3" s="51" t="s">
        <v>296</v>
      </c>
      <c r="J3" s="52" t="s">
        <v>1227</v>
      </c>
    </row>
    <row r="5" spans="1:10" ht="16.5" customHeight="1">
      <c r="A5" s="53" t="s">
        <v>377</v>
      </c>
      <c r="B5" s="54">
        <v>201</v>
      </c>
      <c r="C5" s="55" t="s">
        <v>378</v>
      </c>
      <c r="D5" s="56"/>
      <c r="E5" s="56"/>
      <c r="F5" s="56"/>
      <c r="G5" s="56"/>
      <c r="H5" s="56"/>
      <c r="I5" s="56"/>
      <c r="J5" s="56"/>
    </row>
    <row r="6" spans="1:10" ht="27.75" customHeight="1">
      <c r="A6" s="57"/>
      <c r="B6" s="56"/>
      <c r="C6" s="671" t="s">
        <v>379</v>
      </c>
      <c r="D6" s="671"/>
      <c r="E6" s="671"/>
      <c r="F6" s="671"/>
      <c r="G6" s="56"/>
      <c r="H6" s="56"/>
      <c r="I6" s="56"/>
      <c r="J6" s="56"/>
    </row>
    <row r="7" spans="1:10">
      <c r="A7" s="57"/>
      <c r="B7" s="56"/>
      <c r="C7" s="55" t="s">
        <v>380</v>
      </c>
      <c r="D7" s="56"/>
      <c r="E7" s="56"/>
      <c r="F7" s="56"/>
      <c r="G7" s="56"/>
      <c r="H7" s="56"/>
      <c r="I7" s="56"/>
      <c r="J7" s="56"/>
    </row>
    <row r="8" spans="1:10">
      <c r="A8" s="57"/>
      <c r="B8" s="56"/>
      <c r="C8" s="58" t="s">
        <v>1386</v>
      </c>
      <c r="D8" s="56"/>
      <c r="E8" s="56"/>
      <c r="F8" s="56"/>
      <c r="G8" s="56"/>
      <c r="H8" s="56"/>
      <c r="I8" s="56"/>
      <c r="J8" s="56"/>
    </row>
    <row r="9" spans="1:10">
      <c r="A9" s="57"/>
      <c r="B9" s="56"/>
      <c r="C9" s="58" t="s">
        <v>1387</v>
      </c>
      <c r="D9" s="56"/>
      <c r="E9" s="56"/>
      <c r="F9" s="56"/>
      <c r="G9" s="56"/>
      <c r="H9" s="56"/>
      <c r="I9" s="56"/>
      <c r="J9" s="56"/>
    </row>
    <row r="10" spans="1:10">
      <c r="A10" s="57"/>
      <c r="B10" s="56"/>
      <c r="C10" s="55" t="s">
        <v>953</v>
      </c>
      <c r="D10" s="55" t="s">
        <v>1230</v>
      </c>
      <c r="E10" s="56"/>
      <c r="F10" s="56"/>
      <c r="G10" s="56"/>
      <c r="H10" s="56"/>
      <c r="I10" s="56"/>
      <c r="J10" s="56"/>
    </row>
    <row r="11" spans="1:10">
      <c r="A11" s="57"/>
      <c r="B11" s="56"/>
      <c r="C11" s="56"/>
      <c r="D11" s="58" t="s">
        <v>17</v>
      </c>
      <c r="E11" s="56"/>
      <c r="F11" s="56"/>
      <c r="G11" s="59" t="s">
        <v>4</v>
      </c>
      <c r="H11" s="60">
        <v>1.6</v>
      </c>
      <c r="I11" s="61">
        <f>Labour!D16</f>
        <v>466.67</v>
      </c>
      <c r="J11" s="60">
        <f>H11*I11</f>
        <v>746.67200000000003</v>
      </c>
    </row>
    <row r="12" spans="1:10">
      <c r="A12" s="57"/>
      <c r="B12" s="56"/>
      <c r="C12" s="56"/>
      <c r="D12" s="58" t="s">
        <v>18</v>
      </c>
      <c r="E12" s="56"/>
      <c r="F12" s="56"/>
      <c r="G12" s="59" t="s">
        <v>4</v>
      </c>
      <c r="H12" s="60">
        <v>40</v>
      </c>
      <c r="I12" s="61">
        <f>Labour!D17</f>
        <v>466.67</v>
      </c>
      <c r="J12" s="60">
        <f>H12*I12</f>
        <v>18666.8</v>
      </c>
    </row>
    <row r="13" spans="1:10">
      <c r="A13" s="57"/>
      <c r="B13" s="56"/>
      <c r="C13" s="55" t="s">
        <v>955</v>
      </c>
      <c r="D13" s="55" t="s">
        <v>1388</v>
      </c>
      <c r="E13" s="56"/>
      <c r="F13" s="56"/>
      <c r="G13" s="56"/>
      <c r="H13" s="56"/>
      <c r="I13" s="56"/>
      <c r="J13" s="62">
        <f>SUM(J11:J12)*12.5%</f>
        <v>2426.6839999999997</v>
      </c>
    </row>
    <row r="14" spans="1:10" ht="7.5" customHeight="1">
      <c r="A14" s="57"/>
      <c r="B14" s="56"/>
      <c r="C14" s="55"/>
      <c r="D14" s="55"/>
      <c r="E14" s="56"/>
      <c r="F14" s="56" t="s">
        <v>1266</v>
      </c>
      <c r="G14" s="56"/>
      <c r="H14" s="56"/>
      <c r="I14" s="56"/>
      <c r="J14" s="62"/>
    </row>
    <row r="15" spans="1:10">
      <c r="A15" s="57"/>
      <c r="B15" s="56"/>
      <c r="C15" s="55" t="s">
        <v>1389</v>
      </c>
      <c r="D15" s="56"/>
      <c r="E15" s="56"/>
      <c r="F15" s="56"/>
      <c r="G15" s="56"/>
      <c r="H15" s="56"/>
      <c r="I15" s="56"/>
      <c r="J15" s="62">
        <f>SUM(J11:J13)</f>
        <v>21840.155999999999</v>
      </c>
    </row>
    <row r="16" spans="1:10">
      <c r="A16" s="53" t="s">
        <v>381</v>
      </c>
      <c r="B16" s="54">
        <v>201</v>
      </c>
      <c r="C16" s="55" t="s">
        <v>382</v>
      </c>
      <c r="D16" s="56"/>
      <c r="E16" s="56"/>
      <c r="F16" s="56"/>
      <c r="G16" s="56"/>
      <c r="H16" s="56"/>
      <c r="I16" s="56"/>
      <c r="J16" s="56"/>
    </row>
    <row r="17" spans="1:10" ht="91.5" customHeight="1">
      <c r="A17" s="57"/>
      <c r="B17" s="56"/>
      <c r="C17" s="667" t="s">
        <v>383</v>
      </c>
      <c r="D17" s="667"/>
      <c r="E17" s="667"/>
      <c r="F17" s="667"/>
      <c r="G17" s="56"/>
      <c r="H17" s="56"/>
      <c r="I17" s="56"/>
      <c r="J17" s="56"/>
    </row>
    <row r="18" spans="1:10">
      <c r="A18" s="57"/>
      <c r="B18" s="56"/>
      <c r="C18" s="58" t="s">
        <v>1386</v>
      </c>
      <c r="D18" s="56"/>
      <c r="E18" s="56"/>
      <c r="F18" s="56"/>
      <c r="G18" s="56"/>
      <c r="H18" s="56"/>
      <c r="I18" s="56"/>
      <c r="J18" s="56"/>
    </row>
    <row r="19" spans="1:10">
      <c r="A19" s="57"/>
      <c r="B19" s="56"/>
      <c r="C19" s="58" t="s">
        <v>1387</v>
      </c>
      <c r="D19" s="56"/>
      <c r="E19" s="56"/>
      <c r="F19" s="56"/>
      <c r="G19" s="56"/>
      <c r="H19" s="56"/>
      <c r="I19" s="56"/>
      <c r="J19" s="56"/>
    </row>
    <row r="20" spans="1:10">
      <c r="A20" s="57"/>
      <c r="B20" s="56"/>
      <c r="C20" s="55" t="s">
        <v>384</v>
      </c>
      <c r="D20" s="55" t="s">
        <v>385</v>
      </c>
      <c r="E20" s="56"/>
      <c r="F20" s="56"/>
      <c r="G20" s="56"/>
      <c r="H20" s="56"/>
      <c r="I20" s="56"/>
      <c r="J20" s="56"/>
    </row>
    <row r="21" spans="1:10">
      <c r="A21" s="57"/>
      <c r="B21" s="56"/>
      <c r="C21" s="56"/>
      <c r="D21" s="55" t="s">
        <v>386</v>
      </c>
      <c r="E21" s="55" t="s">
        <v>387</v>
      </c>
      <c r="F21" s="56"/>
      <c r="G21" s="56"/>
      <c r="H21" s="56"/>
      <c r="I21" s="56"/>
      <c r="J21" s="56"/>
    </row>
    <row r="22" spans="1:10">
      <c r="A22" s="57"/>
      <c r="B22" s="56"/>
      <c r="C22" s="56"/>
      <c r="D22" s="56"/>
      <c r="E22" s="55" t="s">
        <v>953</v>
      </c>
      <c r="F22" s="55" t="s">
        <v>1230</v>
      </c>
      <c r="G22" s="56"/>
      <c r="H22" s="56"/>
      <c r="I22" s="56"/>
      <c r="J22" s="56"/>
    </row>
    <row r="23" spans="1:10">
      <c r="A23" s="57"/>
      <c r="B23" s="56"/>
      <c r="C23" s="56"/>
      <c r="D23" s="56"/>
      <c r="E23" s="56"/>
      <c r="F23" s="58" t="s">
        <v>17</v>
      </c>
      <c r="G23" s="59" t="s">
        <v>4</v>
      </c>
      <c r="H23" s="60">
        <v>6</v>
      </c>
      <c r="I23" s="61">
        <f>Labour!D16</f>
        <v>466.67</v>
      </c>
      <c r="J23" s="60">
        <f>H23*I23</f>
        <v>2800.02</v>
      </c>
    </row>
    <row r="24" spans="1:10">
      <c r="A24" s="57"/>
      <c r="B24" s="56"/>
      <c r="C24" s="56"/>
      <c r="D24" s="56"/>
      <c r="E24" s="56"/>
      <c r="F24" s="58" t="s">
        <v>18</v>
      </c>
      <c r="G24" s="59" t="s">
        <v>4</v>
      </c>
      <c r="H24" s="60">
        <v>150</v>
      </c>
      <c r="I24" s="61">
        <f>Labour!D17</f>
        <v>466.67</v>
      </c>
      <c r="J24" s="60">
        <f>H24*I24</f>
        <v>70000.5</v>
      </c>
    </row>
    <row r="25" spans="1:10">
      <c r="A25" s="57"/>
      <c r="B25" s="56"/>
      <c r="C25" s="56"/>
      <c r="D25" s="56"/>
      <c r="E25" s="55" t="s">
        <v>955</v>
      </c>
      <c r="F25" s="55" t="s">
        <v>1231</v>
      </c>
      <c r="G25" s="56"/>
      <c r="H25" s="56"/>
      <c r="I25" s="56"/>
      <c r="J25" s="56"/>
    </row>
    <row r="26" spans="1:10">
      <c r="A26" s="57"/>
      <c r="B26" s="56"/>
      <c r="C26" s="56"/>
      <c r="D26" s="56"/>
      <c r="E26" s="56"/>
      <c r="F26" s="58" t="s">
        <v>281</v>
      </c>
      <c r="G26" s="59" t="s">
        <v>89</v>
      </c>
      <c r="H26" s="60">
        <v>1</v>
      </c>
      <c r="I26" s="60">
        <f>'Plant &amp; Machinery'!G50</f>
        <v>697</v>
      </c>
      <c r="J26" s="60">
        <f>H26*I26</f>
        <v>697</v>
      </c>
    </row>
    <row r="27" spans="1:10">
      <c r="A27" s="57"/>
      <c r="B27" s="56"/>
      <c r="C27" s="56"/>
      <c r="D27" s="56"/>
      <c r="E27" s="55" t="s">
        <v>957</v>
      </c>
      <c r="F27" s="55" t="s">
        <v>1390</v>
      </c>
      <c r="G27" s="56"/>
      <c r="H27" s="56"/>
      <c r="I27" s="56"/>
      <c r="J27" s="62">
        <f>SUM(J23:J26)*12.5%</f>
        <v>9187.19</v>
      </c>
    </row>
    <row r="28" spans="1:10">
      <c r="A28" s="57"/>
      <c r="B28" s="56"/>
      <c r="C28" s="56"/>
      <c r="D28" s="56"/>
      <c r="E28" s="55"/>
      <c r="F28" s="55"/>
      <c r="G28" s="56"/>
      <c r="H28" s="56"/>
      <c r="I28" s="56"/>
      <c r="J28" s="62"/>
    </row>
    <row r="29" spans="1:10">
      <c r="A29" s="57"/>
      <c r="B29" s="56"/>
      <c r="C29" s="56"/>
      <c r="D29" s="56"/>
      <c r="E29" s="55" t="s">
        <v>1391</v>
      </c>
      <c r="F29" s="56"/>
      <c r="G29" s="56"/>
      <c r="H29" s="56"/>
      <c r="I29" s="56"/>
      <c r="J29" s="62">
        <f>SUM(J23:J27)</f>
        <v>82684.710000000006</v>
      </c>
    </row>
    <row r="30" spans="1:10">
      <c r="A30" s="57"/>
      <c r="B30" s="56"/>
      <c r="C30" s="56"/>
      <c r="D30" s="55" t="s">
        <v>388</v>
      </c>
      <c r="E30" s="55" t="s">
        <v>389</v>
      </c>
      <c r="F30" s="56"/>
      <c r="G30" s="56"/>
      <c r="H30" s="56"/>
      <c r="I30" s="56"/>
      <c r="J30" s="63"/>
    </row>
    <row r="31" spans="1:10">
      <c r="A31" s="57"/>
      <c r="B31" s="56"/>
      <c r="C31" s="56"/>
      <c r="D31" s="56"/>
      <c r="E31" s="55" t="s">
        <v>953</v>
      </c>
      <c r="F31" s="55" t="s">
        <v>1230</v>
      </c>
      <c r="G31" s="56"/>
      <c r="H31" s="56"/>
      <c r="I31" s="56"/>
      <c r="J31" s="56"/>
    </row>
    <row r="32" spans="1:10">
      <c r="A32" s="57"/>
      <c r="B32" s="56"/>
      <c r="C32" s="56"/>
      <c r="D32" s="56"/>
      <c r="E32" s="56"/>
      <c r="F32" s="58" t="s">
        <v>17</v>
      </c>
      <c r="G32" s="59" t="s">
        <v>4</v>
      </c>
      <c r="H32" s="60">
        <v>8</v>
      </c>
      <c r="I32" s="61">
        <f>Labour!D16</f>
        <v>466.67</v>
      </c>
      <c r="J32" s="60">
        <f>H32*I32</f>
        <v>3733.36</v>
      </c>
    </row>
    <row r="33" spans="1:10">
      <c r="A33" s="57"/>
      <c r="B33" s="56"/>
      <c r="C33" s="56"/>
      <c r="D33" s="56"/>
      <c r="E33" s="56"/>
      <c r="F33" s="58" t="s">
        <v>18</v>
      </c>
      <c r="G33" s="59" t="s">
        <v>4</v>
      </c>
      <c r="H33" s="60">
        <v>200</v>
      </c>
      <c r="I33" s="61">
        <f>Labour!D17</f>
        <v>466.67</v>
      </c>
      <c r="J33" s="60">
        <f>H33*I33</f>
        <v>93334</v>
      </c>
    </row>
    <row r="34" spans="1:10">
      <c r="A34" s="57"/>
      <c r="B34" s="56"/>
      <c r="C34" s="56"/>
      <c r="D34" s="56"/>
      <c r="E34" s="55" t="s">
        <v>955</v>
      </c>
      <c r="F34" s="55" t="s">
        <v>1231</v>
      </c>
      <c r="G34" s="56"/>
      <c r="H34" s="56"/>
      <c r="I34" s="56"/>
      <c r="J34" s="56"/>
    </row>
    <row r="35" spans="1:10">
      <c r="A35" s="57"/>
      <c r="B35" s="56"/>
      <c r="C35" s="56"/>
      <c r="D35" s="56"/>
      <c r="E35" s="56"/>
      <c r="F35" s="58" t="s">
        <v>281</v>
      </c>
      <c r="G35" s="59" t="s">
        <v>89</v>
      </c>
      <c r="H35" s="60">
        <v>2</v>
      </c>
      <c r="I35" s="60">
        <f>'Plant &amp; Machinery'!G50</f>
        <v>697</v>
      </c>
      <c r="J35" s="60">
        <f>H35*I35</f>
        <v>1394</v>
      </c>
    </row>
    <row r="36" spans="1:10">
      <c r="A36" s="57"/>
      <c r="B36" s="56"/>
      <c r="C36" s="56"/>
      <c r="D36" s="56"/>
      <c r="E36" s="55" t="s">
        <v>957</v>
      </c>
      <c r="F36" s="55" t="s">
        <v>1390</v>
      </c>
      <c r="G36" s="56"/>
      <c r="H36" s="56"/>
      <c r="I36" s="56"/>
      <c r="J36" s="62">
        <f>SUM(J32:J35)*12.5%</f>
        <v>12307.67</v>
      </c>
    </row>
    <row r="37" spans="1:10" ht="9.75" customHeight="1">
      <c r="A37" s="57"/>
      <c r="B37" s="56"/>
      <c r="C37" s="56"/>
      <c r="D37" s="56"/>
      <c r="E37" s="55"/>
      <c r="F37" s="55"/>
      <c r="G37" s="56"/>
      <c r="H37" s="56"/>
      <c r="I37" s="56"/>
      <c r="J37" s="62"/>
    </row>
    <row r="38" spans="1:10">
      <c r="A38" s="57"/>
      <c r="B38" s="56"/>
      <c r="C38" s="56"/>
      <c r="D38" s="56"/>
      <c r="E38" s="55" t="s">
        <v>1392</v>
      </c>
      <c r="F38" s="55"/>
      <c r="G38" s="56"/>
      <c r="H38" s="56"/>
      <c r="I38" s="56"/>
      <c r="J38" s="62">
        <f>SUM(J32:J36)</f>
        <v>110769.03</v>
      </c>
    </row>
    <row r="39" spans="1:10">
      <c r="A39" s="57"/>
      <c r="B39" s="56"/>
      <c r="C39" s="55" t="s">
        <v>390</v>
      </c>
      <c r="D39" s="55" t="s">
        <v>391</v>
      </c>
      <c r="E39" s="55"/>
      <c r="F39" s="55"/>
      <c r="G39" s="56"/>
      <c r="H39" s="56"/>
      <c r="I39" s="56"/>
      <c r="J39" s="56"/>
    </row>
    <row r="40" spans="1:10">
      <c r="A40" s="57"/>
      <c r="B40" s="56"/>
      <c r="C40" s="55"/>
      <c r="D40" s="55" t="s">
        <v>386</v>
      </c>
      <c r="E40" s="55" t="s">
        <v>387</v>
      </c>
      <c r="F40" s="55"/>
      <c r="G40" s="56"/>
      <c r="H40" s="56"/>
      <c r="I40" s="56"/>
      <c r="J40" s="56"/>
    </row>
    <row r="41" spans="1:10">
      <c r="A41" s="57"/>
      <c r="B41" s="56"/>
      <c r="C41" s="55"/>
      <c r="D41" s="55"/>
      <c r="E41" s="55" t="s">
        <v>953</v>
      </c>
      <c r="F41" s="55" t="s">
        <v>1230</v>
      </c>
      <c r="G41" s="56"/>
      <c r="H41" s="56"/>
      <c r="I41" s="56"/>
      <c r="J41" s="56"/>
    </row>
    <row r="42" spans="1:10">
      <c r="A42" s="57"/>
      <c r="B42" s="56"/>
      <c r="C42" s="56"/>
      <c r="D42" s="56"/>
      <c r="E42" s="56"/>
      <c r="F42" s="58" t="s">
        <v>17</v>
      </c>
      <c r="G42" s="59" t="s">
        <v>4</v>
      </c>
      <c r="H42" s="60">
        <v>0.16</v>
      </c>
      <c r="I42" s="61">
        <f>Labour!D16</f>
        <v>466.67</v>
      </c>
      <c r="J42" s="60">
        <f>H42*I42</f>
        <v>74.667200000000008</v>
      </c>
    </row>
    <row r="43" spans="1:10">
      <c r="A43" s="57"/>
      <c r="B43" s="56"/>
      <c r="C43" s="56"/>
      <c r="D43" s="56"/>
      <c r="E43" s="56"/>
      <c r="F43" s="58" t="s">
        <v>18</v>
      </c>
      <c r="G43" s="59" t="s">
        <v>4</v>
      </c>
      <c r="H43" s="60">
        <v>4</v>
      </c>
      <c r="I43" s="61">
        <f>Labour!D17</f>
        <v>466.67</v>
      </c>
      <c r="J43" s="60">
        <f>H43*I43</f>
        <v>1866.68</v>
      </c>
    </row>
    <row r="44" spans="1:10">
      <c r="A44" s="57"/>
      <c r="B44" s="56"/>
      <c r="C44" s="56"/>
      <c r="D44" s="56"/>
      <c r="E44" s="55" t="s">
        <v>955</v>
      </c>
      <c r="F44" s="55" t="s">
        <v>1231</v>
      </c>
      <c r="G44" s="56"/>
      <c r="H44" s="56"/>
      <c r="I44" s="56"/>
      <c r="J44" s="56"/>
    </row>
    <row r="45" spans="1:10" ht="29.25" customHeight="1">
      <c r="A45" s="57"/>
      <c r="B45" s="56"/>
      <c r="C45" s="56"/>
      <c r="D45" s="56"/>
      <c r="E45" s="56"/>
      <c r="F45" s="64" t="s">
        <v>1393</v>
      </c>
      <c r="G45" s="59" t="s">
        <v>89</v>
      </c>
      <c r="H45" s="60">
        <v>10</v>
      </c>
      <c r="I45" s="60">
        <f>'Plant &amp; Machinery'!G14</f>
        <v>3770</v>
      </c>
      <c r="J45" s="60">
        <f>H45*I45</f>
        <v>37700</v>
      </c>
    </row>
    <row r="46" spans="1:10">
      <c r="A46" s="57"/>
      <c r="B46" s="56"/>
      <c r="C46" s="56"/>
      <c r="D46" s="56"/>
      <c r="E46" s="56"/>
      <c r="F46" s="58" t="s">
        <v>1394</v>
      </c>
      <c r="G46" s="59" t="s">
        <v>89</v>
      </c>
      <c r="H46" s="60">
        <v>1</v>
      </c>
      <c r="I46" s="60">
        <f>'Plant &amp; Machinery'!G50</f>
        <v>697</v>
      </c>
      <c r="J46" s="60">
        <f>H46*I46</f>
        <v>697</v>
      </c>
    </row>
    <row r="47" spans="1:10">
      <c r="A47" s="57"/>
      <c r="B47" s="56"/>
      <c r="C47" s="56"/>
      <c r="D47" s="56"/>
      <c r="E47" s="55" t="s">
        <v>957</v>
      </c>
      <c r="F47" s="55" t="s">
        <v>1390</v>
      </c>
      <c r="G47" s="56"/>
      <c r="H47" s="56"/>
      <c r="I47" s="56"/>
      <c r="J47" s="62">
        <f>SUM(J42:J46)*12.5%</f>
        <v>5042.2934000000005</v>
      </c>
    </row>
    <row r="48" spans="1:10" ht="7.5" customHeight="1">
      <c r="A48" s="57"/>
      <c r="B48" s="56"/>
      <c r="C48" s="56"/>
      <c r="D48" s="56"/>
      <c r="E48" s="55"/>
      <c r="F48" s="55"/>
      <c r="G48" s="56"/>
      <c r="H48" s="56"/>
      <c r="I48" s="56"/>
      <c r="J48" s="62"/>
    </row>
    <row r="49" spans="1:10">
      <c r="A49" s="57"/>
      <c r="B49" s="56"/>
      <c r="C49" s="56"/>
      <c r="D49" s="56"/>
      <c r="E49" s="55" t="s">
        <v>1392</v>
      </c>
      <c r="F49" s="55"/>
      <c r="G49" s="56"/>
      <c r="H49" s="56"/>
      <c r="I49" s="56"/>
      <c r="J49" s="62">
        <f>SUM(J42:J47)</f>
        <v>45380.640600000006</v>
      </c>
    </row>
    <row r="50" spans="1:10">
      <c r="A50" s="57"/>
      <c r="B50" s="56"/>
      <c r="C50" s="56"/>
      <c r="D50" s="55" t="s">
        <v>388</v>
      </c>
      <c r="E50" s="55" t="s">
        <v>389</v>
      </c>
      <c r="F50" s="56"/>
      <c r="G50" s="56"/>
      <c r="H50" s="56"/>
      <c r="I50" s="56"/>
      <c r="J50" s="56"/>
    </row>
    <row r="51" spans="1:10">
      <c r="A51" s="57"/>
      <c r="B51" s="56"/>
      <c r="C51" s="56"/>
      <c r="D51" s="56"/>
      <c r="E51" s="55" t="s">
        <v>953</v>
      </c>
      <c r="F51" s="55" t="s">
        <v>1230</v>
      </c>
      <c r="G51" s="56"/>
      <c r="H51" s="56"/>
      <c r="I51" s="56"/>
      <c r="J51" s="56"/>
    </row>
    <row r="52" spans="1:10">
      <c r="A52" s="57"/>
      <c r="B52" s="56"/>
      <c r="C52" s="56"/>
      <c r="D52" s="56"/>
      <c r="E52" s="56"/>
      <c r="F52" s="58" t="s">
        <v>17</v>
      </c>
      <c r="G52" s="59" t="s">
        <v>4</v>
      </c>
      <c r="H52" s="60">
        <v>0.24</v>
      </c>
      <c r="I52" s="61">
        <f>Labour!D16</f>
        <v>466.67</v>
      </c>
      <c r="J52" s="60">
        <f>H52*I52</f>
        <v>112.0008</v>
      </c>
    </row>
    <row r="53" spans="1:10">
      <c r="A53" s="57"/>
      <c r="B53" s="56"/>
      <c r="C53" s="56"/>
      <c r="D53" s="56"/>
      <c r="E53" s="56"/>
      <c r="F53" s="58" t="s">
        <v>18</v>
      </c>
      <c r="G53" s="59" t="s">
        <v>4</v>
      </c>
      <c r="H53" s="60">
        <v>6</v>
      </c>
      <c r="I53" s="61">
        <f>Labour!D17</f>
        <v>466.67</v>
      </c>
      <c r="J53" s="60">
        <f>H53*I53</f>
        <v>2800.02</v>
      </c>
    </row>
    <row r="54" spans="1:10">
      <c r="A54" s="57"/>
      <c r="B54" s="56"/>
      <c r="C54" s="56"/>
      <c r="D54" s="56"/>
      <c r="E54" s="55" t="s">
        <v>955</v>
      </c>
      <c r="F54" s="55" t="s">
        <v>1231</v>
      </c>
      <c r="G54" s="56"/>
      <c r="H54" s="56"/>
      <c r="I54" s="56"/>
      <c r="J54" s="56"/>
    </row>
    <row r="55" spans="1:10" ht="27.75" customHeight="1">
      <c r="A55" s="57"/>
      <c r="B55" s="56"/>
      <c r="C55" s="56"/>
      <c r="D55" s="56"/>
      <c r="E55" s="56"/>
      <c r="F55" s="64" t="s">
        <v>1395</v>
      </c>
      <c r="G55" s="59" t="s">
        <v>89</v>
      </c>
      <c r="H55" s="60">
        <v>12</v>
      </c>
      <c r="I55" s="60">
        <f>'Plant &amp; Machinery'!G14</f>
        <v>3770</v>
      </c>
      <c r="J55" s="60">
        <f>H55*I55</f>
        <v>45240</v>
      </c>
    </row>
    <row r="56" spans="1:10">
      <c r="A56" s="57"/>
      <c r="B56" s="56"/>
      <c r="C56" s="56"/>
      <c r="D56" s="56"/>
      <c r="E56" s="56"/>
      <c r="F56" s="58" t="s">
        <v>281</v>
      </c>
      <c r="G56" s="59" t="s">
        <v>89</v>
      </c>
      <c r="H56" s="60">
        <v>1.5</v>
      </c>
      <c r="I56" s="60">
        <f>'Plant &amp; Machinery'!G50</f>
        <v>697</v>
      </c>
      <c r="J56" s="60">
        <f>H56*I56</f>
        <v>1045.5</v>
      </c>
    </row>
    <row r="57" spans="1:10">
      <c r="A57" s="57"/>
      <c r="B57" s="56"/>
      <c r="C57" s="56"/>
      <c r="D57" s="56"/>
      <c r="E57" s="55" t="s">
        <v>957</v>
      </c>
      <c r="F57" s="55" t="s">
        <v>1390</v>
      </c>
      <c r="G57" s="56"/>
      <c r="H57" s="56"/>
      <c r="I57" s="56"/>
      <c r="J57" s="62">
        <f>SUM(J52:J56)*12.5%</f>
        <v>6149.6900999999998</v>
      </c>
    </row>
    <row r="58" spans="1:10" ht="7.5" customHeight="1">
      <c r="A58" s="57"/>
      <c r="B58" s="56"/>
      <c r="C58" s="56"/>
      <c r="D58" s="56"/>
      <c r="E58" s="55"/>
      <c r="F58" s="55"/>
      <c r="G58" s="56"/>
      <c r="H58" s="56"/>
      <c r="I58" s="56"/>
      <c r="J58" s="62"/>
    </row>
    <row r="59" spans="1:10">
      <c r="A59" s="57"/>
      <c r="B59" s="56"/>
      <c r="C59" s="56"/>
      <c r="D59" s="56"/>
      <c r="E59" s="55" t="s">
        <v>1392</v>
      </c>
      <c r="F59" s="55"/>
      <c r="G59" s="56"/>
      <c r="H59" s="56"/>
      <c r="I59" s="56"/>
      <c r="J59" s="62">
        <f>SUM(J52:J57)</f>
        <v>55347.210899999998</v>
      </c>
    </row>
    <row r="60" spans="1:10" ht="40.5" customHeight="1">
      <c r="A60" s="57"/>
      <c r="B60" s="65" t="s">
        <v>726</v>
      </c>
      <c r="C60" s="669" t="s">
        <v>1396</v>
      </c>
      <c r="D60" s="669"/>
      <c r="E60" s="669"/>
      <c r="F60" s="669"/>
      <c r="G60" s="56"/>
      <c r="H60" s="56"/>
      <c r="I60" s="56"/>
      <c r="J60" s="56"/>
    </row>
    <row r="61" spans="1:10" ht="28.5" customHeight="1">
      <c r="A61" s="53" t="s">
        <v>392</v>
      </c>
      <c r="B61" s="54">
        <v>201</v>
      </c>
      <c r="C61" s="672" t="s">
        <v>393</v>
      </c>
      <c r="D61" s="672"/>
      <c r="E61" s="672"/>
      <c r="F61" s="672"/>
      <c r="G61" s="56"/>
      <c r="H61" s="56"/>
      <c r="I61" s="56"/>
      <c r="J61" s="56"/>
    </row>
    <row r="62" spans="1:10" ht="53.25" customHeight="1">
      <c r="A62" s="57"/>
      <c r="B62" s="56"/>
      <c r="C62" s="667" t="s">
        <v>394</v>
      </c>
      <c r="D62" s="667"/>
      <c r="E62" s="667"/>
      <c r="F62" s="667"/>
      <c r="G62" s="56"/>
      <c r="H62" s="56"/>
      <c r="I62" s="56"/>
      <c r="J62" s="56"/>
    </row>
    <row r="63" spans="1:10">
      <c r="A63" s="57"/>
      <c r="B63" s="56"/>
      <c r="C63" s="55" t="s">
        <v>347</v>
      </c>
      <c r="D63" s="55" t="s">
        <v>395</v>
      </c>
      <c r="E63" s="56"/>
      <c r="F63" s="56"/>
      <c r="G63" s="56"/>
      <c r="H63" s="56"/>
      <c r="I63" s="56"/>
      <c r="J63" s="56"/>
    </row>
    <row r="64" spans="1:10">
      <c r="A64" s="57"/>
      <c r="B64" s="56"/>
      <c r="C64" s="56"/>
      <c r="D64" s="58" t="s">
        <v>1397</v>
      </c>
      <c r="E64" s="56"/>
      <c r="F64" s="56"/>
      <c r="G64" s="56"/>
      <c r="H64" s="56"/>
      <c r="I64" s="56"/>
      <c r="J64" s="56"/>
    </row>
    <row r="65" spans="1:10">
      <c r="A65" s="57"/>
      <c r="B65" s="56"/>
      <c r="C65" s="56"/>
      <c r="D65" s="55" t="s">
        <v>299</v>
      </c>
      <c r="E65" s="55" t="s">
        <v>396</v>
      </c>
      <c r="F65" s="56"/>
      <c r="G65" s="56"/>
      <c r="H65" s="56"/>
      <c r="I65" s="56"/>
      <c r="J65" s="56"/>
    </row>
    <row r="66" spans="1:10">
      <c r="A66" s="57"/>
      <c r="B66" s="56"/>
      <c r="C66" s="56"/>
      <c r="D66" s="56"/>
      <c r="E66" s="55" t="s">
        <v>953</v>
      </c>
      <c r="F66" s="55" t="s">
        <v>1230</v>
      </c>
      <c r="G66" s="56"/>
      <c r="H66" s="56"/>
      <c r="I66" s="56"/>
      <c r="J66" s="56"/>
    </row>
    <row r="67" spans="1:10">
      <c r="A67" s="57"/>
      <c r="B67" s="56"/>
      <c r="C67" s="56"/>
      <c r="D67" s="56"/>
      <c r="E67" s="56"/>
      <c r="F67" s="58" t="s">
        <v>17</v>
      </c>
      <c r="G67" s="59" t="s">
        <v>4</v>
      </c>
      <c r="H67" s="66">
        <v>2.4E-2</v>
      </c>
      <c r="I67" s="61">
        <f>Labour!D16</f>
        <v>466.67</v>
      </c>
      <c r="J67" s="60">
        <f>H67*I67</f>
        <v>11.20008</v>
      </c>
    </row>
    <row r="68" spans="1:10">
      <c r="A68" s="57"/>
      <c r="B68" s="56"/>
      <c r="C68" s="56"/>
      <c r="D68" s="56"/>
      <c r="E68" s="56"/>
      <c r="F68" s="64" t="s">
        <v>18</v>
      </c>
      <c r="G68" s="59" t="s">
        <v>4</v>
      </c>
      <c r="H68" s="60">
        <v>0.6</v>
      </c>
      <c r="I68" s="61">
        <f>Labour!D17</f>
        <v>466.67</v>
      </c>
      <c r="J68" s="60">
        <f>H68*I68</f>
        <v>280.00200000000001</v>
      </c>
    </row>
    <row r="69" spans="1:10">
      <c r="A69" s="57"/>
      <c r="B69" s="56"/>
      <c r="C69" s="56"/>
      <c r="D69" s="56"/>
      <c r="E69" s="55" t="s">
        <v>955</v>
      </c>
      <c r="F69" s="55" t="s">
        <v>1231</v>
      </c>
      <c r="G69" s="56"/>
      <c r="H69" s="56"/>
      <c r="I69" s="56"/>
      <c r="J69" s="56"/>
    </row>
    <row r="70" spans="1:10">
      <c r="A70" s="57"/>
      <c r="B70" s="56"/>
      <c r="C70" s="56"/>
      <c r="D70" s="56"/>
      <c r="E70" s="56"/>
      <c r="F70" s="58" t="s">
        <v>281</v>
      </c>
      <c r="G70" s="59" t="s">
        <v>89</v>
      </c>
      <c r="H70" s="60">
        <v>7.0000000000000007E-2</v>
      </c>
      <c r="I70" s="60">
        <f>'Plant &amp; Machinery'!G50</f>
        <v>697</v>
      </c>
      <c r="J70" s="60">
        <f>H70*I70</f>
        <v>48.790000000000006</v>
      </c>
    </row>
    <row r="71" spans="1:10">
      <c r="A71" s="57"/>
      <c r="B71" s="56"/>
      <c r="C71" s="56"/>
      <c r="D71" s="56"/>
      <c r="E71" s="55" t="s">
        <v>957</v>
      </c>
      <c r="F71" s="55" t="s">
        <v>1398</v>
      </c>
      <c r="G71" s="56"/>
      <c r="H71" s="56"/>
      <c r="I71" s="56"/>
      <c r="J71" s="62">
        <f>SUM(J66:J70)*12.5%</f>
        <v>42.499010000000006</v>
      </c>
    </row>
    <row r="72" spans="1:10">
      <c r="A72" s="57"/>
      <c r="B72" s="56"/>
      <c r="C72" s="56"/>
      <c r="D72" s="56"/>
      <c r="E72" s="55"/>
      <c r="F72" s="55"/>
      <c r="G72" s="56"/>
      <c r="H72" s="56"/>
      <c r="I72" s="56"/>
      <c r="J72" s="62"/>
    </row>
    <row r="73" spans="1:10">
      <c r="A73" s="57"/>
      <c r="B73" s="56"/>
      <c r="C73" s="56"/>
      <c r="D73" s="56"/>
      <c r="E73" s="55" t="s">
        <v>1399</v>
      </c>
      <c r="F73" s="56"/>
      <c r="G73" s="56"/>
      <c r="H73" s="56"/>
      <c r="I73" s="56"/>
      <c r="J73" s="62">
        <f>SUM(J66:J71)</f>
        <v>382.49109000000004</v>
      </c>
    </row>
    <row r="74" spans="1:10">
      <c r="A74" s="57"/>
      <c r="B74" s="56"/>
      <c r="C74" s="56"/>
      <c r="D74" s="55" t="s">
        <v>301</v>
      </c>
      <c r="E74" s="55" t="s">
        <v>397</v>
      </c>
      <c r="F74" s="56"/>
      <c r="G74" s="56"/>
      <c r="H74" s="56"/>
      <c r="I74" s="56"/>
      <c r="J74" s="56"/>
    </row>
    <row r="75" spans="1:10">
      <c r="A75" s="57"/>
      <c r="B75" s="56"/>
      <c r="C75" s="56"/>
      <c r="D75" s="56"/>
      <c r="E75" s="55" t="s">
        <v>953</v>
      </c>
      <c r="F75" s="55" t="s">
        <v>1230</v>
      </c>
      <c r="G75" s="56"/>
      <c r="H75" s="56"/>
      <c r="I75" s="56"/>
      <c r="J75" s="56"/>
    </row>
    <row r="76" spans="1:10">
      <c r="A76" s="57"/>
      <c r="B76" s="56"/>
      <c r="C76" s="56"/>
      <c r="D76" s="56"/>
      <c r="E76" s="56"/>
      <c r="F76" s="58" t="s">
        <v>17</v>
      </c>
      <c r="G76" s="59" t="s">
        <v>4</v>
      </c>
      <c r="H76" s="66">
        <v>3.5999999999999997E-2</v>
      </c>
      <c r="I76" s="61">
        <f>Labour!D16</f>
        <v>466.67</v>
      </c>
      <c r="J76" s="60">
        <f>H76*I76</f>
        <v>16.80012</v>
      </c>
    </row>
    <row r="77" spans="1:10">
      <c r="A77" s="57"/>
      <c r="B77" s="56"/>
      <c r="C77" s="56"/>
      <c r="D77" s="56"/>
      <c r="E77" s="56"/>
      <c r="F77" s="58" t="s">
        <v>18</v>
      </c>
      <c r="G77" s="59" t="s">
        <v>4</v>
      </c>
      <c r="H77" s="60">
        <v>0.9</v>
      </c>
      <c r="I77" s="61">
        <f>Labour!D17</f>
        <v>466.67</v>
      </c>
      <c r="J77" s="60">
        <f>H77*I77</f>
        <v>420.00300000000004</v>
      </c>
    </row>
    <row r="78" spans="1:10">
      <c r="A78" s="57"/>
      <c r="B78" s="56"/>
      <c r="C78" s="56"/>
      <c r="D78" s="56"/>
      <c r="E78" s="55" t="s">
        <v>955</v>
      </c>
      <c r="F78" s="55" t="s">
        <v>1231</v>
      </c>
      <c r="G78" s="56"/>
      <c r="H78" s="56"/>
      <c r="I78" s="56"/>
      <c r="J78" s="56"/>
    </row>
    <row r="79" spans="1:10">
      <c r="A79" s="57"/>
      <c r="B79" s="56"/>
      <c r="C79" s="56"/>
      <c r="D79" s="56"/>
      <c r="E79" s="56"/>
      <c r="F79" s="58" t="s">
        <v>281</v>
      </c>
      <c r="G79" s="59" t="s">
        <v>89</v>
      </c>
      <c r="H79" s="60">
        <v>0.21</v>
      </c>
      <c r="I79" s="60">
        <f>'Plant &amp; Machinery'!G50</f>
        <v>697</v>
      </c>
      <c r="J79" s="60">
        <f>H79*I79</f>
        <v>146.37</v>
      </c>
    </row>
    <row r="80" spans="1:10">
      <c r="A80" s="57"/>
      <c r="B80" s="56"/>
      <c r="C80" s="56"/>
      <c r="D80" s="56"/>
      <c r="E80" s="55" t="s">
        <v>957</v>
      </c>
      <c r="F80" s="55" t="s">
        <v>1390</v>
      </c>
      <c r="G80" s="56"/>
      <c r="H80" s="56"/>
      <c r="I80" s="56"/>
      <c r="J80" s="62">
        <f>SUM(J75:J79)*12.5%</f>
        <v>72.896640000000005</v>
      </c>
    </row>
    <row r="81" spans="1:10">
      <c r="A81" s="57"/>
      <c r="B81" s="56"/>
      <c r="C81" s="56"/>
      <c r="D81" s="56"/>
      <c r="E81" s="55"/>
      <c r="F81" s="55"/>
      <c r="G81" s="56"/>
      <c r="H81" s="56"/>
      <c r="I81" s="56"/>
      <c r="J81" s="62"/>
    </row>
    <row r="82" spans="1:10">
      <c r="A82" s="57"/>
      <c r="B82" s="56"/>
      <c r="C82" s="56"/>
      <c r="D82" s="56"/>
      <c r="E82" s="55" t="s">
        <v>1399</v>
      </c>
      <c r="F82" s="55"/>
      <c r="G82" s="56"/>
      <c r="H82" s="56"/>
      <c r="I82" s="56"/>
      <c r="J82" s="62">
        <f>SUM(J75:J80)</f>
        <v>656.06976000000009</v>
      </c>
    </row>
    <row r="83" spans="1:10">
      <c r="A83" s="57"/>
      <c r="B83" s="56"/>
      <c r="C83" s="56"/>
      <c r="D83" s="55" t="s">
        <v>303</v>
      </c>
      <c r="E83" s="55" t="s">
        <v>398</v>
      </c>
      <c r="F83" s="56"/>
      <c r="G83" s="56"/>
      <c r="H83" s="56"/>
      <c r="I83" s="56"/>
      <c r="J83" s="56"/>
    </row>
    <row r="84" spans="1:10">
      <c r="A84" s="57"/>
      <c r="B84" s="56"/>
      <c r="C84" s="56"/>
      <c r="D84" s="56"/>
      <c r="E84" s="55" t="s">
        <v>953</v>
      </c>
      <c r="F84" s="55" t="s">
        <v>1230</v>
      </c>
      <c r="G84" s="56"/>
      <c r="H84" s="56"/>
      <c r="I84" s="56"/>
      <c r="J84" s="56"/>
    </row>
    <row r="85" spans="1:10">
      <c r="A85" s="57"/>
      <c r="B85" s="56"/>
      <c r="C85" s="56"/>
      <c r="D85" s="56"/>
      <c r="E85" s="56"/>
      <c r="F85" s="58" t="s">
        <v>17</v>
      </c>
      <c r="G85" s="59" t="s">
        <v>4</v>
      </c>
      <c r="H85" s="60">
        <v>0.08</v>
      </c>
      <c r="I85" s="61">
        <f>Labour!D16</f>
        <v>466.67</v>
      </c>
      <c r="J85" s="60">
        <f>H85*I85</f>
        <v>37.333600000000004</v>
      </c>
    </row>
    <row r="86" spans="1:10">
      <c r="A86" s="57"/>
      <c r="B86" s="56"/>
      <c r="C86" s="56"/>
      <c r="D86" s="56"/>
      <c r="E86" s="56"/>
      <c r="F86" s="64" t="s">
        <v>18</v>
      </c>
      <c r="G86" s="59" t="s">
        <v>4</v>
      </c>
      <c r="H86" s="60">
        <v>2</v>
      </c>
      <c r="I86" s="61">
        <f>Labour!D17</f>
        <v>466.67</v>
      </c>
      <c r="J86" s="60">
        <f>H86*I86</f>
        <v>933.34</v>
      </c>
    </row>
    <row r="87" spans="1:10">
      <c r="A87" s="57"/>
      <c r="B87" s="56"/>
      <c r="C87" s="56"/>
      <c r="D87" s="56"/>
      <c r="E87" s="55" t="s">
        <v>955</v>
      </c>
      <c r="F87" s="55" t="s">
        <v>1231</v>
      </c>
      <c r="G87" s="56"/>
      <c r="H87" s="56"/>
      <c r="I87" s="56"/>
      <c r="J87" s="56"/>
    </row>
    <row r="88" spans="1:10">
      <c r="A88" s="57"/>
      <c r="B88" s="56"/>
      <c r="C88" s="56"/>
      <c r="D88" s="56"/>
      <c r="E88" s="56"/>
      <c r="F88" s="58" t="s">
        <v>281</v>
      </c>
      <c r="G88" s="59" t="s">
        <v>89</v>
      </c>
      <c r="H88" s="60">
        <v>0.28000000000000003</v>
      </c>
      <c r="I88" s="60">
        <f>'Plant &amp; Machinery'!G50</f>
        <v>697</v>
      </c>
      <c r="J88" s="60">
        <f>H88*I88</f>
        <v>195.16000000000003</v>
      </c>
    </row>
    <row r="89" spans="1:10">
      <c r="A89" s="57"/>
      <c r="B89" s="56"/>
      <c r="C89" s="56"/>
      <c r="D89" s="56"/>
      <c r="E89" s="55" t="s">
        <v>957</v>
      </c>
      <c r="F89" s="55" t="s">
        <v>1390</v>
      </c>
      <c r="G89" s="56"/>
      <c r="H89" s="56"/>
      <c r="I89" s="56"/>
      <c r="J89" s="62">
        <f>SUM(J84:J88)*12.5%</f>
        <v>145.72920000000002</v>
      </c>
    </row>
    <row r="90" spans="1:10">
      <c r="A90" s="57"/>
      <c r="B90" s="56"/>
      <c r="C90" s="56"/>
      <c r="D90" s="56"/>
      <c r="E90" s="55"/>
      <c r="F90" s="55"/>
      <c r="G90" s="56"/>
      <c r="H90" s="56"/>
      <c r="I90" s="56"/>
      <c r="J90" s="62"/>
    </row>
    <row r="91" spans="1:10">
      <c r="A91" s="57"/>
      <c r="B91" s="56"/>
      <c r="C91" s="56"/>
      <c r="D91" s="56"/>
      <c r="E91" s="55" t="s">
        <v>1400</v>
      </c>
      <c r="F91" s="56"/>
      <c r="G91" s="56"/>
      <c r="H91" s="56"/>
      <c r="I91" s="56"/>
      <c r="J91" s="62">
        <f>SUM(J84:J89)</f>
        <v>1311.5628000000002</v>
      </c>
    </row>
    <row r="92" spans="1:10">
      <c r="A92" s="57"/>
      <c r="B92" s="56"/>
      <c r="C92" s="56"/>
      <c r="D92" s="55" t="s">
        <v>305</v>
      </c>
      <c r="E92" s="55" t="s">
        <v>399</v>
      </c>
      <c r="F92" s="56"/>
      <c r="G92" s="56"/>
      <c r="H92" s="56"/>
      <c r="I92" s="56"/>
      <c r="J92" s="56"/>
    </row>
    <row r="93" spans="1:10">
      <c r="A93" s="57"/>
      <c r="B93" s="56"/>
      <c r="C93" s="56"/>
      <c r="D93" s="56"/>
      <c r="E93" s="55" t="s">
        <v>953</v>
      </c>
      <c r="F93" s="55" t="s">
        <v>1230</v>
      </c>
      <c r="G93" s="56"/>
      <c r="H93" s="56"/>
      <c r="I93" s="56"/>
      <c r="J93" s="56"/>
    </row>
    <row r="94" spans="1:10">
      <c r="A94" s="57"/>
      <c r="B94" s="56"/>
      <c r="C94" s="56"/>
      <c r="D94" s="56"/>
      <c r="E94" s="56"/>
      <c r="F94" s="58" t="s">
        <v>17</v>
      </c>
      <c r="G94" s="59" t="s">
        <v>4</v>
      </c>
      <c r="H94" s="60">
        <v>0.16</v>
      </c>
      <c r="I94" s="61">
        <f>Labour!D16</f>
        <v>466.67</v>
      </c>
      <c r="J94" s="60">
        <f>H94*I94</f>
        <v>74.667200000000008</v>
      </c>
    </row>
    <row r="95" spans="1:10">
      <c r="A95" s="57"/>
      <c r="B95" s="56"/>
      <c r="C95" s="56"/>
      <c r="D95" s="56"/>
      <c r="E95" s="56"/>
      <c r="F95" s="64" t="s">
        <v>18</v>
      </c>
      <c r="G95" s="59" t="s">
        <v>4</v>
      </c>
      <c r="H95" s="60">
        <v>4</v>
      </c>
      <c r="I95" s="61">
        <f>Labour!D17</f>
        <v>466.67</v>
      </c>
      <c r="J95" s="60">
        <f>H95*I95</f>
        <v>1866.68</v>
      </c>
    </row>
    <row r="96" spans="1:10">
      <c r="A96" s="57"/>
      <c r="B96" s="56"/>
      <c r="C96" s="56"/>
      <c r="D96" s="56"/>
      <c r="E96" s="55" t="s">
        <v>955</v>
      </c>
      <c r="F96" s="55" t="s">
        <v>1231</v>
      </c>
      <c r="G96" s="56"/>
      <c r="H96" s="56"/>
      <c r="I96" s="56"/>
      <c r="J96" s="56"/>
    </row>
    <row r="97" spans="1:10">
      <c r="A97" s="57"/>
      <c r="B97" s="56"/>
      <c r="C97" s="56"/>
      <c r="D97" s="56"/>
      <c r="E97" s="56"/>
      <c r="F97" s="58" t="s">
        <v>281</v>
      </c>
      <c r="G97" s="59" t="s">
        <v>89</v>
      </c>
      <c r="H97" s="60">
        <v>0.42</v>
      </c>
      <c r="I97" s="60">
        <f>'Plant &amp; Machinery'!G50</f>
        <v>697</v>
      </c>
      <c r="J97" s="60">
        <f>H97*I97</f>
        <v>292.74</v>
      </c>
    </row>
    <row r="98" spans="1:10">
      <c r="A98" s="57"/>
      <c r="B98" s="56"/>
      <c r="C98" s="56"/>
      <c r="D98" s="56"/>
      <c r="E98" s="55" t="s">
        <v>957</v>
      </c>
      <c r="F98" s="55" t="s">
        <v>1390</v>
      </c>
      <c r="G98" s="56"/>
      <c r="H98" s="56"/>
      <c r="I98" s="56"/>
      <c r="J98" s="62">
        <f>SUM(J93:J97)*12.5%</f>
        <v>279.26089999999999</v>
      </c>
    </row>
    <row r="99" spans="1:10">
      <c r="A99" s="57"/>
      <c r="B99" s="56"/>
      <c r="C99" s="56"/>
      <c r="D99" s="56"/>
      <c r="E99" s="55"/>
      <c r="F99" s="55"/>
      <c r="G99" s="56"/>
      <c r="H99" s="56"/>
      <c r="I99" s="56"/>
      <c r="J99" s="62"/>
    </row>
    <row r="100" spans="1:10">
      <c r="A100" s="57"/>
      <c r="B100" s="56"/>
      <c r="C100" s="56"/>
      <c r="D100" s="56"/>
      <c r="E100" s="55" t="s">
        <v>1400</v>
      </c>
      <c r="F100" s="56"/>
      <c r="G100" s="56"/>
      <c r="H100" s="56"/>
      <c r="I100" s="56"/>
      <c r="J100" s="62">
        <f>SUM(J93:J98)</f>
        <v>2513.3481000000002</v>
      </c>
    </row>
    <row r="101" spans="1:10">
      <c r="A101" s="57"/>
      <c r="B101" s="56"/>
      <c r="C101" s="56"/>
      <c r="D101" s="55" t="s">
        <v>400</v>
      </c>
      <c r="E101" s="55" t="s">
        <v>401</v>
      </c>
      <c r="F101" s="56"/>
      <c r="G101" s="56"/>
      <c r="H101" s="56"/>
      <c r="I101" s="56"/>
      <c r="J101" s="56"/>
    </row>
    <row r="102" spans="1:10">
      <c r="A102" s="57"/>
      <c r="B102" s="56"/>
      <c r="C102" s="56"/>
      <c r="D102" s="56"/>
      <c r="E102" s="55" t="s">
        <v>953</v>
      </c>
      <c r="F102" s="55" t="s">
        <v>1230</v>
      </c>
      <c r="G102" s="56"/>
      <c r="H102" s="56"/>
      <c r="I102" s="56"/>
      <c r="J102" s="56"/>
    </row>
    <row r="103" spans="1:10">
      <c r="A103" s="57"/>
      <c r="B103" s="56"/>
      <c r="C103" s="56"/>
      <c r="D103" s="56"/>
      <c r="E103" s="56"/>
      <c r="F103" s="58" t="s">
        <v>17</v>
      </c>
      <c r="G103" s="59" t="s">
        <v>4</v>
      </c>
      <c r="H103" s="60">
        <v>0.32</v>
      </c>
      <c r="I103" s="61">
        <f>Labour!D16</f>
        <v>466.67</v>
      </c>
      <c r="J103" s="60">
        <f>H103*I103</f>
        <v>149.33440000000002</v>
      </c>
    </row>
    <row r="104" spans="1:10">
      <c r="A104" s="57"/>
      <c r="B104" s="56"/>
      <c r="C104" s="56"/>
      <c r="D104" s="56"/>
      <c r="E104" s="56"/>
      <c r="F104" s="64" t="s">
        <v>18</v>
      </c>
      <c r="G104" s="59" t="s">
        <v>4</v>
      </c>
      <c r="H104" s="60">
        <v>8</v>
      </c>
      <c r="I104" s="61">
        <f>Labour!D17</f>
        <v>466.67</v>
      </c>
      <c r="J104" s="60">
        <f>H104*I104</f>
        <v>3733.36</v>
      </c>
    </row>
    <row r="105" spans="1:10">
      <c r="A105" s="57"/>
      <c r="B105" s="56"/>
      <c r="C105" s="56"/>
      <c r="D105" s="56"/>
      <c r="E105" s="55" t="s">
        <v>955</v>
      </c>
      <c r="F105" s="55" t="s">
        <v>1231</v>
      </c>
      <c r="G105" s="56"/>
      <c r="H105" s="56"/>
      <c r="I105" s="56"/>
      <c r="J105" s="56"/>
    </row>
    <row r="106" spans="1:10">
      <c r="A106" s="57"/>
      <c r="B106" s="56"/>
      <c r="C106" s="56"/>
      <c r="D106" s="56"/>
      <c r="E106" s="56"/>
      <c r="F106" s="58" t="s">
        <v>281</v>
      </c>
      <c r="G106" s="59" t="s">
        <v>89</v>
      </c>
      <c r="H106" s="60">
        <v>1</v>
      </c>
      <c r="I106" s="60">
        <f>'Plant &amp; Machinery'!G50</f>
        <v>697</v>
      </c>
      <c r="J106" s="60">
        <f>H106*I106</f>
        <v>697</v>
      </c>
    </row>
    <row r="107" spans="1:10">
      <c r="A107" s="57"/>
      <c r="B107" s="56"/>
      <c r="C107" s="56"/>
      <c r="D107" s="56"/>
      <c r="E107" s="55" t="s">
        <v>957</v>
      </c>
      <c r="F107" s="55" t="s">
        <v>1390</v>
      </c>
      <c r="G107" s="56"/>
      <c r="H107" s="56"/>
      <c r="I107" s="56"/>
      <c r="J107" s="62">
        <f>SUM(J102:J106)*12.5%</f>
        <v>572.46180000000004</v>
      </c>
    </row>
    <row r="108" spans="1:10">
      <c r="A108" s="57"/>
      <c r="B108" s="56"/>
      <c r="C108" s="56"/>
      <c r="D108" s="56"/>
      <c r="E108" s="55"/>
      <c r="F108" s="55"/>
      <c r="G108" s="56"/>
      <c r="H108" s="56"/>
      <c r="I108" s="56"/>
      <c r="J108" s="62"/>
    </row>
    <row r="109" spans="1:10">
      <c r="A109" s="57"/>
      <c r="B109" s="56"/>
      <c r="C109" s="56"/>
      <c r="D109" s="56"/>
      <c r="E109" s="55" t="s">
        <v>1400</v>
      </c>
      <c r="F109" s="55"/>
      <c r="G109" s="56"/>
      <c r="H109" s="56"/>
      <c r="I109" s="56"/>
      <c r="J109" s="62">
        <f>SUM(J102:J107)</f>
        <v>5152.1562000000004</v>
      </c>
    </row>
    <row r="110" spans="1:10">
      <c r="A110" s="57"/>
      <c r="B110" s="56"/>
      <c r="C110" s="56"/>
      <c r="D110" s="55" t="s">
        <v>402</v>
      </c>
      <c r="E110" s="55" t="s">
        <v>403</v>
      </c>
      <c r="F110" s="56"/>
      <c r="G110" s="56"/>
      <c r="H110" s="56"/>
      <c r="I110" s="56"/>
      <c r="J110" s="56"/>
    </row>
    <row r="111" spans="1:10">
      <c r="A111" s="57"/>
      <c r="B111" s="56"/>
      <c r="C111" s="56"/>
      <c r="D111" s="56"/>
      <c r="E111" s="55" t="s">
        <v>953</v>
      </c>
      <c r="F111" s="55" t="s">
        <v>1230</v>
      </c>
      <c r="G111" s="56"/>
      <c r="H111" s="56"/>
      <c r="I111" s="56"/>
      <c r="J111" s="56"/>
    </row>
    <row r="112" spans="1:10">
      <c r="A112" s="57"/>
      <c r="B112" s="56"/>
      <c r="C112" s="56"/>
      <c r="D112" s="56"/>
      <c r="E112" s="56"/>
      <c r="F112" s="58" t="s">
        <v>17</v>
      </c>
      <c r="G112" s="59" t="s">
        <v>4</v>
      </c>
      <c r="H112" s="60">
        <v>1</v>
      </c>
      <c r="I112" s="61">
        <f>Labour!D16</f>
        <v>466.67</v>
      </c>
      <c r="J112" s="60">
        <f>H112*I112</f>
        <v>466.67</v>
      </c>
    </row>
    <row r="113" spans="1:10">
      <c r="A113" s="57"/>
      <c r="B113" s="56"/>
      <c r="C113" s="56"/>
      <c r="D113" s="56"/>
      <c r="E113" s="56"/>
      <c r="F113" s="64" t="s">
        <v>18</v>
      </c>
      <c r="G113" s="59" t="s">
        <v>4</v>
      </c>
      <c r="H113" s="60">
        <v>25</v>
      </c>
      <c r="I113" s="61">
        <f>Labour!D17</f>
        <v>466.67</v>
      </c>
      <c r="J113" s="60">
        <f>H113*I113</f>
        <v>11666.75</v>
      </c>
    </row>
    <row r="114" spans="1:10">
      <c r="A114" s="57"/>
      <c r="B114" s="56"/>
      <c r="C114" s="56"/>
      <c r="D114" s="56"/>
      <c r="E114" s="55" t="s">
        <v>955</v>
      </c>
      <c r="F114" s="55" t="s">
        <v>1231</v>
      </c>
      <c r="G114" s="56"/>
      <c r="H114" s="56"/>
      <c r="I114" s="56"/>
      <c r="J114" s="56"/>
    </row>
    <row r="115" spans="1:10">
      <c r="A115" s="57"/>
      <c r="B115" s="56"/>
      <c r="C115" s="56"/>
      <c r="D115" s="56"/>
      <c r="E115" s="56"/>
      <c r="F115" s="58" t="s">
        <v>281</v>
      </c>
      <c r="G115" s="59" t="s">
        <v>89</v>
      </c>
      <c r="H115" s="60">
        <v>2</v>
      </c>
      <c r="I115" s="60">
        <f>'Plant &amp; Machinery'!G50</f>
        <v>697</v>
      </c>
      <c r="J115" s="60">
        <f>H115*I115</f>
        <v>1394</v>
      </c>
    </row>
    <row r="116" spans="1:10">
      <c r="A116" s="57"/>
      <c r="B116" s="56"/>
      <c r="C116" s="56"/>
      <c r="D116" s="56"/>
      <c r="E116" s="55" t="s">
        <v>957</v>
      </c>
      <c r="F116" s="55" t="s">
        <v>1390</v>
      </c>
      <c r="G116" s="56"/>
      <c r="H116" s="56"/>
      <c r="I116" s="56"/>
      <c r="J116" s="62">
        <f>SUM(J111:J115)*12.5%</f>
        <v>1690.9275</v>
      </c>
    </row>
    <row r="117" spans="1:10" ht="8.25" customHeight="1">
      <c r="A117" s="57"/>
      <c r="B117" s="56"/>
      <c r="C117" s="56"/>
      <c r="D117" s="56"/>
      <c r="E117" s="55"/>
      <c r="F117" s="55"/>
      <c r="G117" s="56"/>
      <c r="H117" s="56"/>
      <c r="I117" s="56"/>
      <c r="J117" s="62"/>
    </row>
    <row r="118" spans="1:10">
      <c r="A118" s="57"/>
      <c r="B118" s="56"/>
      <c r="C118" s="56"/>
      <c r="D118" s="56"/>
      <c r="E118" s="55" t="s">
        <v>1400</v>
      </c>
      <c r="F118" s="55"/>
      <c r="G118" s="56"/>
      <c r="H118" s="56"/>
      <c r="I118" s="56"/>
      <c r="J118" s="62">
        <f>SUM(J111:J116)</f>
        <v>15218.3475</v>
      </c>
    </row>
    <row r="119" spans="1:10">
      <c r="A119" s="57"/>
      <c r="B119" s="56"/>
      <c r="C119" s="55" t="s">
        <v>342</v>
      </c>
      <c r="D119" s="55" t="s">
        <v>404</v>
      </c>
      <c r="E119" s="56"/>
      <c r="F119" s="56"/>
      <c r="G119" s="56"/>
      <c r="H119" s="56"/>
      <c r="I119" s="56"/>
      <c r="J119" s="56"/>
    </row>
    <row r="120" spans="1:10">
      <c r="A120" s="57"/>
      <c r="B120" s="56"/>
      <c r="C120" s="56"/>
      <c r="D120" s="58" t="s">
        <v>1397</v>
      </c>
      <c r="E120" s="56"/>
      <c r="F120" s="56"/>
      <c r="G120" s="56"/>
      <c r="H120" s="56"/>
      <c r="I120" s="56"/>
      <c r="J120" s="56"/>
    </row>
    <row r="121" spans="1:10">
      <c r="A121" s="57"/>
      <c r="B121" s="56"/>
      <c r="C121" s="56"/>
      <c r="D121" s="54" t="s">
        <v>299</v>
      </c>
      <c r="E121" s="55" t="s">
        <v>396</v>
      </c>
      <c r="F121" s="56"/>
      <c r="G121" s="56"/>
      <c r="H121" s="56"/>
      <c r="I121" s="56"/>
      <c r="J121" s="56"/>
    </row>
    <row r="122" spans="1:10">
      <c r="A122" s="57"/>
      <c r="B122" s="56"/>
      <c r="C122" s="56"/>
      <c r="D122" s="56"/>
      <c r="E122" s="55" t="s">
        <v>953</v>
      </c>
      <c r="F122" s="55" t="s">
        <v>1230</v>
      </c>
      <c r="G122" s="56"/>
      <c r="H122" s="56"/>
      <c r="I122" s="56"/>
      <c r="J122" s="56"/>
    </row>
    <row r="123" spans="1:10">
      <c r="A123" s="57"/>
      <c r="B123" s="56"/>
      <c r="C123" s="56"/>
      <c r="D123" s="56"/>
      <c r="E123" s="56"/>
      <c r="F123" s="58" t="s">
        <v>17</v>
      </c>
      <c r="G123" s="59" t="s">
        <v>4</v>
      </c>
      <c r="H123" s="66">
        <v>2.4E-2</v>
      </c>
      <c r="I123" s="61">
        <f>Labour!D16</f>
        <v>466.67</v>
      </c>
      <c r="J123" s="60">
        <f>H123*I123</f>
        <v>11.20008</v>
      </c>
    </row>
    <row r="124" spans="1:10">
      <c r="A124" s="57"/>
      <c r="B124" s="56"/>
      <c r="C124" s="56"/>
      <c r="D124" s="56"/>
      <c r="E124" s="56"/>
      <c r="F124" s="58" t="s">
        <v>18</v>
      </c>
      <c r="G124" s="59" t="s">
        <v>4</v>
      </c>
      <c r="H124" s="60">
        <v>0.6</v>
      </c>
      <c r="I124" s="61">
        <f>Labour!D17</f>
        <v>466.67</v>
      </c>
      <c r="J124" s="60">
        <f>H124*I124</f>
        <v>280.00200000000001</v>
      </c>
    </row>
    <row r="125" spans="1:10">
      <c r="A125" s="57"/>
      <c r="B125" s="56"/>
      <c r="C125" s="56"/>
      <c r="D125" s="56"/>
      <c r="E125" s="55" t="s">
        <v>955</v>
      </c>
      <c r="F125" s="55" t="s">
        <v>1231</v>
      </c>
      <c r="G125" s="56"/>
      <c r="H125" s="56"/>
      <c r="I125" s="56"/>
      <c r="J125" s="56"/>
    </row>
    <row r="126" spans="1:10">
      <c r="A126" s="57"/>
      <c r="B126" s="56"/>
      <c r="C126" s="56"/>
      <c r="D126" s="56"/>
      <c r="E126" s="56"/>
      <c r="F126" s="58" t="s">
        <v>281</v>
      </c>
      <c r="G126" s="59" t="s">
        <v>89</v>
      </c>
      <c r="H126" s="60">
        <v>0.1</v>
      </c>
      <c r="I126" s="60">
        <f>'Plant &amp; Machinery'!G50</f>
        <v>697</v>
      </c>
      <c r="J126" s="60">
        <f>H126*I126</f>
        <v>69.7</v>
      </c>
    </row>
    <row r="127" spans="1:10">
      <c r="A127" s="57"/>
      <c r="B127" s="56"/>
      <c r="C127" s="56"/>
      <c r="D127" s="56"/>
      <c r="E127" s="55" t="s">
        <v>957</v>
      </c>
      <c r="F127" s="55" t="s">
        <v>1398</v>
      </c>
      <c r="G127" s="56"/>
      <c r="H127" s="56"/>
      <c r="I127" s="56"/>
      <c r="J127" s="62">
        <f>SUM(J122:J126)*12.5%</f>
        <v>45.112760000000002</v>
      </c>
    </row>
    <row r="128" spans="1:10" ht="7.5" customHeight="1">
      <c r="A128" s="57"/>
      <c r="B128" s="56"/>
      <c r="C128" s="56"/>
      <c r="D128" s="56"/>
      <c r="E128" s="55"/>
      <c r="F128" s="55"/>
      <c r="G128" s="56"/>
      <c r="H128" s="56"/>
      <c r="I128" s="56"/>
      <c r="J128" s="62"/>
    </row>
    <row r="129" spans="1:10">
      <c r="A129" s="57"/>
      <c r="B129" s="56"/>
      <c r="C129" s="56"/>
      <c r="D129" s="56"/>
      <c r="E129" s="55" t="s">
        <v>1399</v>
      </c>
      <c r="F129" s="56"/>
      <c r="G129" s="56"/>
      <c r="H129" s="56"/>
      <c r="I129" s="56"/>
      <c r="J129" s="62">
        <f>SUM(J122:J127)</f>
        <v>406.01483999999999</v>
      </c>
    </row>
    <row r="130" spans="1:10">
      <c r="A130" s="57"/>
      <c r="B130" s="56"/>
      <c r="C130" s="56"/>
      <c r="D130" s="55" t="s">
        <v>301</v>
      </c>
      <c r="E130" s="55" t="s">
        <v>405</v>
      </c>
      <c r="F130" s="56"/>
      <c r="G130" s="56"/>
      <c r="H130" s="56"/>
      <c r="I130" s="56"/>
      <c r="J130" s="56"/>
    </row>
    <row r="131" spans="1:10">
      <c r="A131" s="57"/>
      <c r="B131" s="56"/>
      <c r="C131" s="56"/>
      <c r="D131" s="56"/>
      <c r="E131" s="55" t="s">
        <v>953</v>
      </c>
      <c r="F131" s="55" t="s">
        <v>1230</v>
      </c>
      <c r="G131" s="56"/>
      <c r="H131" s="56"/>
      <c r="I131" s="56"/>
      <c r="J131" s="56"/>
    </row>
    <row r="132" spans="1:10">
      <c r="A132" s="57"/>
      <c r="B132" s="56"/>
      <c r="C132" s="56"/>
      <c r="D132" s="56"/>
      <c r="E132" s="56"/>
      <c r="F132" s="58" t="s">
        <v>17</v>
      </c>
      <c r="G132" s="59" t="s">
        <v>4</v>
      </c>
      <c r="H132" s="66">
        <v>3.5999999999999997E-2</v>
      </c>
      <c r="I132" s="61">
        <f>Labour!D16</f>
        <v>466.67</v>
      </c>
      <c r="J132" s="60">
        <f>H132*I132</f>
        <v>16.80012</v>
      </c>
    </row>
    <row r="133" spans="1:10">
      <c r="A133" s="57"/>
      <c r="B133" s="56"/>
      <c r="C133" s="56"/>
      <c r="D133" s="56"/>
      <c r="E133" s="56"/>
      <c r="F133" s="64" t="s">
        <v>18</v>
      </c>
      <c r="G133" s="59" t="s">
        <v>4</v>
      </c>
      <c r="H133" s="60">
        <v>0.9</v>
      </c>
      <c r="I133" s="61">
        <f>Labour!D17</f>
        <v>466.67</v>
      </c>
      <c r="J133" s="60">
        <f>H133*I133</f>
        <v>420.00300000000004</v>
      </c>
    </row>
    <row r="134" spans="1:10">
      <c r="A134" s="57"/>
      <c r="B134" s="56"/>
      <c r="C134" s="56"/>
      <c r="D134" s="56"/>
      <c r="E134" s="55" t="s">
        <v>955</v>
      </c>
      <c r="F134" s="55" t="s">
        <v>1231</v>
      </c>
      <c r="G134" s="56"/>
      <c r="H134" s="56"/>
      <c r="I134" s="56"/>
      <c r="J134" s="56"/>
    </row>
    <row r="135" spans="1:10">
      <c r="A135" s="57"/>
      <c r="B135" s="56"/>
      <c r="C135" s="56"/>
      <c r="D135" s="56"/>
      <c r="E135" s="56"/>
      <c r="F135" s="58" t="s">
        <v>281</v>
      </c>
      <c r="G135" s="59" t="s">
        <v>89</v>
      </c>
      <c r="H135" s="60">
        <v>0.3</v>
      </c>
      <c r="I135" s="60">
        <f>'Plant &amp; Machinery'!G50</f>
        <v>697</v>
      </c>
      <c r="J135" s="60">
        <f>H135*I135</f>
        <v>209.1</v>
      </c>
    </row>
    <row r="136" spans="1:10">
      <c r="A136" s="57"/>
      <c r="B136" s="56"/>
      <c r="C136" s="56"/>
      <c r="D136" s="56"/>
      <c r="E136" s="55" t="s">
        <v>957</v>
      </c>
      <c r="F136" s="55" t="s">
        <v>1398</v>
      </c>
      <c r="G136" s="56"/>
      <c r="H136" s="56"/>
      <c r="I136" s="56"/>
      <c r="J136" s="62">
        <f>SUM(J131:J135)*12.5%</f>
        <v>80.737890000000007</v>
      </c>
    </row>
    <row r="137" spans="1:10">
      <c r="A137" s="57"/>
      <c r="B137" s="56"/>
      <c r="C137" s="56"/>
      <c r="D137" s="56"/>
      <c r="E137" s="55"/>
      <c r="F137" s="55"/>
      <c r="G137" s="56"/>
      <c r="H137" s="56"/>
      <c r="I137" s="56"/>
      <c r="J137" s="62"/>
    </row>
    <row r="138" spans="1:10">
      <c r="A138" s="57"/>
      <c r="B138" s="56"/>
      <c r="C138" s="56"/>
      <c r="D138" s="56"/>
      <c r="E138" s="55" t="s">
        <v>1399</v>
      </c>
      <c r="F138" s="55"/>
      <c r="G138" s="56"/>
      <c r="H138" s="56"/>
      <c r="I138" s="56"/>
      <c r="J138" s="62">
        <f>SUM(J131:J136)</f>
        <v>726.64101000000005</v>
      </c>
    </row>
    <row r="139" spans="1:10">
      <c r="A139" s="57"/>
      <c r="B139" s="56"/>
      <c r="C139" s="56"/>
      <c r="D139" s="55" t="s">
        <v>303</v>
      </c>
      <c r="E139" s="55" t="s">
        <v>398</v>
      </c>
      <c r="F139" s="56"/>
      <c r="G139" s="56"/>
      <c r="H139" s="56"/>
      <c r="I139" s="56"/>
      <c r="J139" s="56"/>
    </row>
    <row r="140" spans="1:10">
      <c r="A140" s="57"/>
      <c r="B140" s="56"/>
      <c r="C140" s="56"/>
      <c r="D140" s="56"/>
      <c r="E140" s="55" t="s">
        <v>953</v>
      </c>
      <c r="F140" s="55" t="s">
        <v>1230</v>
      </c>
      <c r="G140" s="56"/>
      <c r="H140" s="56"/>
      <c r="I140" s="56"/>
      <c r="J140" s="56"/>
    </row>
    <row r="141" spans="1:10">
      <c r="A141" s="57"/>
      <c r="B141" s="56"/>
      <c r="C141" s="56"/>
      <c r="D141" s="56"/>
      <c r="E141" s="56"/>
      <c r="F141" s="58" t="s">
        <v>17</v>
      </c>
      <c r="G141" s="59" t="s">
        <v>4</v>
      </c>
      <c r="H141" s="60">
        <v>0.08</v>
      </c>
      <c r="I141" s="61">
        <f>Labour!D16</f>
        <v>466.67</v>
      </c>
      <c r="J141" s="60">
        <f>H141*I141</f>
        <v>37.333600000000004</v>
      </c>
    </row>
    <row r="142" spans="1:10">
      <c r="A142" s="57"/>
      <c r="B142" s="56"/>
      <c r="C142" s="56"/>
      <c r="D142" s="56"/>
      <c r="E142" s="56"/>
      <c r="F142" s="64" t="s">
        <v>18</v>
      </c>
      <c r="G142" s="59" t="s">
        <v>4</v>
      </c>
      <c r="H142" s="60">
        <v>2</v>
      </c>
      <c r="I142" s="61">
        <f>Labour!D17</f>
        <v>466.67</v>
      </c>
      <c r="J142" s="60">
        <f>H142*I142</f>
        <v>933.34</v>
      </c>
    </row>
    <row r="143" spans="1:10">
      <c r="A143" s="57"/>
      <c r="B143" s="56"/>
      <c r="C143" s="56"/>
      <c r="D143" s="56"/>
      <c r="E143" s="55" t="s">
        <v>955</v>
      </c>
      <c r="F143" s="55" t="s">
        <v>1231</v>
      </c>
      <c r="G143" s="56"/>
      <c r="H143" s="56"/>
      <c r="I143" s="56"/>
      <c r="J143" s="56"/>
    </row>
    <row r="144" spans="1:10">
      <c r="A144" s="57"/>
      <c r="B144" s="56"/>
      <c r="C144" s="56"/>
      <c r="D144" s="56"/>
      <c r="E144" s="56"/>
      <c r="F144" s="58" t="s">
        <v>281</v>
      </c>
      <c r="G144" s="59" t="s">
        <v>89</v>
      </c>
      <c r="H144" s="60">
        <v>0.4</v>
      </c>
      <c r="I144" s="60">
        <f>'Plant &amp; Machinery'!G50</f>
        <v>697</v>
      </c>
      <c r="J144" s="60">
        <f>H144*I144</f>
        <v>278.8</v>
      </c>
    </row>
    <row r="145" spans="1:10">
      <c r="A145" s="57"/>
      <c r="B145" s="56"/>
      <c r="C145" s="56"/>
      <c r="D145" s="56"/>
      <c r="E145" s="55" t="s">
        <v>957</v>
      </c>
      <c r="F145" s="55" t="s">
        <v>1390</v>
      </c>
      <c r="G145" s="56"/>
      <c r="H145" s="56"/>
      <c r="I145" s="56"/>
      <c r="J145" s="62">
        <f>SUM(J140:J144)*12.5%</f>
        <v>156.1842</v>
      </c>
    </row>
    <row r="146" spans="1:10">
      <c r="A146" s="57"/>
      <c r="B146" s="56"/>
      <c r="C146" s="56"/>
      <c r="D146" s="56"/>
      <c r="E146" s="55"/>
      <c r="F146" s="55"/>
      <c r="G146" s="56"/>
      <c r="H146" s="56"/>
      <c r="I146" s="56"/>
      <c r="J146" s="62"/>
    </row>
    <row r="147" spans="1:10">
      <c r="A147" s="57"/>
      <c r="B147" s="56"/>
      <c r="C147" s="56"/>
      <c r="D147" s="56"/>
      <c r="E147" s="55" t="s">
        <v>1399</v>
      </c>
      <c r="F147" s="55"/>
      <c r="G147" s="56"/>
      <c r="H147" s="56"/>
      <c r="I147" s="56"/>
      <c r="J147" s="62">
        <f>SUM(J140:J145)</f>
        <v>1405.6578</v>
      </c>
    </row>
    <row r="148" spans="1:10">
      <c r="A148" s="57"/>
      <c r="B148" s="56"/>
      <c r="C148" s="56"/>
      <c r="D148" s="55" t="s">
        <v>305</v>
      </c>
      <c r="E148" s="55" t="s">
        <v>399</v>
      </c>
      <c r="F148" s="56"/>
      <c r="G148" s="56"/>
      <c r="H148" s="56"/>
      <c r="I148" s="56"/>
      <c r="J148" s="56"/>
    </row>
    <row r="149" spans="1:10">
      <c r="A149" s="57"/>
      <c r="B149" s="56"/>
      <c r="C149" s="56"/>
      <c r="D149" s="56"/>
      <c r="E149" s="55" t="s">
        <v>953</v>
      </c>
      <c r="F149" s="55" t="s">
        <v>1230</v>
      </c>
      <c r="G149" s="56"/>
      <c r="H149" s="56"/>
      <c r="I149" s="56"/>
      <c r="J149" s="56"/>
    </row>
    <row r="150" spans="1:10">
      <c r="A150" s="57"/>
      <c r="B150" s="56"/>
      <c r="C150" s="56"/>
      <c r="D150" s="56"/>
      <c r="E150" s="56"/>
      <c r="F150" s="58" t="s">
        <v>17</v>
      </c>
      <c r="G150" s="59" t="s">
        <v>4</v>
      </c>
      <c r="H150" s="60">
        <v>0.16</v>
      </c>
      <c r="I150" s="61">
        <f>Labour!D16</f>
        <v>466.67</v>
      </c>
      <c r="J150" s="60">
        <f>H150*I150</f>
        <v>74.667200000000008</v>
      </c>
    </row>
    <row r="151" spans="1:10">
      <c r="A151" s="57"/>
      <c r="B151" s="56"/>
      <c r="C151" s="56"/>
      <c r="D151" s="56"/>
      <c r="E151" s="56"/>
      <c r="F151" s="64" t="s">
        <v>18</v>
      </c>
      <c r="G151" s="59" t="s">
        <v>4</v>
      </c>
      <c r="H151" s="60">
        <v>4</v>
      </c>
      <c r="I151" s="61">
        <f>Labour!D17</f>
        <v>466.67</v>
      </c>
      <c r="J151" s="60">
        <f>H151*I151</f>
        <v>1866.68</v>
      </c>
    </row>
    <row r="152" spans="1:10">
      <c r="A152" s="57"/>
      <c r="B152" s="56"/>
      <c r="C152" s="56"/>
      <c r="D152" s="56"/>
      <c r="E152" s="55" t="s">
        <v>955</v>
      </c>
      <c r="F152" s="55" t="s">
        <v>1231</v>
      </c>
      <c r="G152" s="56"/>
      <c r="H152" s="56"/>
      <c r="I152" s="56"/>
      <c r="J152" s="56"/>
    </row>
    <row r="153" spans="1:10">
      <c r="A153" s="57"/>
      <c r="B153" s="56"/>
      <c r="C153" s="56"/>
      <c r="D153" s="56"/>
      <c r="E153" s="56"/>
      <c r="F153" s="58" t="s">
        <v>281</v>
      </c>
      <c r="G153" s="59" t="s">
        <v>89</v>
      </c>
      <c r="H153" s="60">
        <v>0.6</v>
      </c>
      <c r="I153" s="60">
        <f>'Plant &amp; Machinery'!G50</f>
        <v>697</v>
      </c>
      <c r="J153" s="60">
        <f>H153*I153</f>
        <v>418.2</v>
      </c>
    </row>
    <row r="154" spans="1:10">
      <c r="A154" s="57"/>
      <c r="B154" s="56"/>
      <c r="C154" s="56"/>
      <c r="D154" s="56"/>
      <c r="E154" s="55" t="s">
        <v>957</v>
      </c>
      <c r="F154" s="55" t="s">
        <v>1390</v>
      </c>
      <c r="G154" s="56"/>
      <c r="H154" s="56"/>
      <c r="I154" s="56"/>
      <c r="J154" s="62">
        <f>SUM(J149:J153)*12.5%</f>
        <v>294.9434</v>
      </c>
    </row>
    <row r="155" spans="1:10">
      <c r="A155" s="57"/>
      <c r="B155" s="56"/>
      <c r="C155" s="56"/>
      <c r="D155" s="56"/>
      <c r="E155" s="55"/>
      <c r="F155" s="55"/>
      <c r="G155" s="56"/>
      <c r="H155" s="56"/>
      <c r="I155" s="56"/>
      <c r="J155" s="62"/>
    </row>
    <row r="156" spans="1:10">
      <c r="A156" s="57"/>
      <c r="B156" s="56"/>
      <c r="C156" s="56"/>
      <c r="D156" s="56"/>
      <c r="E156" s="55" t="s">
        <v>1399</v>
      </c>
      <c r="F156" s="55"/>
      <c r="G156" s="56"/>
      <c r="H156" s="56"/>
      <c r="I156" s="56"/>
      <c r="J156" s="62">
        <f>SUM(J149:J154)</f>
        <v>2654.4906000000001</v>
      </c>
    </row>
    <row r="157" spans="1:10">
      <c r="A157" s="57"/>
      <c r="B157" s="56"/>
      <c r="C157" s="56"/>
      <c r="D157" s="55" t="s">
        <v>400</v>
      </c>
      <c r="E157" s="55" t="s">
        <v>401</v>
      </c>
      <c r="F157" s="56"/>
      <c r="G157" s="56"/>
      <c r="H157" s="56"/>
      <c r="I157" s="56"/>
      <c r="J157" s="56"/>
    </row>
    <row r="158" spans="1:10">
      <c r="A158" s="57"/>
      <c r="B158" s="56"/>
      <c r="C158" s="56"/>
      <c r="D158" s="56"/>
      <c r="E158" s="55" t="s">
        <v>953</v>
      </c>
      <c r="F158" s="55" t="s">
        <v>1230</v>
      </c>
      <c r="G158" s="56"/>
      <c r="H158" s="56"/>
      <c r="I158" s="56"/>
      <c r="J158" s="56"/>
    </row>
    <row r="159" spans="1:10">
      <c r="A159" s="57"/>
      <c r="B159" s="56"/>
      <c r="C159" s="56"/>
      <c r="D159" s="56"/>
      <c r="E159" s="56"/>
      <c r="F159" s="58" t="s">
        <v>17</v>
      </c>
      <c r="G159" s="59" t="s">
        <v>4</v>
      </c>
      <c r="H159" s="60">
        <v>0.32</v>
      </c>
      <c r="I159" s="61">
        <f>Labour!D16</f>
        <v>466.67</v>
      </c>
      <c r="J159" s="60">
        <f>H159*I159</f>
        <v>149.33440000000002</v>
      </c>
    </row>
    <row r="160" spans="1:10">
      <c r="A160" s="57"/>
      <c r="B160" s="56"/>
      <c r="C160" s="56"/>
      <c r="D160" s="56"/>
      <c r="E160" s="56"/>
      <c r="F160" s="64" t="s">
        <v>18</v>
      </c>
      <c r="G160" s="59" t="s">
        <v>4</v>
      </c>
      <c r="H160" s="60">
        <v>8</v>
      </c>
      <c r="I160" s="61">
        <f>Labour!D17</f>
        <v>466.67</v>
      </c>
      <c r="J160" s="60">
        <f>H160*I160</f>
        <v>3733.36</v>
      </c>
    </row>
    <row r="161" spans="1:10">
      <c r="A161" s="57"/>
      <c r="B161" s="56"/>
      <c r="C161" s="56"/>
      <c r="D161" s="56"/>
      <c r="E161" s="55" t="s">
        <v>1269</v>
      </c>
      <c r="F161" s="55" t="s">
        <v>1231</v>
      </c>
      <c r="G161" s="56"/>
      <c r="H161" s="56"/>
      <c r="I161" s="56"/>
      <c r="J161" s="56"/>
    </row>
    <row r="162" spans="1:10">
      <c r="A162" s="57"/>
      <c r="B162" s="56"/>
      <c r="C162" s="56"/>
      <c r="D162" s="56"/>
      <c r="E162" s="56"/>
      <c r="F162" s="58" t="s">
        <v>281</v>
      </c>
      <c r="G162" s="59" t="s">
        <v>89</v>
      </c>
      <c r="H162" s="60">
        <v>1.2</v>
      </c>
      <c r="I162" s="60">
        <f>'Plant &amp; Machinery'!G50</f>
        <v>697</v>
      </c>
      <c r="J162" s="60">
        <f>H162*I162</f>
        <v>836.4</v>
      </c>
    </row>
    <row r="163" spans="1:10">
      <c r="A163" s="57"/>
      <c r="B163" s="56"/>
      <c r="C163" s="56"/>
      <c r="D163" s="56"/>
      <c r="E163" s="55" t="s">
        <v>957</v>
      </c>
      <c r="F163" s="55" t="s">
        <v>1398</v>
      </c>
      <c r="G163" s="56"/>
      <c r="H163" s="56"/>
      <c r="I163" s="56"/>
      <c r="J163" s="62">
        <f>SUM(J158:J162)*12.5%</f>
        <v>589.88679999999999</v>
      </c>
    </row>
    <row r="164" spans="1:10">
      <c r="A164" s="57"/>
      <c r="B164" s="56"/>
      <c r="C164" s="56"/>
      <c r="D164" s="56"/>
      <c r="E164" s="55"/>
      <c r="F164" s="55"/>
      <c r="G164" s="56"/>
      <c r="H164" s="56"/>
      <c r="I164" s="56"/>
      <c r="J164" s="62"/>
    </row>
    <row r="165" spans="1:10">
      <c r="A165" s="57"/>
      <c r="B165" s="56"/>
      <c r="C165" s="56"/>
      <c r="D165" s="56"/>
      <c r="E165" s="55" t="s">
        <v>1400</v>
      </c>
      <c r="F165" s="55"/>
      <c r="G165" s="56"/>
      <c r="H165" s="56"/>
      <c r="I165" s="56"/>
      <c r="J165" s="62">
        <f>SUM(J158:J163)</f>
        <v>5308.9812000000002</v>
      </c>
    </row>
    <row r="166" spans="1:10">
      <c r="A166" s="57"/>
      <c r="B166" s="56"/>
      <c r="C166" s="56"/>
      <c r="D166" s="55" t="s">
        <v>402</v>
      </c>
      <c r="E166" s="55" t="s">
        <v>403</v>
      </c>
      <c r="F166" s="56"/>
      <c r="G166" s="56"/>
      <c r="H166" s="56"/>
      <c r="I166" s="56"/>
      <c r="J166" s="56"/>
    </row>
    <row r="167" spans="1:10">
      <c r="A167" s="57"/>
      <c r="B167" s="56"/>
      <c r="C167" s="56"/>
      <c r="D167" s="56"/>
      <c r="E167" s="55" t="s">
        <v>953</v>
      </c>
      <c r="F167" s="55" t="s">
        <v>1230</v>
      </c>
      <c r="G167" s="56"/>
      <c r="H167" s="56"/>
      <c r="I167" s="56"/>
      <c r="J167" s="56"/>
    </row>
    <row r="168" spans="1:10">
      <c r="A168" s="57"/>
      <c r="B168" s="56"/>
      <c r="C168" s="56"/>
      <c r="D168" s="56"/>
      <c r="E168" s="56"/>
      <c r="F168" s="58" t="s">
        <v>17</v>
      </c>
      <c r="G168" s="59" t="s">
        <v>4</v>
      </c>
      <c r="H168" s="60">
        <v>1</v>
      </c>
      <c r="I168" s="61">
        <f>Labour!D16</f>
        <v>466.67</v>
      </c>
      <c r="J168" s="60">
        <f>H168*I168</f>
        <v>466.67</v>
      </c>
    </row>
    <row r="169" spans="1:10">
      <c r="A169" s="57"/>
      <c r="B169" s="56"/>
      <c r="C169" s="56"/>
      <c r="D169" s="56"/>
      <c r="E169" s="56"/>
      <c r="F169" s="64" t="s">
        <v>18</v>
      </c>
      <c r="G169" s="59" t="s">
        <v>4</v>
      </c>
      <c r="H169" s="60">
        <v>25</v>
      </c>
      <c r="I169" s="61">
        <f>Labour!D17</f>
        <v>466.67</v>
      </c>
      <c r="J169" s="60">
        <f>H169*I169</f>
        <v>11666.75</v>
      </c>
    </row>
    <row r="170" spans="1:10">
      <c r="A170" s="57"/>
      <c r="B170" s="56"/>
      <c r="C170" s="56"/>
      <c r="D170" s="56"/>
      <c r="E170" s="55" t="s">
        <v>1269</v>
      </c>
      <c r="F170" s="55" t="s">
        <v>1231</v>
      </c>
      <c r="G170" s="56"/>
      <c r="H170" s="56"/>
      <c r="I170" s="56"/>
      <c r="J170" s="56"/>
    </row>
    <row r="171" spans="1:10">
      <c r="A171" s="57"/>
      <c r="B171" s="56"/>
      <c r="C171" s="56"/>
      <c r="D171" s="56"/>
      <c r="E171" s="56"/>
      <c r="F171" s="58" t="s">
        <v>281</v>
      </c>
      <c r="G171" s="59" t="s">
        <v>89</v>
      </c>
      <c r="H171" s="60">
        <v>2.5</v>
      </c>
      <c r="I171" s="60">
        <f>'Plant &amp; Machinery'!G50</f>
        <v>697</v>
      </c>
      <c r="J171" s="60">
        <f>H171*I171</f>
        <v>1742.5</v>
      </c>
    </row>
    <row r="172" spans="1:10">
      <c r="A172" s="57"/>
      <c r="B172" s="56"/>
      <c r="C172" s="56"/>
      <c r="D172" s="56"/>
      <c r="E172" s="55" t="s">
        <v>957</v>
      </c>
      <c r="F172" s="55" t="s">
        <v>1398</v>
      </c>
      <c r="G172" s="56"/>
      <c r="H172" s="56"/>
      <c r="I172" s="56"/>
      <c r="J172" s="62">
        <f>SUM(J167:J171)*12.5%</f>
        <v>1734.49</v>
      </c>
    </row>
    <row r="173" spans="1:10">
      <c r="A173" s="57"/>
      <c r="B173" s="56"/>
      <c r="C173" s="56"/>
      <c r="D173" s="56"/>
      <c r="E173" s="55"/>
      <c r="F173" s="55"/>
      <c r="G173" s="56"/>
      <c r="H173" s="56"/>
      <c r="I173" s="56"/>
      <c r="J173" s="62"/>
    </row>
    <row r="174" spans="1:10">
      <c r="A174" s="57"/>
      <c r="B174" s="56"/>
      <c r="C174" s="56"/>
      <c r="D174" s="56"/>
      <c r="E174" s="55" t="s">
        <v>1400</v>
      </c>
      <c r="F174" s="55"/>
      <c r="G174" s="56"/>
      <c r="H174" s="56"/>
      <c r="I174" s="56"/>
      <c r="J174" s="62">
        <f>SUM(J167:J172)</f>
        <v>15610.41</v>
      </c>
    </row>
    <row r="175" spans="1:10" ht="15" customHeight="1">
      <c r="A175" s="53" t="s">
        <v>406</v>
      </c>
      <c r="B175" s="54">
        <v>201</v>
      </c>
      <c r="C175" s="55" t="s">
        <v>407</v>
      </c>
      <c r="D175" s="56"/>
      <c r="E175" s="56"/>
      <c r="F175" s="56"/>
      <c r="G175" s="56"/>
      <c r="H175" s="56"/>
      <c r="I175" s="56"/>
      <c r="J175" s="56"/>
    </row>
    <row r="176" spans="1:10" ht="40.5" customHeight="1">
      <c r="A176" s="57"/>
      <c r="B176" s="56"/>
      <c r="C176" s="667" t="s">
        <v>1401</v>
      </c>
      <c r="D176" s="667"/>
      <c r="E176" s="667"/>
      <c r="F176" s="667"/>
      <c r="G176" s="56"/>
      <c r="H176" s="56"/>
      <c r="I176" s="56"/>
      <c r="J176" s="56"/>
    </row>
    <row r="177" spans="1:10">
      <c r="A177" s="57"/>
      <c r="B177" s="56"/>
      <c r="C177" s="55" t="s">
        <v>347</v>
      </c>
      <c r="D177" s="55" t="s">
        <v>395</v>
      </c>
      <c r="E177" s="56"/>
      <c r="F177" s="55"/>
      <c r="G177" s="56"/>
      <c r="H177" s="56"/>
      <c r="I177" s="56"/>
      <c r="J177" s="56"/>
    </row>
    <row r="178" spans="1:10">
      <c r="A178" s="57"/>
      <c r="B178" s="56"/>
      <c r="C178" s="55"/>
      <c r="D178" s="58" t="s">
        <v>1397</v>
      </c>
      <c r="E178" s="56"/>
      <c r="F178" s="56"/>
      <c r="G178" s="56"/>
      <c r="H178" s="56"/>
      <c r="I178" s="56"/>
      <c r="J178" s="56"/>
    </row>
    <row r="179" spans="1:10">
      <c r="A179" s="57"/>
      <c r="B179" s="56"/>
      <c r="C179" s="56"/>
      <c r="D179" s="55" t="s">
        <v>299</v>
      </c>
      <c r="E179" s="55" t="s">
        <v>408</v>
      </c>
      <c r="F179" s="56"/>
      <c r="G179" s="56"/>
      <c r="H179" s="56"/>
      <c r="I179" s="56"/>
      <c r="J179" s="56"/>
    </row>
    <row r="180" spans="1:10">
      <c r="A180" s="57"/>
      <c r="B180" s="56"/>
      <c r="C180" s="56"/>
      <c r="D180" s="56"/>
      <c r="E180" s="55" t="s">
        <v>953</v>
      </c>
      <c r="F180" s="55" t="s">
        <v>1230</v>
      </c>
      <c r="G180" s="58"/>
      <c r="H180" s="56"/>
      <c r="I180" s="56"/>
      <c r="J180" s="56"/>
    </row>
    <row r="181" spans="1:10">
      <c r="A181" s="57"/>
      <c r="B181" s="56"/>
      <c r="C181" s="56"/>
      <c r="D181" s="56"/>
      <c r="E181" s="56"/>
      <c r="F181" s="58" t="s">
        <v>17</v>
      </c>
      <c r="G181" s="58"/>
      <c r="H181" s="66">
        <v>1.6E-2</v>
      </c>
      <c r="I181" s="61">
        <f>Labour!D16</f>
        <v>466.67</v>
      </c>
      <c r="J181" s="60">
        <f>H181*I181</f>
        <v>7.4667200000000005</v>
      </c>
    </row>
    <row r="182" spans="1:10">
      <c r="A182" s="57"/>
      <c r="B182" s="56"/>
      <c r="C182" s="56"/>
      <c r="D182" s="56"/>
      <c r="E182" s="56"/>
      <c r="F182" s="58" t="s">
        <v>18</v>
      </c>
      <c r="G182" s="58"/>
      <c r="H182" s="60">
        <v>0.4</v>
      </c>
      <c r="I182" s="61">
        <f>Labour!D17</f>
        <v>466.67</v>
      </c>
      <c r="J182" s="60">
        <f>H182*I182</f>
        <v>186.66800000000001</v>
      </c>
    </row>
    <row r="183" spans="1:10">
      <c r="A183" s="57"/>
      <c r="B183" s="56"/>
      <c r="C183" s="56"/>
      <c r="D183" s="56"/>
      <c r="E183" s="55" t="s">
        <v>955</v>
      </c>
      <c r="F183" s="55" t="s">
        <v>1231</v>
      </c>
      <c r="G183" s="58"/>
      <c r="H183" s="56"/>
      <c r="I183" s="56"/>
      <c r="J183" s="56"/>
    </row>
    <row r="184" spans="1:10">
      <c r="A184" s="57"/>
      <c r="B184" s="56"/>
      <c r="C184" s="56"/>
      <c r="D184" s="56"/>
      <c r="E184" s="56"/>
      <c r="F184" s="58" t="s">
        <v>281</v>
      </c>
      <c r="G184" s="58"/>
      <c r="H184" s="66">
        <v>1.7999999999999999E-2</v>
      </c>
      <c r="I184" s="60">
        <f>'Plant &amp; Machinery'!G50</f>
        <v>697</v>
      </c>
      <c r="J184" s="60">
        <f>H184*I184</f>
        <v>12.545999999999999</v>
      </c>
    </row>
    <row r="185" spans="1:10">
      <c r="A185" s="57"/>
      <c r="B185" s="56"/>
      <c r="C185" s="56"/>
      <c r="D185" s="56"/>
      <c r="E185" s="55" t="s">
        <v>957</v>
      </c>
      <c r="F185" s="55" t="s">
        <v>1398</v>
      </c>
      <c r="G185" s="58"/>
      <c r="H185" s="56"/>
      <c r="I185" s="56"/>
      <c r="J185" s="62">
        <f>SUM(J180:J184)*12.5%</f>
        <v>25.835090000000001</v>
      </c>
    </row>
    <row r="186" spans="1:10">
      <c r="A186" s="57"/>
      <c r="B186" s="56"/>
      <c r="C186" s="56"/>
      <c r="D186" s="56"/>
      <c r="E186" s="55"/>
      <c r="F186" s="55"/>
      <c r="G186" s="58"/>
      <c r="H186" s="56"/>
      <c r="I186" s="56"/>
      <c r="J186" s="62"/>
    </row>
    <row r="187" spans="1:10">
      <c r="A187" s="57"/>
      <c r="B187" s="56"/>
      <c r="C187" s="56"/>
      <c r="D187" s="56"/>
      <c r="E187" s="55" t="s">
        <v>1402</v>
      </c>
      <c r="F187" s="55"/>
      <c r="G187" s="58"/>
      <c r="H187" s="56"/>
      <c r="I187" s="56"/>
      <c r="J187" s="62">
        <f>SUM(J180:J185)</f>
        <v>232.51581000000002</v>
      </c>
    </row>
    <row r="188" spans="1:10">
      <c r="A188" s="57"/>
      <c r="B188" s="56"/>
      <c r="C188" s="56"/>
      <c r="D188" s="55" t="s">
        <v>301</v>
      </c>
      <c r="E188" s="55" t="s">
        <v>405</v>
      </c>
      <c r="F188" s="55"/>
      <c r="G188" s="58"/>
      <c r="H188" s="56"/>
      <c r="I188" s="56"/>
      <c r="J188" s="56"/>
    </row>
    <row r="189" spans="1:10">
      <c r="A189" s="57"/>
      <c r="B189" s="56"/>
      <c r="C189" s="56"/>
      <c r="D189" s="55"/>
      <c r="E189" s="55" t="s">
        <v>953</v>
      </c>
      <c r="F189" s="55" t="s">
        <v>1230</v>
      </c>
      <c r="G189" s="58"/>
      <c r="H189" s="56"/>
      <c r="I189" s="56"/>
      <c r="J189" s="56"/>
    </row>
    <row r="190" spans="1:10">
      <c r="A190" s="57"/>
      <c r="B190" s="56"/>
      <c r="C190" s="56"/>
      <c r="D190" s="56"/>
      <c r="E190" s="56"/>
      <c r="F190" s="58" t="s">
        <v>17</v>
      </c>
      <c r="G190" s="58"/>
      <c r="H190" s="66">
        <v>2.4E-2</v>
      </c>
      <c r="I190" s="61">
        <f>Labour!D16</f>
        <v>466.67</v>
      </c>
      <c r="J190" s="60">
        <f>H190*I190</f>
        <v>11.20008</v>
      </c>
    </row>
    <row r="191" spans="1:10">
      <c r="A191" s="57"/>
      <c r="B191" s="56"/>
      <c r="C191" s="56"/>
      <c r="D191" s="56"/>
      <c r="E191" s="56"/>
      <c r="F191" s="58" t="s">
        <v>18</v>
      </c>
      <c r="G191" s="58"/>
      <c r="H191" s="60">
        <v>0.6</v>
      </c>
      <c r="I191" s="61">
        <f>Labour!D17</f>
        <v>466.67</v>
      </c>
      <c r="J191" s="60">
        <f>H191*I191</f>
        <v>280.00200000000001</v>
      </c>
    </row>
    <row r="192" spans="1:10">
      <c r="A192" s="57"/>
      <c r="B192" s="56"/>
      <c r="C192" s="56"/>
      <c r="D192" s="56"/>
      <c r="E192" s="55" t="s">
        <v>955</v>
      </c>
      <c r="F192" s="55" t="s">
        <v>1231</v>
      </c>
      <c r="G192" s="58"/>
      <c r="H192" s="56"/>
      <c r="I192" s="56"/>
      <c r="J192" s="56"/>
    </row>
    <row r="193" spans="1:10">
      <c r="A193" s="57"/>
      <c r="B193" s="56"/>
      <c r="C193" s="56"/>
      <c r="D193" s="56"/>
      <c r="E193" s="56"/>
      <c r="F193" s="58" t="s">
        <v>281</v>
      </c>
      <c r="G193" s="58"/>
      <c r="H193" s="60">
        <v>0.05</v>
      </c>
      <c r="I193" s="60">
        <f>'Plant &amp; Machinery'!G50</f>
        <v>697</v>
      </c>
      <c r="J193" s="60">
        <f>H193*I193</f>
        <v>34.85</v>
      </c>
    </row>
    <row r="194" spans="1:10">
      <c r="A194" s="57"/>
      <c r="B194" s="56"/>
      <c r="C194" s="56"/>
      <c r="D194" s="56"/>
      <c r="E194" s="55" t="s">
        <v>957</v>
      </c>
      <c r="F194" s="55" t="s">
        <v>1398</v>
      </c>
      <c r="G194" s="58"/>
      <c r="H194" s="56"/>
      <c r="I194" s="56"/>
      <c r="J194" s="62">
        <f>SUM(J189:J193)*12.5%</f>
        <v>40.756510000000006</v>
      </c>
    </row>
    <row r="195" spans="1:10">
      <c r="A195" s="57"/>
      <c r="B195" s="56"/>
      <c r="C195" s="56"/>
      <c r="D195" s="56"/>
      <c r="E195" s="55"/>
      <c r="F195" s="55"/>
      <c r="G195" s="58"/>
      <c r="H195" s="56"/>
      <c r="I195" s="56"/>
      <c r="J195" s="62"/>
    </row>
    <row r="196" spans="1:10">
      <c r="A196" s="57"/>
      <c r="B196" s="56"/>
      <c r="C196" s="56"/>
      <c r="D196" s="56"/>
      <c r="E196" s="55" t="s">
        <v>1403</v>
      </c>
      <c r="F196" s="55"/>
      <c r="G196" s="58"/>
      <c r="H196" s="56"/>
      <c r="I196" s="56"/>
      <c r="J196" s="62">
        <f>SUM(J189:J194)</f>
        <v>366.80859000000004</v>
      </c>
    </row>
    <row r="197" spans="1:10">
      <c r="A197" s="57"/>
      <c r="B197" s="56"/>
      <c r="C197" s="56"/>
      <c r="D197" s="55" t="s">
        <v>303</v>
      </c>
      <c r="E197" s="55" t="s">
        <v>398</v>
      </c>
      <c r="F197" s="56"/>
      <c r="G197" s="58"/>
      <c r="H197" s="56"/>
      <c r="I197" s="56"/>
      <c r="J197" s="56"/>
    </row>
    <row r="198" spans="1:10">
      <c r="A198" s="57"/>
      <c r="B198" s="56"/>
      <c r="C198" s="56"/>
      <c r="D198" s="56"/>
      <c r="E198" s="55" t="s">
        <v>953</v>
      </c>
      <c r="F198" s="55" t="s">
        <v>1230</v>
      </c>
      <c r="G198" s="58"/>
      <c r="H198" s="56"/>
      <c r="I198" s="56"/>
      <c r="J198" s="56"/>
    </row>
    <row r="199" spans="1:10">
      <c r="A199" s="57"/>
      <c r="B199" s="56"/>
      <c r="C199" s="56"/>
      <c r="D199" s="56"/>
      <c r="E199" s="56"/>
      <c r="F199" s="58" t="s">
        <v>17</v>
      </c>
      <c r="G199" s="58"/>
      <c r="H199" s="66">
        <v>5.2999999999999999E-2</v>
      </c>
      <c r="I199" s="61">
        <f>Labour!D16</f>
        <v>466.67</v>
      </c>
      <c r="J199" s="60">
        <f>H199*I199</f>
        <v>24.733509999999999</v>
      </c>
    </row>
    <row r="200" spans="1:10">
      <c r="A200" s="57"/>
      <c r="B200" s="56"/>
      <c r="C200" s="56"/>
      <c r="D200" s="56"/>
      <c r="E200" s="56"/>
      <c r="F200" s="58" t="s">
        <v>18</v>
      </c>
      <c r="G200" s="58"/>
      <c r="H200" s="60">
        <v>1.33</v>
      </c>
      <c r="I200" s="61">
        <f>Labour!D17</f>
        <v>466.67</v>
      </c>
      <c r="J200" s="60">
        <f>H200*I200</f>
        <v>620.67110000000002</v>
      </c>
    </row>
    <row r="201" spans="1:10">
      <c r="A201" s="57"/>
      <c r="B201" s="56"/>
      <c r="C201" s="56"/>
      <c r="D201" s="56"/>
      <c r="E201" s="55" t="s">
        <v>955</v>
      </c>
      <c r="F201" s="55" t="s">
        <v>1231</v>
      </c>
      <c r="G201" s="58"/>
      <c r="H201" s="56"/>
      <c r="I201" s="56"/>
      <c r="J201" s="56"/>
    </row>
    <row r="202" spans="1:10">
      <c r="A202" s="57"/>
      <c r="B202" s="56"/>
      <c r="C202" s="56"/>
      <c r="D202" s="56"/>
      <c r="E202" s="56"/>
      <c r="F202" s="58" t="s">
        <v>281</v>
      </c>
      <c r="G202" s="58"/>
      <c r="H202" s="60">
        <v>7.0000000000000007E-2</v>
      </c>
      <c r="I202" s="60">
        <f>'Plant &amp; Machinery'!G50</f>
        <v>697</v>
      </c>
      <c r="J202" s="60">
        <f>H202*I202</f>
        <v>48.790000000000006</v>
      </c>
    </row>
    <row r="203" spans="1:10">
      <c r="A203" s="57"/>
      <c r="B203" s="56"/>
      <c r="C203" s="56"/>
      <c r="D203" s="56"/>
      <c r="E203" s="55" t="s">
        <v>957</v>
      </c>
      <c r="F203" s="55" t="s">
        <v>1390</v>
      </c>
      <c r="G203" s="58"/>
      <c r="H203" s="56"/>
      <c r="I203" s="56"/>
      <c r="J203" s="62">
        <f>SUM(J198:J202)*12.5%</f>
        <v>86.774326250000001</v>
      </c>
    </row>
    <row r="204" spans="1:10">
      <c r="A204" s="57"/>
      <c r="B204" s="56"/>
      <c r="C204" s="56"/>
      <c r="D204" s="56"/>
      <c r="E204" s="55"/>
      <c r="F204" s="55"/>
      <c r="G204" s="58"/>
      <c r="H204" s="56"/>
      <c r="I204" s="56"/>
      <c r="J204" s="62"/>
    </row>
    <row r="205" spans="1:10">
      <c r="A205" s="57"/>
      <c r="B205" s="56"/>
      <c r="C205" s="56"/>
      <c r="D205" s="56"/>
      <c r="E205" s="55" t="s">
        <v>1403</v>
      </c>
      <c r="F205" s="55"/>
      <c r="G205" s="58"/>
      <c r="H205" s="56"/>
      <c r="I205" s="56"/>
      <c r="J205" s="62">
        <f>SUM(J198:J203)</f>
        <v>780.96893625000007</v>
      </c>
    </row>
    <row r="206" spans="1:10">
      <c r="A206" s="57"/>
      <c r="B206" s="56"/>
      <c r="C206" s="56"/>
      <c r="D206" s="55" t="s">
        <v>305</v>
      </c>
      <c r="E206" s="55" t="s">
        <v>399</v>
      </c>
      <c r="F206" s="56"/>
      <c r="G206" s="58"/>
      <c r="H206" s="56"/>
      <c r="I206" s="56"/>
      <c r="J206" s="56"/>
    </row>
    <row r="207" spans="1:10">
      <c r="A207" s="57"/>
      <c r="B207" s="56"/>
      <c r="C207" s="56"/>
      <c r="D207" s="56"/>
      <c r="E207" s="55" t="s">
        <v>953</v>
      </c>
      <c r="F207" s="55" t="s">
        <v>1230</v>
      </c>
      <c r="G207" s="58"/>
      <c r="H207" s="56"/>
      <c r="I207" s="56"/>
      <c r="J207" s="56"/>
    </row>
    <row r="208" spans="1:10">
      <c r="A208" s="57"/>
      <c r="B208" s="56"/>
      <c r="C208" s="56"/>
      <c r="D208" s="56"/>
      <c r="E208" s="56"/>
      <c r="F208" s="58" t="s">
        <v>17</v>
      </c>
      <c r="G208" s="58"/>
      <c r="H208" s="60">
        <v>0.11</v>
      </c>
      <c r="I208" s="61">
        <f>Labour!D16</f>
        <v>466.67</v>
      </c>
      <c r="J208" s="60">
        <f>H208*I208</f>
        <v>51.3337</v>
      </c>
    </row>
    <row r="209" spans="1:10">
      <c r="A209" s="57"/>
      <c r="B209" s="56"/>
      <c r="C209" s="56"/>
      <c r="D209" s="56"/>
      <c r="E209" s="56"/>
      <c r="F209" s="58" t="s">
        <v>18</v>
      </c>
      <c r="G209" s="58"/>
      <c r="H209" s="60">
        <v>2.66</v>
      </c>
      <c r="I209" s="61">
        <f>Labour!D17</f>
        <v>466.67</v>
      </c>
      <c r="J209" s="60">
        <f>H209*I209</f>
        <v>1241.3422</v>
      </c>
    </row>
    <row r="210" spans="1:10">
      <c r="A210" s="57"/>
      <c r="B210" s="56"/>
      <c r="C210" s="56"/>
      <c r="D210" s="56"/>
      <c r="E210" s="55" t="s">
        <v>955</v>
      </c>
      <c r="F210" s="55" t="s">
        <v>1231</v>
      </c>
      <c r="G210" s="58"/>
      <c r="H210" s="56"/>
      <c r="I210" s="56"/>
      <c r="J210" s="56"/>
    </row>
    <row r="211" spans="1:10">
      <c r="A211" s="57"/>
      <c r="B211" s="56"/>
      <c r="C211" s="56"/>
      <c r="D211" s="56"/>
      <c r="E211" s="56"/>
      <c r="F211" s="58" t="s">
        <v>281</v>
      </c>
      <c r="G211" s="58"/>
      <c r="H211" s="60">
        <v>0.11</v>
      </c>
      <c r="I211" s="60">
        <f>'Plant &amp; Machinery'!G50</f>
        <v>697</v>
      </c>
      <c r="J211" s="60">
        <f>H211*I211</f>
        <v>76.67</v>
      </c>
    </row>
    <row r="212" spans="1:10">
      <c r="A212" s="57"/>
      <c r="B212" s="56"/>
      <c r="C212" s="56"/>
      <c r="D212" s="56"/>
      <c r="E212" s="55" t="s">
        <v>957</v>
      </c>
      <c r="F212" s="55" t="s">
        <v>1398</v>
      </c>
      <c r="G212" s="58"/>
      <c r="H212" s="56"/>
      <c r="I212" s="56"/>
      <c r="J212" s="62">
        <f>SUM(J207:J211)*12.5%</f>
        <v>171.1682375</v>
      </c>
    </row>
    <row r="213" spans="1:10">
      <c r="A213" s="57"/>
      <c r="B213" s="56"/>
      <c r="C213" s="56"/>
      <c r="D213" s="56"/>
      <c r="E213" s="55"/>
      <c r="F213" s="55"/>
      <c r="G213" s="58"/>
      <c r="H213" s="56"/>
      <c r="I213" s="56"/>
      <c r="J213" s="62"/>
    </row>
    <row r="214" spans="1:10">
      <c r="A214" s="57"/>
      <c r="B214" s="56"/>
      <c r="C214" s="56"/>
      <c r="D214" s="56"/>
      <c r="E214" s="55" t="s">
        <v>1403</v>
      </c>
      <c r="F214" s="55"/>
      <c r="G214" s="58"/>
      <c r="H214" s="56"/>
      <c r="I214" s="56"/>
      <c r="J214" s="62">
        <f>SUM(J207:J212)</f>
        <v>1540.5141375000001</v>
      </c>
    </row>
    <row r="215" spans="1:10">
      <c r="A215" s="57"/>
      <c r="B215" s="56"/>
      <c r="C215" s="56"/>
      <c r="D215" s="55" t="s">
        <v>400</v>
      </c>
      <c r="E215" s="55" t="s">
        <v>409</v>
      </c>
      <c r="F215" s="56"/>
      <c r="G215" s="58"/>
      <c r="H215" s="56"/>
      <c r="I215" s="56"/>
      <c r="J215" s="56"/>
    </row>
    <row r="216" spans="1:10">
      <c r="A216" s="57"/>
      <c r="B216" s="56"/>
      <c r="C216" s="56"/>
      <c r="D216" s="56"/>
      <c r="E216" s="55" t="s">
        <v>953</v>
      </c>
      <c r="F216" s="55" t="s">
        <v>1230</v>
      </c>
      <c r="G216" s="58"/>
      <c r="H216" s="56"/>
      <c r="I216" s="56"/>
      <c r="J216" s="56"/>
    </row>
    <row r="217" spans="1:10">
      <c r="A217" s="57"/>
      <c r="B217" s="56"/>
      <c r="C217" s="56"/>
      <c r="D217" s="56"/>
      <c r="E217" s="56"/>
      <c r="F217" s="58" t="s">
        <v>17</v>
      </c>
      <c r="G217" s="58"/>
      <c r="H217" s="60">
        <v>0.21</v>
      </c>
      <c r="I217" s="61">
        <f>Labour!D16</f>
        <v>466.67</v>
      </c>
      <c r="J217" s="60">
        <f>H217*I217</f>
        <v>98.000699999999995</v>
      </c>
    </row>
    <row r="218" spans="1:10">
      <c r="A218" s="57"/>
      <c r="B218" s="56"/>
      <c r="C218" s="56"/>
      <c r="D218" s="56"/>
      <c r="E218" s="56"/>
      <c r="F218" s="58" t="s">
        <v>18</v>
      </c>
      <c r="G218" s="58"/>
      <c r="H218" s="60">
        <v>5.33</v>
      </c>
      <c r="I218" s="61">
        <f>Labour!D17</f>
        <v>466.67</v>
      </c>
      <c r="J218" s="60">
        <f>H218*I218</f>
        <v>2487.3511000000003</v>
      </c>
    </row>
    <row r="219" spans="1:10">
      <c r="A219" s="57"/>
      <c r="B219" s="56"/>
      <c r="C219" s="56"/>
      <c r="D219" s="56"/>
      <c r="E219" s="55" t="s">
        <v>955</v>
      </c>
      <c r="F219" s="55" t="s">
        <v>1231</v>
      </c>
      <c r="G219" s="58"/>
      <c r="H219" s="56"/>
      <c r="I219" s="56"/>
      <c r="J219" s="56"/>
    </row>
    <row r="220" spans="1:10">
      <c r="A220" s="57"/>
      <c r="B220" s="56"/>
      <c r="C220" s="56"/>
      <c r="D220" s="56"/>
      <c r="E220" s="56"/>
      <c r="F220" s="58" t="s">
        <v>281</v>
      </c>
      <c r="G220" s="58"/>
      <c r="H220" s="60">
        <v>0.25</v>
      </c>
      <c r="I220" s="60">
        <f>'Plant &amp; Machinery'!G50</f>
        <v>697</v>
      </c>
      <c r="J220" s="60">
        <f>H220*I220</f>
        <v>174.25</v>
      </c>
    </row>
    <row r="221" spans="1:10">
      <c r="A221" s="57"/>
      <c r="B221" s="56"/>
      <c r="C221" s="56"/>
      <c r="D221" s="56"/>
      <c r="E221" s="55" t="s">
        <v>957</v>
      </c>
      <c r="F221" s="55" t="s">
        <v>1390</v>
      </c>
      <c r="G221" s="58"/>
      <c r="H221" s="56"/>
      <c r="I221" s="56"/>
      <c r="J221" s="62">
        <f>SUM(J216:J220)*12.5%</f>
        <v>344.95022500000005</v>
      </c>
    </row>
    <row r="222" spans="1:10">
      <c r="A222" s="57"/>
      <c r="B222" s="56"/>
      <c r="C222" s="56"/>
      <c r="D222" s="56"/>
      <c r="E222" s="55"/>
      <c r="F222" s="55"/>
      <c r="G222" s="58"/>
      <c r="H222" s="56"/>
      <c r="I222" s="56"/>
      <c r="J222" s="62"/>
    </row>
    <row r="223" spans="1:10">
      <c r="A223" s="57"/>
      <c r="B223" s="56"/>
      <c r="C223" s="56"/>
      <c r="D223" s="56"/>
      <c r="E223" s="55" t="s">
        <v>1403</v>
      </c>
      <c r="F223" s="55"/>
      <c r="G223" s="58"/>
      <c r="H223" s="56"/>
      <c r="I223" s="56"/>
      <c r="J223" s="62">
        <f>SUM(J216:J221)</f>
        <v>3104.5520250000004</v>
      </c>
    </row>
    <row r="224" spans="1:10">
      <c r="A224" s="57"/>
      <c r="B224" s="56"/>
      <c r="C224" s="56"/>
      <c r="D224" s="55" t="s">
        <v>402</v>
      </c>
      <c r="E224" s="55" t="s">
        <v>410</v>
      </c>
      <c r="F224" s="56"/>
      <c r="G224" s="58"/>
      <c r="H224" s="56"/>
      <c r="I224" s="56"/>
      <c r="J224" s="56"/>
    </row>
    <row r="225" spans="1:10">
      <c r="A225" s="57"/>
      <c r="B225" s="56"/>
      <c r="C225" s="56"/>
      <c r="D225" s="56"/>
      <c r="E225" s="55" t="s">
        <v>953</v>
      </c>
      <c r="F225" s="55" t="s">
        <v>1230</v>
      </c>
      <c r="G225" s="58"/>
      <c r="H225" s="56"/>
      <c r="I225" s="56"/>
      <c r="J225" s="56"/>
    </row>
    <row r="226" spans="1:10">
      <c r="A226" s="57"/>
      <c r="B226" s="56"/>
      <c r="C226" s="56"/>
      <c r="D226" s="56"/>
      <c r="E226" s="56"/>
      <c r="F226" s="58" t="s">
        <v>17</v>
      </c>
      <c r="G226" s="58"/>
      <c r="H226" s="60">
        <v>0.6</v>
      </c>
      <c r="I226" s="61">
        <f>Labour!D16</f>
        <v>466.67</v>
      </c>
      <c r="J226" s="60">
        <f>H226*I226</f>
        <v>280.00200000000001</v>
      </c>
    </row>
    <row r="227" spans="1:10">
      <c r="A227" s="57"/>
      <c r="B227" s="56"/>
      <c r="C227" s="56"/>
      <c r="D227" s="56"/>
      <c r="E227" s="56"/>
      <c r="F227" s="58" t="s">
        <v>18</v>
      </c>
      <c r="G227" s="58"/>
      <c r="H227" s="60">
        <v>15</v>
      </c>
      <c r="I227" s="61">
        <f>Labour!D17</f>
        <v>466.67</v>
      </c>
      <c r="J227" s="60">
        <f>H227*I227</f>
        <v>7000.05</v>
      </c>
    </row>
    <row r="228" spans="1:10">
      <c r="A228" s="57"/>
      <c r="B228" s="56"/>
      <c r="C228" s="56"/>
      <c r="D228" s="56"/>
      <c r="E228" s="55" t="s">
        <v>955</v>
      </c>
      <c r="F228" s="55" t="s">
        <v>1231</v>
      </c>
      <c r="G228" s="58"/>
      <c r="H228" s="56"/>
      <c r="I228" s="56"/>
      <c r="J228" s="56"/>
    </row>
    <row r="229" spans="1:10">
      <c r="A229" s="57"/>
      <c r="B229" s="56"/>
      <c r="C229" s="56"/>
      <c r="D229" s="56"/>
      <c r="E229" s="56"/>
      <c r="F229" s="58" t="s">
        <v>281</v>
      </c>
      <c r="G229" s="58"/>
      <c r="H229" s="60">
        <v>0.75</v>
      </c>
      <c r="I229" s="60">
        <f>'Plant &amp; Machinery'!G50</f>
        <v>697</v>
      </c>
      <c r="J229" s="60">
        <f>H229*I229</f>
        <v>522.75</v>
      </c>
    </row>
    <row r="230" spans="1:10">
      <c r="A230" s="57"/>
      <c r="B230" s="56"/>
      <c r="C230" s="56"/>
      <c r="D230" s="56"/>
      <c r="E230" s="55" t="s">
        <v>957</v>
      </c>
      <c r="F230" s="55" t="s">
        <v>1390</v>
      </c>
      <c r="G230" s="58"/>
      <c r="H230" s="56"/>
      <c r="I230" s="56"/>
      <c r="J230" s="62">
        <f>SUM(J225:J229)*12.5%</f>
        <v>975.35025000000007</v>
      </c>
    </row>
    <row r="231" spans="1:10">
      <c r="A231" s="57"/>
      <c r="B231" s="56"/>
      <c r="C231" s="56"/>
      <c r="D231" s="56"/>
      <c r="E231" s="55"/>
      <c r="F231" s="55"/>
      <c r="G231" s="58"/>
      <c r="H231" s="56"/>
      <c r="I231" s="56"/>
      <c r="J231" s="62"/>
    </row>
    <row r="232" spans="1:10">
      <c r="A232" s="57"/>
      <c r="B232" s="56"/>
      <c r="C232" s="56"/>
      <c r="D232" s="56"/>
      <c r="E232" s="55" t="s">
        <v>1403</v>
      </c>
      <c r="F232" s="55"/>
      <c r="G232" s="58"/>
      <c r="H232" s="56"/>
      <c r="I232" s="56"/>
      <c r="J232" s="62">
        <f>SUM(J225:J230)</f>
        <v>8778.152250000001</v>
      </c>
    </row>
    <row r="233" spans="1:10">
      <c r="A233" s="57"/>
      <c r="B233" s="56"/>
      <c r="C233" s="55" t="s">
        <v>342</v>
      </c>
      <c r="D233" s="55" t="s">
        <v>404</v>
      </c>
      <c r="E233" s="56"/>
      <c r="F233" s="56"/>
      <c r="G233" s="58"/>
      <c r="H233" s="56"/>
      <c r="I233" s="56"/>
      <c r="J233" s="63"/>
    </row>
    <row r="234" spans="1:10">
      <c r="A234" s="57"/>
      <c r="B234" s="56"/>
      <c r="C234" s="56"/>
      <c r="D234" s="58" t="s">
        <v>1397</v>
      </c>
      <c r="E234" s="55"/>
      <c r="F234" s="56"/>
      <c r="G234" s="58"/>
      <c r="H234" s="56"/>
      <c r="I234" s="56"/>
      <c r="J234" s="63"/>
    </row>
    <row r="235" spans="1:10">
      <c r="A235" s="57"/>
      <c r="B235" s="56"/>
      <c r="C235" s="56"/>
      <c r="D235" s="55" t="s">
        <v>299</v>
      </c>
      <c r="E235" s="55" t="s">
        <v>408</v>
      </c>
      <c r="F235" s="56"/>
      <c r="G235" s="58"/>
      <c r="H235" s="56"/>
      <c r="I235" s="56"/>
      <c r="J235" s="56"/>
    </row>
    <row r="236" spans="1:10">
      <c r="A236" s="57"/>
      <c r="B236" s="56"/>
      <c r="C236" s="56"/>
      <c r="D236" s="56"/>
      <c r="E236" s="55" t="s">
        <v>953</v>
      </c>
      <c r="F236" s="55" t="s">
        <v>1230</v>
      </c>
      <c r="G236" s="58"/>
      <c r="H236" s="56"/>
      <c r="I236" s="56"/>
      <c r="J236" s="56"/>
    </row>
    <row r="237" spans="1:10">
      <c r="A237" s="57"/>
      <c r="B237" s="56"/>
      <c r="C237" s="56"/>
      <c r="D237" s="56"/>
      <c r="E237" s="56"/>
      <c r="F237" s="58" t="s">
        <v>17</v>
      </c>
      <c r="G237" s="58"/>
      <c r="H237" s="66">
        <v>1.6E-2</v>
      </c>
      <c r="I237" s="61">
        <f>Labour!D16</f>
        <v>466.67</v>
      </c>
      <c r="J237" s="60">
        <f>H237*I237</f>
        <v>7.4667200000000005</v>
      </c>
    </row>
    <row r="238" spans="1:10">
      <c r="A238" s="57"/>
      <c r="B238" s="56"/>
      <c r="C238" s="56"/>
      <c r="D238" s="56"/>
      <c r="E238" s="56"/>
      <c r="F238" s="58" t="s">
        <v>18</v>
      </c>
      <c r="G238" s="58"/>
      <c r="H238" s="60">
        <v>0.4</v>
      </c>
      <c r="I238" s="61">
        <f>Labour!D17</f>
        <v>466.67</v>
      </c>
      <c r="J238" s="60">
        <f>H238*I238</f>
        <v>186.66800000000001</v>
      </c>
    </row>
    <row r="239" spans="1:10">
      <c r="A239" s="57"/>
      <c r="B239" s="56"/>
      <c r="C239" s="56"/>
      <c r="D239" s="56"/>
      <c r="E239" s="55" t="s">
        <v>955</v>
      </c>
      <c r="F239" s="55" t="s">
        <v>1231</v>
      </c>
      <c r="G239" s="58"/>
      <c r="H239" s="56"/>
      <c r="I239" s="56"/>
      <c r="J239" s="56"/>
    </row>
    <row r="240" spans="1:10">
      <c r="A240" s="57"/>
      <c r="B240" s="56"/>
      <c r="C240" s="56"/>
      <c r="D240" s="56"/>
      <c r="E240" s="56"/>
      <c r="F240" s="58" t="s">
        <v>281</v>
      </c>
      <c r="G240" s="58"/>
      <c r="H240" s="66">
        <v>2.5000000000000001E-2</v>
      </c>
      <c r="I240" s="60">
        <f>'Plant &amp; Machinery'!G50</f>
        <v>697</v>
      </c>
      <c r="J240" s="60">
        <f>H240*I240</f>
        <v>17.425000000000001</v>
      </c>
    </row>
    <row r="241" spans="1:10">
      <c r="A241" s="57"/>
      <c r="B241" s="56"/>
      <c r="C241" s="56"/>
      <c r="D241" s="56"/>
      <c r="E241" s="55" t="s">
        <v>957</v>
      </c>
      <c r="F241" s="55" t="s">
        <v>1398</v>
      </c>
      <c r="G241" s="58"/>
      <c r="H241" s="56"/>
      <c r="I241" s="56"/>
      <c r="J241" s="62">
        <f>SUM(J236:J240)*12.5%</f>
        <v>26.444965000000003</v>
      </c>
    </row>
    <row r="242" spans="1:10">
      <c r="A242" s="57"/>
      <c r="B242" s="56"/>
      <c r="C242" s="56"/>
      <c r="D242" s="56"/>
      <c r="E242" s="55"/>
      <c r="F242" s="55"/>
      <c r="G242" s="58"/>
      <c r="H242" s="56"/>
      <c r="I242" s="56"/>
      <c r="J242" s="62"/>
    </row>
    <row r="243" spans="1:10">
      <c r="A243" s="57"/>
      <c r="B243" s="56"/>
      <c r="C243" s="56"/>
      <c r="D243" s="56"/>
      <c r="E243" s="55" t="s">
        <v>1403</v>
      </c>
      <c r="F243" s="56"/>
      <c r="G243" s="58"/>
      <c r="H243" s="56"/>
      <c r="I243" s="56"/>
      <c r="J243" s="62">
        <f>SUM(J236:J241)</f>
        <v>238.00468500000002</v>
      </c>
    </row>
    <row r="244" spans="1:10">
      <c r="A244" s="57"/>
      <c r="B244" s="56"/>
      <c r="C244" s="56"/>
      <c r="D244" s="55" t="s">
        <v>301</v>
      </c>
      <c r="E244" s="55" t="s">
        <v>405</v>
      </c>
      <c r="F244" s="55"/>
      <c r="G244" s="58"/>
      <c r="H244" s="56"/>
      <c r="I244" s="56"/>
      <c r="J244" s="56"/>
    </row>
    <row r="245" spans="1:10">
      <c r="A245" s="57"/>
      <c r="B245" s="56"/>
      <c r="C245" s="56"/>
      <c r="D245" s="55"/>
      <c r="E245" s="55" t="s">
        <v>953</v>
      </c>
      <c r="F245" s="55" t="s">
        <v>1230</v>
      </c>
      <c r="G245" s="58"/>
      <c r="H245" s="56"/>
      <c r="I245" s="56"/>
      <c r="J245" s="56"/>
    </row>
    <row r="246" spans="1:10">
      <c r="A246" s="57"/>
      <c r="B246" s="56"/>
      <c r="C246" s="56"/>
      <c r="D246" s="56"/>
      <c r="E246" s="56"/>
      <c r="F246" s="58" t="s">
        <v>17</v>
      </c>
      <c r="G246" s="58"/>
      <c r="H246" s="66">
        <v>2.4E-2</v>
      </c>
      <c r="I246" s="61">
        <f>Labour!D16</f>
        <v>466.67</v>
      </c>
      <c r="J246" s="60">
        <f>H246*I246</f>
        <v>11.20008</v>
      </c>
    </row>
    <row r="247" spans="1:10">
      <c r="A247" s="57"/>
      <c r="B247" s="56"/>
      <c r="C247" s="56"/>
      <c r="D247" s="56"/>
      <c r="E247" s="56"/>
      <c r="F247" s="58" t="s">
        <v>18</v>
      </c>
      <c r="G247" s="58"/>
      <c r="H247" s="60">
        <v>0.6</v>
      </c>
      <c r="I247" s="61">
        <f>Labour!D17</f>
        <v>466.67</v>
      </c>
      <c r="J247" s="60">
        <f>H247*I247</f>
        <v>280.00200000000001</v>
      </c>
    </row>
    <row r="248" spans="1:10">
      <c r="A248" s="57"/>
      <c r="B248" s="56"/>
      <c r="C248" s="56"/>
      <c r="D248" s="56"/>
      <c r="E248" s="55" t="s">
        <v>955</v>
      </c>
      <c r="F248" s="55" t="s">
        <v>1231</v>
      </c>
      <c r="G248" s="58"/>
      <c r="H248" s="56"/>
      <c r="I248" s="56"/>
      <c r="J248" s="56"/>
    </row>
    <row r="249" spans="1:10">
      <c r="A249" s="57"/>
      <c r="B249" s="56"/>
      <c r="C249" s="56"/>
      <c r="D249" s="56"/>
      <c r="E249" s="56"/>
      <c r="F249" s="58" t="s">
        <v>281</v>
      </c>
      <c r="G249" s="58"/>
      <c r="H249" s="66">
        <v>7.4999999999999997E-2</v>
      </c>
      <c r="I249" s="60">
        <f>'Plant &amp; Machinery'!G50</f>
        <v>697</v>
      </c>
      <c r="J249" s="60">
        <f>H249*I249</f>
        <v>52.274999999999999</v>
      </c>
    </row>
    <row r="250" spans="1:10">
      <c r="A250" s="57"/>
      <c r="B250" s="56"/>
      <c r="C250" s="56"/>
      <c r="D250" s="56"/>
      <c r="E250" s="55" t="s">
        <v>957</v>
      </c>
      <c r="F250" s="55" t="s">
        <v>1390</v>
      </c>
      <c r="G250" s="58"/>
      <c r="H250" s="56"/>
      <c r="I250" s="56"/>
      <c r="J250" s="62">
        <f>SUM(J245:J249)*12.5%</f>
        <v>42.934635</v>
      </c>
    </row>
    <row r="251" spans="1:10">
      <c r="A251" s="57"/>
      <c r="B251" s="56"/>
      <c r="C251" s="56"/>
      <c r="D251" s="56"/>
      <c r="E251" s="55"/>
      <c r="F251" s="55"/>
      <c r="G251" s="58"/>
      <c r="H251" s="56"/>
      <c r="I251" s="56"/>
      <c r="J251" s="62"/>
    </row>
    <row r="252" spans="1:10">
      <c r="A252" s="57"/>
      <c r="B252" s="56"/>
      <c r="C252" s="56"/>
      <c r="D252" s="56"/>
      <c r="E252" s="55" t="s">
        <v>1403</v>
      </c>
      <c r="F252" s="55"/>
      <c r="G252" s="58"/>
      <c r="H252" s="56"/>
      <c r="I252" s="56"/>
      <c r="J252" s="62">
        <f>SUM(J245:J250)</f>
        <v>386.41171500000002</v>
      </c>
    </row>
    <row r="253" spans="1:10">
      <c r="A253" s="57"/>
      <c r="B253" s="56"/>
      <c r="C253" s="56"/>
      <c r="D253" s="55" t="s">
        <v>303</v>
      </c>
      <c r="E253" s="55" t="s">
        <v>398</v>
      </c>
      <c r="F253" s="56"/>
      <c r="G253" s="58"/>
      <c r="H253" s="56"/>
      <c r="I253" s="56"/>
      <c r="J253" s="56"/>
    </row>
    <row r="254" spans="1:10">
      <c r="A254" s="57"/>
      <c r="B254" s="56"/>
      <c r="C254" s="56"/>
      <c r="D254" s="56"/>
      <c r="E254" s="55" t="s">
        <v>953</v>
      </c>
      <c r="F254" s="55" t="s">
        <v>1230</v>
      </c>
      <c r="G254" s="58"/>
      <c r="H254" s="56"/>
      <c r="I254" s="56"/>
      <c r="J254" s="56"/>
    </row>
    <row r="255" spans="1:10">
      <c r="A255" s="57"/>
      <c r="B255" s="56"/>
      <c r="C255" s="56"/>
      <c r="D255" s="56"/>
      <c r="E255" s="56"/>
      <c r="F255" s="58" t="s">
        <v>17</v>
      </c>
      <c r="G255" s="58"/>
      <c r="H255" s="66">
        <v>5.2999999999999999E-2</v>
      </c>
      <c r="I255" s="61">
        <f>Labour!D16</f>
        <v>466.67</v>
      </c>
      <c r="J255" s="60">
        <f>H255*I255</f>
        <v>24.733509999999999</v>
      </c>
    </row>
    <row r="256" spans="1:10">
      <c r="A256" s="57"/>
      <c r="B256" s="56"/>
      <c r="C256" s="56"/>
      <c r="D256" s="56"/>
      <c r="E256" s="56"/>
      <c r="F256" s="58" t="s">
        <v>18</v>
      </c>
      <c r="G256" s="58"/>
      <c r="H256" s="60">
        <v>1.33</v>
      </c>
      <c r="I256" s="61">
        <f>Labour!D17</f>
        <v>466.67</v>
      </c>
      <c r="J256" s="60">
        <f>H256*I256</f>
        <v>620.67110000000002</v>
      </c>
    </row>
    <row r="257" spans="1:10">
      <c r="A257" s="57"/>
      <c r="B257" s="56"/>
      <c r="C257" s="56"/>
      <c r="D257" s="56"/>
      <c r="E257" s="55" t="s">
        <v>955</v>
      </c>
      <c r="F257" s="55" t="s">
        <v>1231</v>
      </c>
      <c r="G257" s="58"/>
      <c r="H257" s="56"/>
      <c r="I257" s="56"/>
      <c r="J257" s="56"/>
    </row>
    <row r="258" spans="1:10">
      <c r="A258" s="57"/>
      <c r="B258" s="56"/>
      <c r="C258" s="56"/>
      <c r="D258" s="56"/>
      <c r="E258" s="56"/>
      <c r="F258" s="58" t="s">
        <v>281</v>
      </c>
      <c r="G258" s="58"/>
      <c r="H258" s="60">
        <v>0.1</v>
      </c>
      <c r="I258" s="60">
        <f>'Plant &amp; Machinery'!G50</f>
        <v>697</v>
      </c>
      <c r="J258" s="60">
        <f>H258*I258</f>
        <v>69.7</v>
      </c>
    </row>
    <row r="259" spans="1:10">
      <c r="A259" s="57"/>
      <c r="B259" s="56"/>
      <c r="C259" s="56"/>
      <c r="D259" s="56"/>
      <c r="E259" s="55" t="s">
        <v>957</v>
      </c>
      <c r="F259" s="55" t="s">
        <v>1390</v>
      </c>
      <c r="G259" s="58"/>
      <c r="H259" s="56"/>
      <c r="I259" s="56"/>
      <c r="J259" s="62">
        <f>SUM(J254:J258)*12.5%</f>
        <v>89.388076250000012</v>
      </c>
    </row>
    <row r="260" spans="1:10">
      <c r="A260" s="57"/>
      <c r="B260" s="56"/>
      <c r="C260" s="56"/>
      <c r="D260" s="56"/>
      <c r="E260" s="55"/>
      <c r="F260" s="55"/>
      <c r="G260" s="58"/>
      <c r="H260" s="56"/>
      <c r="I260" s="56"/>
      <c r="J260" s="62"/>
    </row>
    <row r="261" spans="1:10">
      <c r="A261" s="57"/>
      <c r="B261" s="56"/>
      <c r="C261" s="56"/>
      <c r="D261" s="56"/>
      <c r="E261" s="55" t="s">
        <v>1403</v>
      </c>
      <c r="F261" s="55"/>
      <c r="G261" s="58"/>
      <c r="H261" s="56"/>
      <c r="I261" s="56"/>
      <c r="J261" s="62">
        <f>SUM(J254:J259)</f>
        <v>804.49268625000013</v>
      </c>
    </row>
    <row r="262" spans="1:10">
      <c r="A262" s="57"/>
      <c r="B262" s="56"/>
      <c r="C262" s="56"/>
      <c r="D262" s="55" t="s">
        <v>305</v>
      </c>
      <c r="E262" s="55" t="s">
        <v>399</v>
      </c>
      <c r="F262" s="56"/>
      <c r="G262" s="58"/>
      <c r="H262" s="56"/>
      <c r="I262" s="56"/>
      <c r="J262" s="56"/>
    </row>
    <row r="263" spans="1:10">
      <c r="A263" s="57"/>
      <c r="B263" s="56"/>
      <c r="C263" s="56"/>
      <c r="D263" s="56"/>
      <c r="E263" s="55" t="s">
        <v>953</v>
      </c>
      <c r="F263" s="55" t="s">
        <v>1230</v>
      </c>
      <c r="G263" s="58"/>
      <c r="H263" s="56"/>
      <c r="I263" s="56"/>
      <c r="J263" s="56"/>
    </row>
    <row r="264" spans="1:10">
      <c r="A264" s="57"/>
      <c r="B264" s="56"/>
      <c r="C264" s="56"/>
      <c r="D264" s="56"/>
      <c r="E264" s="56"/>
      <c r="F264" s="58" t="s">
        <v>17</v>
      </c>
      <c r="G264" s="58"/>
      <c r="H264" s="60">
        <v>0.11</v>
      </c>
      <c r="I264" s="61">
        <f>Labour!D16</f>
        <v>466.67</v>
      </c>
      <c r="J264" s="60">
        <f>H264*I264</f>
        <v>51.3337</v>
      </c>
    </row>
    <row r="265" spans="1:10">
      <c r="A265" s="57"/>
      <c r="B265" s="56"/>
      <c r="C265" s="56"/>
      <c r="D265" s="56"/>
      <c r="E265" s="56"/>
      <c r="F265" s="58" t="s">
        <v>18</v>
      </c>
      <c r="G265" s="58"/>
      <c r="H265" s="60">
        <v>2.66</v>
      </c>
      <c r="I265" s="61">
        <f>Labour!D17</f>
        <v>466.67</v>
      </c>
      <c r="J265" s="60">
        <f>H265*I265</f>
        <v>1241.3422</v>
      </c>
    </row>
    <row r="266" spans="1:10">
      <c r="A266" s="57"/>
      <c r="B266" s="56"/>
      <c r="C266" s="56"/>
      <c r="D266" s="56"/>
      <c r="E266" s="55" t="s">
        <v>955</v>
      </c>
      <c r="F266" s="55" t="s">
        <v>1231</v>
      </c>
      <c r="G266" s="58"/>
      <c r="H266" s="56"/>
      <c r="I266" s="56"/>
      <c r="J266" s="56"/>
    </row>
    <row r="267" spans="1:10">
      <c r="A267" s="57"/>
      <c r="B267" s="56"/>
      <c r="C267" s="56"/>
      <c r="D267" s="56"/>
      <c r="E267" s="56"/>
      <c r="F267" s="58" t="s">
        <v>281</v>
      </c>
      <c r="G267" s="58"/>
      <c r="H267" s="60">
        <v>0.15</v>
      </c>
      <c r="I267" s="60">
        <f>'Plant &amp; Machinery'!G50</f>
        <v>697</v>
      </c>
      <c r="J267" s="60">
        <f>H267*I267</f>
        <v>104.55</v>
      </c>
    </row>
    <row r="268" spans="1:10">
      <c r="A268" s="57"/>
      <c r="B268" s="56"/>
      <c r="C268" s="56"/>
      <c r="D268" s="56"/>
      <c r="E268" s="55" t="s">
        <v>957</v>
      </c>
      <c r="F268" s="55" t="s">
        <v>1398</v>
      </c>
      <c r="G268" s="58"/>
      <c r="H268" s="56"/>
      <c r="I268" s="56"/>
      <c r="J268" s="62">
        <f>SUM(J263:J267)*12.5%</f>
        <v>174.65323749999999</v>
      </c>
    </row>
    <row r="269" spans="1:10">
      <c r="A269" s="57"/>
      <c r="B269" s="56"/>
      <c r="C269" s="56"/>
      <c r="D269" s="56"/>
      <c r="E269" s="55"/>
      <c r="F269" s="55"/>
      <c r="G269" s="58"/>
      <c r="H269" s="56"/>
      <c r="I269" s="56"/>
      <c r="J269" s="62"/>
    </row>
    <row r="270" spans="1:10">
      <c r="A270" s="57"/>
      <c r="B270" s="56"/>
      <c r="C270" s="56"/>
      <c r="D270" s="56"/>
      <c r="E270" s="55" t="s">
        <v>1403</v>
      </c>
      <c r="F270" s="55"/>
      <c r="G270" s="58"/>
      <c r="H270" s="56"/>
      <c r="I270" s="56"/>
      <c r="J270" s="62">
        <f>SUM(J263:J268)</f>
        <v>1571.8791374999998</v>
      </c>
    </row>
    <row r="271" spans="1:10">
      <c r="A271" s="57"/>
      <c r="B271" s="56"/>
      <c r="C271" s="56"/>
      <c r="D271" s="55" t="s">
        <v>400</v>
      </c>
      <c r="E271" s="55" t="s">
        <v>401</v>
      </c>
      <c r="F271" s="56"/>
      <c r="G271" s="58"/>
      <c r="H271" s="56"/>
      <c r="I271" s="56"/>
      <c r="J271" s="56"/>
    </row>
    <row r="272" spans="1:10">
      <c r="A272" s="57"/>
      <c r="B272" s="56"/>
      <c r="C272" s="56"/>
      <c r="D272" s="56"/>
      <c r="E272" s="55" t="s">
        <v>953</v>
      </c>
      <c r="F272" s="55" t="s">
        <v>1230</v>
      </c>
      <c r="G272" s="58"/>
      <c r="H272" s="56"/>
      <c r="I272" s="56"/>
      <c r="J272" s="56"/>
    </row>
    <row r="273" spans="1:10">
      <c r="A273" s="57"/>
      <c r="B273" s="56"/>
      <c r="C273" s="56"/>
      <c r="D273" s="56"/>
      <c r="E273" s="56"/>
      <c r="F273" s="58" t="s">
        <v>17</v>
      </c>
      <c r="G273" s="58"/>
      <c r="H273" s="60">
        <v>0.21</v>
      </c>
      <c r="I273" s="61">
        <f>Labour!D16</f>
        <v>466.67</v>
      </c>
      <c r="J273" s="60">
        <f>H273*I273</f>
        <v>98.000699999999995</v>
      </c>
    </row>
    <row r="274" spans="1:10">
      <c r="A274" s="57"/>
      <c r="B274" s="56"/>
      <c r="C274" s="56"/>
      <c r="D274" s="56"/>
      <c r="E274" s="56"/>
      <c r="F274" s="58" t="s">
        <v>18</v>
      </c>
      <c r="G274" s="58"/>
      <c r="H274" s="60">
        <v>5.33</v>
      </c>
      <c r="I274" s="61">
        <f>Labour!D17</f>
        <v>466.67</v>
      </c>
      <c r="J274" s="60">
        <f>H274*I274</f>
        <v>2487.3511000000003</v>
      </c>
    </row>
    <row r="275" spans="1:10">
      <c r="A275" s="57"/>
      <c r="B275" s="56"/>
      <c r="C275" s="56"/>
      <c r="D275" s="56"/>
      <c r="E275" s="55" t="s">
        <v>955</v>
      </c>
      <c r="F275" s="55" t="s">
        <v>1231</v>
      </c>
      <c r="G275" s="58"/>
      <c r="H275" s="56"/>
      <c r="I275" s="56"/>
      <c r="J275" s="56"/>
    </row>
    <row r="276" spans="1:10">
      <c r="A276" s="57"/>
      <c r="B276" s="56"/>
      <c r="C276" s="56"/>
      <c r="D276" s="56"/>
      <c r="E276" s="56"/>
      <c r="F276" s="58" t="s">
        <v>281</v>
      </c>
      <c r="G276" s="58"/>
      <c r="H276" s="60">
        <v>0.3</v>
      </c>
      <c r="I276" s="60">
        <f>'Plant &amp; Machinery'!G50</f>
        <v>697</v>
      </c>
      <c r="J276" s="60">
        <f>H276*I276</f>
        <v>209.1</v>
      </c>
    </row>
    <row r="277" spans="1:10">
      <c r="A277" s="57"/>
      <c r="B277" s="56"/>
      <c r="C277" s="56"/>
      <c r="D277" s="56"/>
      <c r="E277" s="55" t="s">
        <v>957</v>
      </c>
      <c r="F277" s="55" t="s">
        <v>1390</v>
      </c>
      <c r="G277" s="58"/>
      <c r="H277" s="56"/>
      <c r="I277" s="56"/>
      <c r="J277" s="62">
        <f>SUM(J272:J276)*12.5%</f>
        <v>349.30647500000003</v>
      </c>
    </row>
    <row r="278" spans="1:10">
      <c r="A278" s="57"/>
      <c r="B278" s="56"/>
      <c r="C278" s="56"/>
      <c r="D278" s="56"/>
      <c r="E278" s="55"/>
      <c r="F278" s="55"/>
      <c r="G278" s="58"/>
      <c r="H278" s="56"/>
      <c r="I278" s="56"/>
      <c r="J278" s="62"/>
    </row>
    <row r="279" spans="1:10">
      <c r="A279" s="57"/>
      <c r="B279" s="56"/>
      <c r="C279" s="56"/>
      <c r="D279" s="56"/>
      <c r="E279" s="55" t="s">
        <v>1403</v>
      </c>
      <c r="F279" s="56"/>
      <c r="G279" s="58"/>
      <c r="H279" s="56"/>
      <c r="I279" s="56"/>
      <c r="J279" s="62">
        <f>SUM(J272:J277)</f>
        <v>3143.7582750000001</v>
      </c>
    </row>
    <row r="280" spans="1:10">
      <c r="A280" s="57"/>
      <c r="B280" s="56"/>
      <c r="C280" s="56"/>
      <c r="D280" s="55" t="s">
        <v>402</v>
      </c>
      <c r="E280" s="55" t="s">
        <v>403</v>
      </c>
      <c r="F280" s="56"/>
      <c r="G280" s="58"/>
      <c r="H280" s="56"/>
      <c r="I280" s="56"/>
      <c r="J280" s="56"/>
    </row>
    <row r="281" spans="1:10">
      <c r="A281" s="57"/>
      <c r="B281" s="56"/>
      <c r="C281" s="56"/>
      <c r="D281" s="56"/>
      <c r="E281" s="55" t="s">
        <v>953</v>
      </c>
      <c r="F281" s="55" t="s">
        <v>1230</v>
      </c>
      <c r="G281" s="58"/>
      <c r="H281" s="56"/>
      <c r="I281" s="56"/>
      <c r="J281" s="56"/>
    </row>
    <row r="282" spans="1:10">
      <c r="A282" s="57"/>
      <c r="B282" s="56"/>
      <c r="C282" s="56"/>
      <c r="D282" s="56"/>
      <c r="E282" s="56"/>
      <c r="F282" s="58" t="s">
        <v>17</v>
      </c>
      <c r="G282" s="58"/>
      <c r="H282" s="60">
        <v>0.6</v>
      </c>
      <c r="I282" s="61">
        <f>Labour!D16</f>
        <v>466.67</v>
      </c>
      <c r="J282" s="60">
        <f>H282*I282</f>
        <v>280.00200000000001</v>
      </c>
    </row>
    <row r="283" spans="1:10">
      <c r="A283" s="57"/>
      <c r="B283" s="56"/>
      <c r="C283" s="56"/>
      <c r="D283" s="56"/>
      <c r="E283" s="56"/>
      <c r="F283" s="58" t="s">
        <v>18</v>
      </c>
      <c r="G283" s="58"/>
      <c r="H283" s="60">
        <v>15</v>
      </c>
      <c r="I283" s="61">
        <f>Labour!D17</f>
        <v>466.67</v>
      </c>
      <c r="J283" s="60">
        <f>H283*I283</f>
        <v>7000.05</v>
      </c>
    </row>
    <row r="284" spans="1:10">
      <c r="A284" s="57"/>
      <c r="B284" s="56"/>
      <c r="C284" s="56"/>
      <c r="D284" s="56"/>
      <c r="E284" s="55" t="s">
        <v>955</v>
      </c>
      <c r="F284" s="55" t="s">
        <v>1231</v>
      </c>
      <c r="G284" s="58"/>
      <c r="H284" s="56"/>
      <c r="I284" s="56"/>
      <c r="J284" s="56"/>
    </row>
    <row r="285" spans="1:10">
      <c r="A285" s="57"/>
      <c r="B285" s="56"/>
      <c r="C285" s="56"/>
      <c r="D285" s="56"/>
      <c r="E285" s="56"/>
      <c r="F285" s="58" t="s">
        <v>281</v>
      </c>
      <c r="G285" s="58"/>
      <c r="H285" s="60">
        <v>1</v>
      </c>
      <c r="I285" s="60">
        <f>'Plant &amp; Machinery'!G50</f>
        <v>697</v>
      </c>
      <c r="J285" s="60">
        <f>H285*I285</f>
        <v>697</v>
      </c>
    </row>
    <row r="286" spans="1:10">
      <c r="A286" s="57"/>
      <c r="B286" s="56"/>
      <c r="C286" s="56"/>
      <c r="D286" s="56"/>
      <c r="E286" s="55" t="s">
        <v>957</v>
      </c>
      <c r="F286" s="55" t="s">
        <v>1390</v>
      </c>
      <c r="G286" s="58"/>
      <c r="H286" s="56"/>
      <c r="I286" s="56"/>
      <c r="J286" s="62">
        <f>SUM(J281:J285)*12.5%</f>
        <v>997.13150000000007</v>
      </c>
    </row>
    <row r="287" spans="1:10">
      <c r="A287" s="57"/>
      <c r="B287" s="56"/>
      <c r="C287" s="56"/>
      <c r="D287" s="56"/>
      <c r="E287" s="55"/>
      <c r="F287" s="55"/>
      <c r="G287" s="58"/>
      <c r="H287" s="56"/>
      <c r="I287" s="56"/>
      <c r="J287" s="62"/>
    </row>
    <row r="288" spans="1:10">
      <c r="A288" s="57"/>
      <c r="B288" s="56"/>
      <c r="C288" s="56"/>
      <c r="D288" s="56"/>
      <c r="E288" s="55" t="s">
        <v>1403</v>
      </c>
      <c r="F288" s="56"/>
      <c r="G288" s="58"/>
      <c r="H288" s="56"/>
      <c r="I288" s="56"/>
      <c r="J288" s="62">
        <f>SUM(J281:J286)</f>
        <v>8974.183500000001</v>
      </c>
    </row>
    <row r="289" spans="1:10">
      <c r="A289" s="53" t="s">
        <v>411</v>
      </c>
      <c r="B289" s="54">
        <v>202</v>
      </c>
      <c r="C289" s="55" t="s">
        <v>412</v>
      </c>
      <c r="D289" s="56"/>
      <c r="E289" s="56"/>
      <c r="F289" s="56"/>
      <c r="G289" s="56"/>
      <c r="H289" s="56"/>
      <c r="I289" s="56"/>
      <c r="J289" s="56"/>
    </row>
    <row r="290" spans="1:10" ht="80.25" customHeight="1">
      <c r="A290" s="57"/>
      <c r="B290" s="56"/>
      <c r="C290" s="667" t="s">
        <v>413</v>
      </c>
      <c r="D290" s="667"/>
      <c r="E290" s="667"/>
      <c r="F290" s="667"/>
      <c r="G290" s="56"/>
      <c r="H290" s="56"/>
      <c r="I290" s="56"/>
      <c r="J290" s="56"/>
    </row>
    <row r="291" spans="1:10">
      <c r="A291" s="57"/>
      <c r="B291" s="56"/>
      <c r="C291" s="58" t="s">
        <v>1404</v>
      </c>
      <c r="D291" s="56"/>
      <c r="E291" s="56"/>
      <c r="F291" s="56"/>
      <c r="G291" s="56"/>
      <c r="H291" s="56"/>
      <c r="I291" s="56"/>
      <c r="J291" s="56"/>
    </row>
    <row r="292" spans="1:10">
      <c r="A292" s="57"/>
      <c r="B292" s="56"/>
      <c r="C292" s="58" t="s">
        <v>1405</v>
      </c>
      <c r="D292" s="56"/>
      <c r="E292" s="56"/>
      <c r="F292" s="56"/>
      <c r="G292" s="56"/>
      <c r="H292" s="56"/>
      <c r="I292" s="56"/>
      <c r="J292" s="56"/>
    </row>
    <row r="293" spans="1:10">
      <c r="A293" s="57"/>
      <c r="B293" s="56"/>
      <c r="C293" s="67" t="s">
        <v>384</v>
      </c>
      <c r="D293" s="55" t="s">
        <v>385</v>
      </c>
      <c r="E293" s="55"/>
      <c r="F293" s="55"/>
      <c r="G293" s="56"/>
      <c r="H293" s="56"/>
      <c r="I293" s="56"/>
      <c r="J293" s="56"/>
    </row>
    <row r="294" spans="1:10" ht="12.75" customHeight="1">
      <c r="A294" s="57"/>
      <c r="B294" s="56"/>
      <c r="C294" s="55"/>
      <c r="D294" s="55" t="s">
        <v>386</v>
      </c>
      <c r="E294" s="670" t="s">
        <v>414</v>
      </c>
      <c r="F294" s="670"/>
      <c r="G294" s="56"/>
      <c r="H294" s="56"/>
      <c r="I294" s="56"/>
      <c r="J294" s="56"/>
    </row>
    <row r="295" spans="1:10">
      <c r="A295" s="57"/>
      <c r="B295" s="56"/>
      <c r="C295" s="55"/>
      <c r="D295" s="55"/>
      <c r="E295" s="55" t="s">
        <v>953</v>
      </c>
      <c r="F295" s="55" t="s">
        <v>1230</v>
      </c>
      <c r="G295" s="56"/>
      <c r="H295" s="56"/>
      <c r="I295" s="56"/>
      <c r="J295" s="56"/>
    </row>
    <row r="296" spans="1:10">
      <c r="A296" s="68"/>
      <c r="B296" s="56"/>
      <c r="C296" s="56"/>
      <c r="D296" s="56"/>
      <c r="E296" s="56"/>
      <c r="F296" s="58" t="s">
        <v>17</v>
      </c>
      <c r="G296" s="59" t="s">
        <v>4</v>
      </c>
      <c r="H296" s="60">
        <v>0.04</v>
      </c>
      <c r="I296" s="61">
        <f>Labour!D16</f>
        <v>466.67</v>
      </c>
      <c r="J296" s="60">
        <f>H296*I296</f>
        <v>18.666800000000002</v>
      </c>
    </row>
    <row r="297" spans="1:10">
      <c r="A297" s="57"/>
      <c r="B297" s="58"/>
      <c r="C297" s="56"/>
      <c r="D297" s="56"/>
      <c r="E297" s="56"/>
      <c r="F297" s="58" t="s">
        <v>18</v>
      </c>
      <c r="G297" s="59" t="s">
        <v>4</v>
      </c>
      <c r="H297" s="60">
        <v>1</v>
      </c>
      <c r="I297" s="61">
        <f>Labour!D17</f>
        <v>466.67</v>
      </c>
      <c r="J297" s="60">
        <f>H297*I297</f>
        <v>466.67</v>
      </c>
    </row>
    <row r="298" spans="1:10">
      <c r="A298" s="57"/>
      <c r="B298" s="56"/>
      <c r="C298" s="56"/>
      <c r="D298" s="56"/>
      <c r="E298" s="55" t="s">
        <v>955</v>
      </c>
      <c r="F298" s="55" t="s">
        <v>1231</v>
      </c>
      <c r="G298" s="56"/>
      <c r="H298" s="56"/>
      <c r="I298" s="56"/>
      <c r="J298" s="56"/>
    </row>
    <row r="299" spans="1:10">
      <c r="A299" s="57"/>
      <c r="B299" s="56"/>
      <c r="C299" s="56"/>
      <c r="D299" s="56"/>
      <c r="E299" s="56"/>
      <c r="F299" s="58" t="s">
        <v>281</v>
      </c>
      <c r="G299" s="59" t="s">
        <v>89</v>
      </c>
      <c r="H299" s="60">
        <v>0.27</v>
      </c>
      <c r="I299" s="60">
        <f>'Plant &amp; Machinery'!G50</f>
        <v>697</v>
      </c>
      <c r="J299" s="60">
        <f>H299*I299</f>
        <v>188.19000000000003</v>
      </c>
    </row>
    <row r="300" spans="1:10">
      <c r="A300" s="57"/>
      <c r="B300" s="56"/>
      <c r="C300" s="56"/>
      <c r="D300" s="56"/>
      <c r="E300" s="55" t="s">
        <v>957</v>
      </c>
      <c r="F300" s="55" t="s">
        <v>1390</v>
      </c>
      <c r="G300" s="56"/>
      <c r="H300" s="56"/>
      <c r="I300" s="56"/>
      <c r="J300" s="62">
        <f>SUM(J295:J299)*12.5%</f>
        <v>84.190850000000012</v>
      </c>
    </row>
    <row r="301" spans="1:10" ht="9.75" customHeight="1">
      <c r="A301" s="57"/>
      <c r="B301" s="56"/>
      <c r="C301" s="56"/>
      <c r="D301" s="56"/>
      <c r="E301" s="55"/>
      <c r="F301" s="55"/>
      <c r="G301" s="56"/>
      <c r="H301" s="56"/>
      <c r="I301" s="56"/>
      <c r="J301" s="63"/>
    </row>
    <row r="302" spans="1:10">
      <c r="A302" s="57"/>
      <c r="B302" s="56"/>
      <c r="C302" s="56"/>
      <c r="D302" s="56"/>
      <c r="E302" s="58" t="s">
        <v>1406</v>
      </c>
      <c r="F302" s="55"/>
      <c r="G302" s="56"/>
      <c r="H302" s="56"/>
      <c r="I302" s="56"/>
      <c r="J302" s="61">
        <f>SUM(J296:J300)</f>
        <v>757.71765000000005</v>
      </c>
    </row>
    <row r="303" spans="1:10">
      <c r="A303" s="57"/>
      <c r="B303" s="56"/>
      <c r="C303" s="56"/>
      <c r="D303" s="56"/>
      <c r="E303" s="55" t="s">
        <v>1407</v>
      </c>
      <c r="F303" s="55"/>
      <c r="G303" s="56"/>
      <c r="H303" s="56"/>
      <c r="I303" s="56"/>
      <c r="J303" s="62">
        <f>J302/1.25</f>
        <v>606.17412000000002</v>
      </c>
    </row>
    <row r="304" spans="1:10">
      <c r="A304" s="57"/>
      <c r="B304" s="56"/>
      <c r="C304" s="56"/>
      <c r="D304" s="55" t="s">
        <v>388</v>
      </c>
      <c r="E304" s="55" t="s">
        <v>415</v>
      </c>
      <c r="F304" s="55"/>
      <c r="G304" s="56"/>
      <c r="H304" s="56"/>
      <c r="I304" s="56"/>
      <c r="J304" s="56"/>
    </row>
    <row r="305" spans="1:10">
      <c r="A305" s="57"/>
      <c r="B305" s="56"/>
      <c r="C305" s="56"/>
      <c r="D305" s="55"/>
      <c r="E305" s="55" t="s">
        <v>953</v>
      </c>
      <c r="F305" s="55" t="s">
        <v>1230</v>
      </c>
      <c r="G305" s="56"/>
      <c r="H305" s="56"/>
      <c r="I305" s="56"/>
      <c r="J305" s="56"/>
    </row>
    <row r="306" spans="1:10">
      <c r="A306" s="57"/>
      <c r="B306" s="56"/>
      <c r="C306" s="56"/>
      <c r="D306" s="56"/>
      <c r="E306" s="56"/>
      <c r="F306" s="58" t="s">
        <v>17</v>
      </c>
      <c r="G306" s="59" t="s">
        <v>4</v>
      </c>
      <c r="H306" s="60">
        <v>0.05</v>
      </c>
      <c r="I306" s="61">
        <f>Labour!D16</f>
        <v>466.67</v>
      </c>
      <c r="J306" s="60">
        <f>H306*I306</f>
        <v>23.333500000000001</v>
      </c>
    </row>
    <row r="307" spans="1:10">
      <c r="A307" s="57"/>
      <c r="B307" s="56"/>
      <c r="C307" s="56"/>
      <c r="D307" s="56"/>
      <c r="E307" s="56"/>
      <c r="F307" s="58" t="s">
        <v>18</v>
      </c>
      <c r="G307" s="59" t="s">
        <v>4</v>
      </c>
      <c r="H307" s="60">
        <v>1.25</v>
      </c>
      <c r="I307" s="61">
        <f>Labour!D17</f>
        <v>466.67</v>
      </c>
      <c r="J307" s="60">
        <f>H307*I307</f>
        <v>583.33749999999998</v>
      </c>
    </row>
    <row r="308" spans="1:10">
      <c r="A308" s="57"/>
      <c r="B308" s="56"/>
      <c r="C308" s="56"/>
      <c r="D308" s="56"/>
      <c r="E308" s="55" t="s">
        <v>955</v>
      </c>
      <c r="F308" s="55" t="s">
        <v>1231</v>
      </c>
      <c r="G308" s="56"/>
      <c r="H308" s="56"/>
      <c r="I308" s="56"/>
      <c r="J308" s="56"/>
    </row>
    <row r="309" spans="1:10">
      <c r="A309" s="57"/>
      <c r="B309" s="56"/>
      <c r="C309" s="56"/>
      <c r="D309" s="56"/>
      <c r="E309" s="56"/>
      <c r="F309" s="58" t="s">
        <v>281</v>
      </c>
      <c r="G309" s="59" t="s">
        <v>89</v>
      </c>
      <c r="H309" s="60">
        <v>0.27</v>
      </c>
      <c r="I309" s="60">
        <f>'Plant &amp; Machinery'!G50</f>
        <v>697</v>
      </c>
      <c r="J309" s="60">
        <f>H309*I309</f>
        <v>188.19000000000003</v>
      </c>
    </row>
    <row r="310" spans="1:10">
      <c r="A310" s="57"/>
      <c r="B310" s="56"/>
      <c r="C310" s="56"/>
      <c r="D310" s="56"/>
      <c r="E310" s="55" t="s">
        <v>957</v>
      </c>
      <c r="F310" s="55" t="s">
        <v>1390</v>
      </c>
      <c r="G310" s="56"/>
      <c r="H310" s="56"/>
      <c r="I310" s="56"/>
      <c r="J310" s="62">
        <f>SUM(J305:J309)*12.5%</f>
        <v>99.357624999999999</v>
      </c>
    </row>
    <row r="311" spans="1:10">
      <c r="A311" s="57"/>
      <c r="B311" s="56"/>
      <c r="C311" s="56"/>
      <c r="D311" s="56"/>
      <c r="E311" s="55"/>
      <c r="F311" s="55"/>
      <c r="G311" s="56"/>
      <c r="H311" s="56"/>
      <c r="I311" s="56"/>
      <c r="J311" s="63"/>
    </row>
    <row r="312" spans="1:10">
      <c r="A312" s="57"/>
      <c r="B312" s="56"/>
      <c r="C312" s="56"/>
      <c r="D312" s="56"/>
      <c r="E312" s="58" t="s">
        <v>1406</v>
      </c>
      <c r="F312" s="55"/>
      <c r="G312" s="56"/>
      <c r="H312" s="56"/>
      <c r="I312" s="56"/>
      <c r="J312" s="61">
        <f>SUM(J306:J310)</f>
        <v>894.21862499999997</v>
      </c>
    </row>
    <row r="313" spans="1:10">
      <c r="A313" s="57"/>
      <c r="B313" s="56"/>
      <c r="C313" s="56"/>
      <c r="D313" s="56"/>
      <c r="E313" s="55" t="s">
        <v>1407</v>
      </c>
      <c r="F313" s="55"/>
      <c r="G313" s="56"/>
      <c r="H313" s="56"/>
      <c r="I313" s="56"/>
      <c r="J313" s="62">
        <f>J312/1.25</f>
        <v>715.37490000000003</v>
      </c>
    </row>
    <row r="314" spans="1:10">
      <c r="A314" s="57"/>
      <c r="B314" s="56"/>
      <c r="C314" s="56"/>
      <c r="D314" s="55" t="s">
        <v>416</v>
      </c>
      <c r="E314" s="55" t="s">
        <v>417</v>
      </c>
      <c r="F314" s="56"/>
      <c r="G314" s="56"/>
      <c r="H314" s="56"/>
      <c r="I314" s="56"/>
      <c r="J314" s="56"/>
    </row>
    <row r="315" spans="1:10">
      <c r="A315" s="57"/>
      <c r="B315" s="56"/>
      <c r="C315" s="56"/>
      <c r="D315" s="56"/>
      <c r="E315" s="55" t="s">
        <v>953</v>
      </c>
      <c r="F315" s="55" t="s">
        <v>1230</v>
      </c>
      <c r="G315" s="56"/>
      <c r="H315" s="56"/>
      <c r="I315" s="56"/>
      <c r="J315" s="56"/>
    </row>
    <row r="316" spans="1:10">
      <c r="A316" s="57"/>
      <c r="B316" s="56"/>
      <c r="C316" s="56"/>
      <c r="D316" s="56"/>
      <c r="E316" s="56"/>
      <c r="F316" s="58" t="s">
        <v>17</v>
      </c>
      <c r="G316" s="59" t="s">
        <v>4</v>
      </c>
      <c r="H316" s="60">
        <v>0.15</v>
      </c>
      <c r="I316" s="61">
        <f>Labour!D16</f>
        <v>466.67</v>
      </c>
      <c r="J316" s="60">
        <f>H316*I316</f>
        <v>70.000500000000002</v>
      </c>
    </row>
    <row r="317" spans="1:10">
      <c r="A317" s="57"/>
      <c r="B317" s="56"/>
      <c r="C317" s="56"/>
      <c r="D317" s="56"/>
      <c r="E317" s="56"/>
      <c r="F317" s="58" t="s">
        <v>6</v>
      </c>
      <c r="G317" s="59" t="s">
        <v>4</v>
      </c>
      <c r="H317" s="60">
        <v>0.25</v>
      </c>
      <c r="I317" s="60">
        <f>Labour!D5</f>
        <v>527.33000000000004</v>
      </c>
      <c r="J317" s="60">
        <f>I317*H317</f>
        <v>131.83250000000001</v>
      </c>
    </row>
    <row r="318" spans="1:10">
      <c r="A318" s="57"/>
      <c r="B318" s="56"/>
      <c r="C318" s="56"/>
      <c r="D318" s="56"/>
      <c r="E318" s="56"/>
      <c r="F318" s="58" t="s">
        <v>18</v>
      </c>
      <c r="G318" s="59" t="s">
        <v>4</v>
      </c>
      <c r="H318" s="60">
        <v>3.5</v>
      </c>
      <c r="I318" s="61">
        <f>Labour!D17</f>
        <v>466.67</v>
      </c>
      <c r="J318" s="60">
        <f>H318*I318</f>
        <v>1633.345</v>
      </c>
    </row>
    <row r="319" spans="1:10">
      <c r="A319" s="57"/>
      <c r="B319" s="56"/>
      <c r="C319" s="56"/>
      <c r="D319" s="56"/>
      <c r="E319" s="55" t="s">
        <v>955</v>
      </c>
      <c r="F319" s="55" t="s">
        <v>1231</v>
      </c>
      <c r="G319" s="56"/>
      <c r="H319" s="56"/>
      <c r="I319" s="56"/>
      <c r="J319" s="56"/>
    </row>
    <row r="320" spans="1:10">
      <c r="A320" s="57"/>
      <c r="B320" s="56"/>
      <c r="C320" s="56"/>
      <c r="D320" s="56"/>
      <c r="E320" s="56"/>
      <c r="F320" s="58" t="s">
        <v>281</v>
      </c>
      <c r="G320" s="59" t="s">
        <v>89</v>
      </c>
      <c r="H320" s="60">
        <v>0.27</v>
      </c>
      <c r="I320" s="60">
        <f>'Plant &amp; Machinery'!G50</f>
        <v>697</v>
      </c>
      <c r="J320" s="60">
        <f>H320*I320</f>
        <v>188.19000000000003</v>
      </c>
    </row>
    <row r="321" spans="1:10">
      <c r="A321" s="57"/>
      <c r="B321" s="56"/>
      <c r="C321" s="56"/>
      <c r="D321" s="56"/>
      <c r="E321" s="55" t="s">
        <v>957</v>
      </c>
      <c r="F321" s="55" t="s">
        <v>1390</v>
      </c>
      <c r="G321" s="56"/>
      <c r="H321" s="56"/>
      <c r="I321" s="56"/>
      <c r="J321" s="62">
        <f>SUM(J316:J320)*12.5%</f>
        <v>252.92100000000002</v>
      </c>
    </row>
    <row r="322" spans="1:10">
      <c r="A322" s="57"/>
      <c r="B322" s="56"/>
      <c r="C322" s="56"/>
      <c r="D322" s="56"/>
      <c r="E322" s="55"/>
      <c r="F322" s="55"/>
      <c r="G322" s="56"/>
      <c r="H322" s="56"/>
      <c r="I322" s="56"/>
      <c r="J322" s="63"/>
    </row>
    <row r="323" spans="1:10">
      <c r="A323" s="57"/>
      <c r="B323" s="56"/>
      <c r="C323" s="56"/>
      <c r="D323" s="56"/>
      <c r="E323" s="58" t="s">
        <v>1406</v>
      </c>
      <c r="F323" s="55"/>
      <c r="G323" s="56"/>
      <c r="H323" s="56"/>
      <c r="I323" s="56"/>
      <c r="J323" s="61">
        <f>SUM(J316:J321)</f>
        <v>2276.2890000000002</v>
      </c>
    </row>
    <row r="324" spans="1:10">
      <c r="A324" s="57"/>
      <c r="B324" s="56"/>
      <c r="C324" s="56"/>
      <c r="D324" s="56"/>
      <c r="E324" s="55" t="s">
        <v>1407</v>
      </c>
      <c r="F324" s="55"/>
      <c r="G324" s="56"/>
      <c r="H324" s="56"/>
      <c r="I324" s="56"/>
      <c r="J324" s="62">
        <f>J323/1.25</f>
        <v>1821.0312000000001</v>
      </c>
    </row>
    <row r="325" spans="1:10">
      <c r="A325" s="57"/>
      <c r="B325" s="56"/>
      <c r="C325" s="67" t="s">
        <v>390</v>
      </c>
      <c r="D325" s="55" t="s">
        <v>391</v>
      </c>
      <c r="E325" s="55"/>
      <c r="F325" s="55"/>
      <c r="G325" s="56"/>
      <c r="H325" s="56"/>
      <c r="I325" s="56"/>
      <c r="J325" s="56"/>
    </row>
    <row r="326" spans="1:10">
      <c r="A326" s="57"/>
      <c r="B326" s="56"/>
      <c r="C326" s="55"/>
      <c r="D326" s="55" t="s">
        <v>386</v>
      </c>
      <c r="E326" s="55" t="s">
        <v>415</v>
      </c>
      <c r="F326" s="55"/>
      <c r="G326" s="56"/>
      <c r="H326" s="56"/>
      <c r="I326" s="56"/>
      <c r="J326" s="56"/>
    </row>
    <row r="327" spans="1:10">
      <c r="A327" s="57"/>
      <c r="B327" s="56"/>
      <c r="C327" s="55"/>
      <c r="D327" s="55"/>
      <c r="E327" s="55" t="s">
        <v>953</v>
      </c>
      <c r="F327" s="55" t="s">
        <v>1230</v>
      </c>
      <c r="G327" s="56"/>
      <c r="H327" s="56"/>
      <c r="I327" s="56"/>
      <c r="J327" s="56"/>
    </row>
    <row r="328" spans="1:10">
      <c r="A328" s="57"/>
      <c r="B328" s="56"/>
      <c r="C328" s="56"/>
      <c r="D328" s="56"/>
      <c r="E328" s="56"/>
      <c r="F328" s="58" t="s">
        <v>17</v>
      </c>
      <c r="G328" s="59" t="s">
        <v>4</v>
      </c>
      <c r="H328" s="60">
        <v>0.02</v>
      </c>
      <c r="I328" s="61">
        <f>Labour!D16</f>
        <v>466.67</v>
      </c>
      <c r="J328" s="60">
        <f>H328*I328</f>
        <v>9.333400000000001</v>
      </c>
    </row>
    <row r="329" spans="1:10">
      <c r="A329" s="57"/>
      <c r="B329" s="56"/>
      <c r="C329" s="56"/>
      <c r="D329" s="56"/>
      <c r="E329" s="56"/>
      <c r="F329" s="58" t="s">
        <v>18</v>
      </c>
      <c r="G329" s="59" t="s">
        <v>4</v>
      </c>
      <c r="H329" s="60">
        <v>0.5</v>
      </c>
      <c r="I329" s="61">
        <f>Labour!D17</f>
        <v>466.67</v>
      </c>
      <c r="J329" s="60">
        <f>H329*I329</f>
        <v>233.33500000000001</v>
      </c>
    </row>
    <row r="330" spans="1:10">
      <c r="A330" s="57"/>
      <c r="B330" s="56"/>
      <c r="C330" s="56"/>
      <c r="D330" s="56"/>
      <c r="E330" s="55" t="s">
        <v>955</v>
      </c>
      <c r="F330" s="55" t="s">
        <v>1231</v>
      </c>
      <c r="G330" s="56"/>
      <c r="H330" s="56"/>
      <c r="I330" s="56"/>
      <c r="J330" s="56"/>
    </row>
    <row r="331" spans="1:10" ht="27.75" customHeight="1">
      <c r="A331" s="57"/>
      <c r="B331" s="56"/>
      <c r="C331" s="56"/>
      <c r="D331" s="56"/>
      <c r="E331" s="56"/>
      <c r="F331" s="69" t="s">
        <v>1408</v>
      </c>
      <c r="G331" s="59" t="s">
        <v>89</v>
      </c>
      <c r="H331" s="60">
        <v>0.83</v>
      </c>
      <c r="I331" s="60">
        <f>'Plant &amp; Machinery'!G5</f>
        <v>586</v>
      </c>
      <c r="J331" s="60">
        <f>I331*H331</f>
        <v>486.38</v>
      </c>
    </row>
    <row r="332" spans="1:10">
      <c r="A332" s="57"/>
      <c r="B332" s="56"/>
      <c r="C332" s="56"/>
      <c r="D332" s="56"/>
      <c r="E332" s="56"/>
      <c r="F332" s="58" t="s">
        <v>281</v>
      </c>
      <c r="G332" s="59" t="s">
        <v>89</v>
      </c>
      <c r="H332" s="60">
        <v>0.27</v>
      </c>
      <c r="I332" s="60">
        <f>'Plant &amp; Machinery'!G50</f>
        <v>697</v>
      </c>
      <c r="J332" s="60">
        <f>H332*I332</f>
        <v>188.19000000000003</v>
      </c>
    </row>
    <row r="333" spans="1:10">
      <c r="A333" s="57"/>
      <c r="B333" s="56"/>
      <c r="C333" s="56"/>
      <c r="D333" s="56"/>
      <c r="E333" s="55" t="s">
        <v>957</v>
      </c>
      <c r="F333" s="55" t="s">
        <v>1390</v>
      </c>
      <c r="G333" s="56"/>
      <c r="H333" s="56"/>
      <c r="I333" s="56"/>
      <c r="J333" s="62">
        <f>SUM(J328:J332)*12.5%</f>
        <v>114.65480000000001</v>
      </c>
    </row>
    <row r="334" spans="1:10">
      <c r="A334" s="57"/>
      <c r="B334" s="56"/>
      <c r="C334" s="56"/>
      <c r="D334" s="56"/>
      <c r="E334" s="55"/>
      <c r="F334" s="55"/>
      <c r="G334" s="56"/>
      <c r="H334" s="56"/>
      <c r="I334" s="56"/>
      <c r="J334" s="63"/>
    </row>
    <row r="335" spans="1:10">
      <c r="A335" s="57"/>
      <c r="B335" s="56"/>
      <c r="C335" s="56"/>
      <c r="D335" s="56"/>
      <c r="E335" s="58" t="s">
        <v>1406</v>
      </c>
      <c r="F335" s="56"/>
      <c r="G335" s="56"/>
      <c r="H335" s="56"/>
      <c r="I335" s="56"/>
      <c r="J335" s="61">
        <f>SUM(J328:J333)</f>
        <v>1031.8932</v>
      </c>
    </row>
    <row r="336" spans="1:10">
      <c r="A336" s="57"/>
      <c r="B336" s="56"/>
      <c r="C336" s="56"/>
      <c r="D336" s="56"/>
      <c r="E336" s="55" t="s">
        <v>1407</v>
      </c>
      <c r="F336" s="56"/>
      <c r="G336" s="56"/>
      <c r="H336" s="56"/>
      <c r="I336" s="56"/>
      <c r="J336" s="62">
        <f>J335/1.25</f>
        <v>825.51455999999996</v>
      </c>
    </row>
    <row r="337" spans="1:10" ht="12.75" customHeight="1">
      <c r="A337" s="57"/>
      <c r="B337" s="56"/>
      <c r="C337" s="56"/>
      <c r="D337" s="55" t="s">
        <v>388</v>
      </c>
      <c r="E337" s="670" t="s">
        <v>417</v>
      </c>
      <c r="F337" s="670"/>
      <c r="G337" s="56"/>
      <c r="H337" s="56"/>
      <c r="I337" s="56"/>
      <c r="J337" s="56"/>
    </row>
    <row r="338" spans="1:10">
      <c r="A338" s="57"/>
      <c r="B338" s="56"/>
      <c r="C338" s="56"/>
      <c r="D338" s="56"/>
      <c r="E338" s="55" t="s">
        <v>953</v>
      </c>
      <c r="F338" s="55" t="s">
        <v>1230</v>
      </c>
      <c r="G338" s="56"/>
      <c r="H338" s="56"/>
      <c r="I338" s="56"/>
      <c r="J338" s="56"/>
    </row>
    <row r="339" spans="1:10">
      <c r="A339" s="57"/>
      <c r="B339" s="56"/>
      <c r="C339" s="56"/>
      <c r="D339" s="56"/>
      <c r="E339" s="56"/>
      <c r="F339" s="58" t="s">
        <v>17</v>
      </c>
      <c r="G339" s="59" t="s">
        <v>4</v>
      </c>
      <c r="H339" s="60">
        <v>0.05</v>
      </c>
      <c r="I339" s="61">
        <f>Labour!D16</f>
        <v>466.67</v>
      </c>
      <c r="J339" s="60">
        <f>H339*I339</f>
        <v>23.333500000000001</v>
      </c>
    </row>
    <row r="340" spans="1:10">
      <c r="A340" s="57"/>
      <c r="B340" s="56"/>
      <c r="C340" s="56"/>
      <c r="D340" s="56"/>
      <c r="E340" s="56"/>
      <c r="F340" s="58" t="s">
        <v>18</v>
      </c>
      <c r="G340" s="59" t="s">
        <v>4</v>
      </c>
      <c r="H340" s="60">
        <v>0.91</v>
      </c>
      <c r="I340" s="61">
        <f>Labour!D17</f>
        <v>466.67</v>
      </c>
      <c r="J340" s="60">
        <f>H340*I340</f>
        <v>424.66970000000003</v>
      </c>
    </row>
    <row r="341" spans="1:10">
      <c r="A341" s="57"/>
      <c r="B341" s="56"/>
      <c r="C341" s="56"/>
      <c r="D341" s="56"/>
      <c r="E341" s="56"/>
      <c r="F341" s="58" t="s">
        <v>6</v>
      </c>
      <c r="G341" s="59" t="s">
        <v>4</v>
      </c>
      <c r="H341" s="60">
        <v>0.25</v>
      </c>
      <c r="I341" s="60">
        <f>Labour!D5</f>
        <v>527.33000000000004</v>
      </c>
      <c r="J341" s="60">
        <f>I341*H341</f>
        <v>131.83250000000001</v>
      </c>
    </row>
    <row r="342" spans="1:10">
      <c r="A342" s="57"/>
      <c r="B342" s="56"/>
      <c r="C342" s="56"/>
      <c r="D342" s="56"/>
      <c r="E342" s="55" t="s">
        <v>955</v>
      </c>
      <c r="F342" s="55" t="s">
        <v>1231</v>
      </c>
      <c r="G342" s="56"/>
      <c r="H342" s="56"/>
      <c r="I342" s="56"/>
      <c r="J342" s="56"/>
    </row>
    <row r="343" spans="1:10" ht="28.5" customHeight="1">
      <c r="A343" s="57"/>
      <c r="B343" s="56"/>
      <c r="C343" s="56"/>
      <c r="D343" s="56"/>
      <c r="E343" s="56"/>
      <c r="F343" s="64" t="s">
        <v>1409</v>
      </c>
      <c r="G343" s="59" t="s">
        <v>89</v>
      </c>
      <c r="H343" s="60">
        <v>1.25</v>
      </c>
      <c r="I343" s="60">
        <f>'Plant &amp; Machinery'!G5</f>
        <v>586</v>
      </c>
      <c r="J343" s="60">
        <f>I343*H343</f>
        <v>732.5</v>
      </c>
    </row>
    <row r="344" spans="1:10">
      <c r="A344" s="57"/>
      <c r="B344" s="56"/>
      <c r="C344" s="56"/>
      <c r="D344" s="56"/>
      <c r="E344" s="56"/>
      <c r="F344" s="58" t="s">
        <v>281</v>
      </c>
      <c r="G344" s="59" t="s">
        <v>89</v>
      </c>
      <c r="H344" s="60">
        <v>0.27</v>
      </c>
      <c r="I344" s="60">
        <f>'Plant &amp; Machinery'!G50</f>
        <v>697</v>
      </c>
      <c r="J344" s="60">
        <f>H344*I344</f>
        <v>188.19000000000003</v>
      </c>
    </row>
    <row r="345" spans="1:10">
      <c r="A345" s="57"/>
      <c r="B345" s="56"/>
      <c r="C345" s="56"/>
      <c r="D345" s="56"/>
      <c r="E345" s="55" t="s">
        <v>957</v>
      </c>
      <c r="F345" s="55" t="s">
        <v>1390</v>
      </c>
      <c r="G345" s="56"/>
      <c r="H345" s="56"/>
      <c r="I345" s="56"/>
      <c r="J345" s="62">
        <f>SUM(J339:J344)*12.5%</f>
        <v>187.56571250000002</v>
      </c>
    </row>
    <row r="346" spans="1:10">
      <c r="A346" s="57"/>
      <c r="B346" s="56"/>
      <c r="C346" s="56"/>
      <c r="D346" s="56"/>
      <c r="E346" s="55"/>
      <c r="F346" s="55"/>
      <c r="G346" s="56"/>
      <c r="H346" s="56"/>
      <c r="I346" s="56"/>
      <c r="J346" s="63"/>
    </row>
    <row r="347" spans="1:10">
      <c r="A347" s="57"/>
      <c r="B347" s="56"/>
      <c r="C347" s="56"/>
      <c r="D347" s="56"/>
      <c r="E347" s="55" t="s">
        <v>1406</v>
      </c>
      <c r="F347" s="55"/>
      <c r="G347" s="56"/>
      <c r="H347" s="56"/>
      <c r="I347" s="56"/>
      <c r="J347" s="61">
        <f>SUM(J339:J345)</f>
        <v>1688.0914125000002</v>
      </c>
    </row>
    <row r="348" spans="1:10">
      <c r="A348" s="57"/>
      <c r="B348" s="56"/>
      <c r="C348" s="56"/>
      <c r="D348" s="56"/>
      <c r="E348" s="55" t="s">
        <v>1410</v>
      </c>
      <c r="F348" s="55"/>
      <c r="G348" s="56"/>
      <c r="H348" s="56"/>
      <c r="I348" s="56"/>
      <c r="J348" s="62">
        <f>J347/1.25</f>
        <v>1350.4731300000001</v>
      </c>
    </row>
    <row r="349" spans="1:10">
      <c r="A349" s="53" t="s">
        <v>418</v>
      </c>
      <c r="B349" s="54">
        <v>202</v>
      </c>
      <c r="C349" s="55" t="s">
        <v>419</v>
      </c>
      <c r="D349" s="55"/>
      <c r="E349" s="56"/>
      <c r="F349" s="56"/>
      <c r="G349" s="56"/>
      <c r="H349" s="56"/>
      <c r="I349" s="56"/>
      <c r="J349" s="56"/>
    </row>
    <row r="350" spans="1:10" ht="54.75" customHeight="1">
      <c r="A350" s="57"/>
      <c r="B350" s="56"/>
      <c r="C350" s="667" t="s">
        <v>420</v>
      </c>
      <c r="D350" s="667"/>
      <c r="E350" s="667"/>
      <c r="F350" s="667"/>
      <c r="G350" s="56"/>
      <c r="H350" s="56"/>
      <c r="I350" s="56"/>
      <c r="J350" s="56"/>
    </row>
    <row r="351" spans="1:10">
      <c r="A351" s="57"/>
      <c r="B351" s="56"/>
      <c r="C351" s="58" t="s">
        <v>1404</v>
      </c>
      <c r="D351" s="56"/>
      <c r="E351" s="56"/>
      <c r="F351" s="56"/>
      <c r="G351" s="56"/>
      <c r="H351" s="56"/>
      <c r="I351" s="56"/>
      <c r="J351" s="56"/>
    </row>
    <row r="352" spans="1:10">
      <c r="A352" s="57"/>
      <c r="B352" s="56"/>
      <c r="C352" s="58" t="s">
        <v>1411</v>
      </c>
      <c r="D352" s="56"/>
      <c r="E352" s="56"/>
      <c r="F352" s="56"/>
      <c r="G352" s="56"/>
      <c r="H352" s="56"/>
      <c r="I352" s="56"/>
      <c r="J352" s="56"/>
    </row>
    <row r="353" spans="1:10">
      <c r="A353" s="57"/>
      <c r="B353" s="56"/>
      <c r="C353" s="55" t="s">
        <v>386</v>
      </c>
      <c r="D353" s="55" t="s">
        <v>421</v>
      </c>
      <c r="E353" s="55"/>
      <c r="F353" s="56"/>
      <c r="G353" s="56"/>
      <c r="H353" s="56"/>
      <c r="I353" s="56"/>
      <c r="J353" s="56"/>
    </row>
    <row r="354" spans="1:10">
      <c r="A354" s="57"/>
      <c r="B354" s="56"/>
      <c r="C354" s="55"/>
      <c r="D354" s="55" t="s">
        <v>953</v>
      </c>
      <c r="E354" s="55" t="s">
        <v>1230</v>
      </c>
      <c r="F354" s="56"/>
      <c r="G354" s="56"/>
      <c r="H354" s="56"/>
      <c r="I354" s="56"/>
      <c r="J354" s="56"/>
    </row>
    <row r="355" spans="1:10">
      <c r="A355" s="57"/>
      <c r="B355" s="56"/>
      <c r="C355" s="56"/>
      <c r="D355" s="56"/>
      <c r="E355" s="58" t="s">
        <v>17</v>
      </c>
      <c r="F355" s="56"/>
      <c r="G355" s="59" t="s">
        <v>4</v>
      </c>
      <c r="H355" s="60">
        <v>0.02</v>
      </c>
      <c r="I355" s="61">
        <f>Labour!D16</f>
        <v>466.67</v>
      </c>
      <c r="J355" s="60">
        <f>H355*I355</f>
        <v>9.333400000000001</v>
      </c>
    </row>
    <row r="356" spans="1:10">
      <c r="A356" s="57"/>
      <c r="B356" s="56"/>
      <c r="C356" s="56"/>
      <c r="D356" s="56"/>
      <c r="E356" s="58" t="s">
        <v>18</v>
      </c>
      <c r="F356" s="56"/>
      <c r="G356" s="59" t="s">
        <v>4</v>
      </c>
      <c r="H356" s="60">
        <v>0.5</v>
      </c>
      <c r="I356" s="61">
        <f>Labour!D17</f>
        <v>466.67</v>
      </c>
      <c r="J356" s="60">
        <f>H356*I356</f>
        <v>233.33500000000001</v>
      </c>
    </row>
    <row r="357" spans="1:10">
      <c r="A357" s="57"/>
      <c r="B357" s="56"/>
      <c r="C357" s="56"/>
      <c r="D357" s="55" t="s">
        <v>955</v>
      </c>
      <c r="E357" s="55" t="s">
        <v>1231</v>
      </c>
      <c r="F357" s="56"/>
      <c r="G357" s="56"/>
      <c r="H357" s="56"/>
      <c r="I357" s="56"/>
      <c r="J357" s="56"/>
    </row>
    <row r="358" spans="1:10">
      <c r="A358" s="53"/>
      <c r="B358" s="56"/>
      <c r="C358" s="56"/>
      <c r="D358" s="56"/>
      <c r="E358" s="58" t="s">
        <v>281</v>
      </c>
      <c r="F358" s="56"/>
      <c r="G358" s="59" t="s">
        <v>89</v>
      </c>
      <c r="H358" s="60">
        <v>0.27</v>
      </c>
      <c r="I358" s="60">
        <f>'Plant &amp; Machinery'!G50</f>
        <v>697</v>
      </c>
      <c r="J358" s="60">
        <f>H358*I358</f>
        <v>188.19000000000003</v>
      </c>
    </row>
    <row r="359" spans="1:10">
      <c r="A359" s="57"/>
      <c r="B359" s="54"/>
      <c r="C359" s="56"/>
      <c r="D359" s="55" t="s">
        <v>957</v>
      </c>
      <c r="E359" s="55" t="s">
        <v>1390</v>
      </c>
      <c r="F359" s="56"/>
      <c r="G359" s="56"/>
      <c r="H359" s="56"/>
      <c r="I359" s="56"/>
      <c r="J359" s="62">
        <f>SUM(J353:J358)*12.5%</f>
        <v>53.857300000000009</v>
      </c>
    </row>
    <row r="360" spans="1:10">
      <c r="A360" s="57"/>
      <c r="B360" s="56"/>
      <c r="C360" s="56"/>
      <c r="D360" s="55"/>
      <c r="E360" s="55"/>
      <c r="F360" s="56"/>
      <c r="G360" s="56"/>
      <c r="H360" s="56"/>
      <c r="I360" s="56"/>
      <c r="J360" s="63"/>
    </row>
    <row r="361" spans="1:10">
      <c r="A361" s="57"/>
      <c r="B361" s="56"/>
      <c r="C361" s="56"/>
      <c r="D361" s="58" t="s">
        <v>1406</v>
      </c>
      <c r="E361" s="55"/>
      <c r="F361" s="56"/>
      <c r="G361" s="56"/>
      <c r="H361" s="56"/>
      <c r="I361" s="56"/>
      <c r="J361" s="61">
        <f>SUM(J353:J359)</f>
        <v>484.71570000000008</v>
      </c>
    </row>
    <row r="362" spans="1:10">
      <c r="A362" s="57"/>
      <c r="B362" s="56"/>
      <c r="C362" s="56"/>
      <c r="D362" s="55" t="s">
        <v>1412</v>
      </c>
      <c r="E362" s="55"/>
      <c r="F362" s="56"/>
      <c r="G362" s="56"/>
      <c r="H362" s="56"/>
      <c r="I362" s="56"/>
      <c r="J362" s="62">
        <f>J361/1.25</f>
        <v>387.77256000000006</v>
      </c>
    </row>
    <row r="363" spans="1:10">
      <c r="A363" s="57"/>
      <c r="B363" s="56"/>
      <c r="C363" s="55" t="s">
        <v>388</v>
      </c>
      <c r="D363" s="55" t="s">
        <v>422</v>
      </c>
      <c r="E363" s="55"/>
      <c r="F363" s="56"/>
      <c r="G363" s="56"/>
      <c r="H363" s="56"/>
      <c r="I363" s="56"/>
      <c r="J363" s="56"/>
    </row>
    <row r="364" spans="1:10">
      <c r="A364" s="57"/>
      <c r="B364" s="56"/>
      <c r="C364" s="55"/>
      <c r="D364" s="55" t="s">
        <v>953</v>
      </c>
      <c r="E364" s="55" t="s">
        <v>1230</v>
      </c>
      <c r="F364" s="56"/>
      <c r="G364" s="56"/>
      <c r="H364" s="56"/>
      <c r="I364" s="56"/>
      <c r="J364" s="56"/>
    </row>
    <row r="365" spans="1:10">
      <c r="A365" s="57"/>
      <c r="B365" s="56"/>
      <c r="C365" s="56"/>
      <c r="D365" s="56"/>
      <c r="E365" s="58" t="s">
        <v>17</v>
      </c>
      <c r="F365" s="56"/>
      <c r="G365" s="59" t="s">
        <v>4</v>
      </c>
      <c r="H365" s="60">
        <v>0.03</v>
      </c>
      <c r="I365" s="61">
        <f>Labour!D16</f>
        <v>466.67</v>
      </c>
      <c r="J365" s="60">
        <f>H365*I365</f>
        <v>14.0001</v>
      </c>
    </row>
    <row r="366" spans="1:10">
      <c r="A366" s="57"/>
      <c r="B366" s="56"/>
      <c r="C366" s="56"/>
      <c r="D366" s="56"/>
      <c r="E366" s="58" t="s">
        <v>18</v>
      </c>
      <c r="F366" s="56"/>
      <c r="G366" s="59" t="s">
        <v>4</v>
      </c>
      <c r="H366" s="60">
        <v>0.75</v>
      </c>
      <c r="I366" s="61">
        <f>Labour!D17</f>
        <v>466.67</v>
      </c>
      <c r="J366" s="60">
        <f>H366*I366</f>
        <v>350.0025</v>
      </c>
    </row>
    <row r="367" spans="1:10">
      <c r="A367" s="57"/>
      <c r="B367" s="56"/>
      <c r="C367" s="56"/>
      <c r="D367" s="55" t="s">
        <v>955</v>
      </c>
      <c r="E367" s="55" t="s">
        <v>1231</v>
      </c>
      <c r="F367" s="56"/>
      <c r="G367" s="56"/>
      <c r="H367" s="56"/>
      <c r="I367" s="56"/>
      <c r="J367" s="56"/>
    </row>
    <row r="368" spans="1:10">
      <c r="A368" s="57"/>
      <c r="B368" s="56"/>
      <c r="C368" s="56"/>
      <c r="D368" s="56"/>
      <c r="E368" s="58" t="s">
        <v>281</v>
      </c>
      <c r="F368" s="56"/>
      <c r="G368" s="59" t="s">
        <v>89</v>
      </c>
      <c r="H368" s="60">
        <v>0.27</v>
      </c>
      <c r="I368" s="60">
        <f>'Plant &amp; Machinery'!G50</f>
        <v>697</v>
      </c>
      <c r="J368" s="60">
        <f>H368*I368</f>
        <v>188.19000000000003</v>
      </c>
    </row>
    <row r="369" spans="1:10">
      <c r="A369" s="57"/>
      <c r="B369" s="56"/>
      <c r="C369" s="56"/>
      <c r="D369" s="55" t="s">
        <v>957</v>
      </c>
      <c r="E369" s="55" t="s">
        <v>1390</v>
      </c>
      <c r="F369" s="56"/>
      <c r="G369" s="56"/>
      <c r="H369" s="56"/>
      <c r="I369" s="56"/>
      <c r="J369" s="62">
        <f>SUM(J363:J368)*12.5%</f>
        <v>69.024074999999996</v>
      </c>
    </row>
    <row r="370" spans="1:10">
      <c r="A370" s="57"/>
      <c r="B370" s="56"/>
      <c r="C370" s="56"/>
      <c r="D370" s="55"/>
      <c r="E370" s="55"/>
      <c r="F370" s="56"/>
      <c r="G370" s="56"/>
      <c r="H370" s="56"/>
      <c r="I370" s="56"/>
      <c r="J370" s="63"/>
    </row>
    <row r="371" spans="1:10">
      <c r="A371" s="57"/>
      <c r="B371" s="56"/>
      <c r="C371" s="56"/>
      <c r="D371" s="58" t="s">
        <v>1406</v>
      </c>
      <c r="E371" s="55"/>
      <c r="F371" s="56"/>
      <c r="G371" s="56"/>
      <c r="H371" s="56"/>
      <c r="I371" s="56"/>
      <c r="J371" s="61">
        <f>SUM(J363:J369)</f>
        <v>621.21667500000001</v>
      </c>
    </row>
    <row r="372" spans="1:10">
      <c r="A372" s="57"/>
      <c r="B372" s="56"/>
      <c r="C372" s="56"/>
      <c r="D372" s="55" t="s">
        <v>1407</v>
      </c>
      <c r="E372" s="55"/>
      <c r="F372" s="56"/>
      <c r="G372" s="56"/>
      <c r="H372" s="56"/>
      <c r="I372" s="56"/>
      <c r="J372" s="62">
        <f>J371/1.25</f>
        <v>496.97334000000001</v>
      </c>
    </row>
    <row r="373" spans="1:10">
      <c r="A373" s="57"/>
      <c r="B373" s="56"/>
      <c r="C373" s="55" t="s">
        <v>416</v>
      </c>
      <c r="D373" s="55" t="s">
        <v>423</v>
      </c>
      <c r="E373" s="56"/>
      <c r="F373" s="56"/>
      <c r="G373" s="56"/>
      <c r="H373" s="56"/>
      <c r="I373" s="56"/>
      <c r="J373" s="56"/>
    </row>
    <row r="374" spans="1:10">
      <c r="A374" s="57"/>
      <c r="B374" s="56"/>
      <c r="C374" s="56"/>
      <c r="D374" s="55" t="s">
        <v>953</v>
      </c>
      <c r="E374" s="55" t="s">
        <v>1230</v>
      </c>
      <c r="F374" s="56"/>
      <c r="G374" s="56"/>
      <c r="H374" s="56"/>
      <c r="I374" s="56"/>
      <c r="J374" s="56"/>
    </row>
    <row r="375" spans="1:10">
      <c r="A375" s="57"/>
      <c r="B375" s="56"/>
      <c r="C375" s="56"/>
      <c r="D375" s="56"/>
      <c r="E375" s="58" t="s">
        <v>17</v>
      </c>
      <c r="F375" s="56"/>
      <c r="G375" s="59" t="s">
        <v>4</v>
      </c>
      <c r="H375" s="66">
        <v>1.6E-2</v>
      </c>
      <c r="I375" s="61">
        <f>Labour!D16</f>
        <v>466.67</v>
      </c>
      <c r="J375" s="60">
        <f>H375*I375</f>
        <v>7.4667200000000005</v>
      </c>
    </row>
    <row r="376" spans="1:10">
      <c r="A376" s="57"/>
      <c r="B376" s="56"/>
      <c r="C376" s="56"/>
      <c r="D376" s="56"/>
      <c r="E376" s="58" t="s">
        <v>18</v>
      </c>
      <c r="F376" s="56"/>
      <c r="G376" s="59" t="s">
        <v>4</v>
      </c>
      <c r="H376" s="60">
        <v>0.4</v>
      </c>
      <c r="I376" s="61">
        <f>Labour!D17</f>
        <v>466.67</v>
      </c>
      <c r="J376" s="60">
        <f>H376*I376</f>
        <v>186.66800000000001</v>
      </c>
    </row>
    <row r="377" spans="1:10">
      <c r="A377" s="57"/>
      <c r="B377" s="56"/>
      <c r="C377" s="56"/>
      <c r="D377" s="55" t="s">
        <v>955</v>
      </c>
      <c r="E377" s="55" t="s">
        <v>1231</v>
      </c>
      <c r="F377" s="56"/>
      <c r="G377" s="56"/>
      <c r="H377" s="56"/>
      <c r="I377" s="56"/>
      <c r="J377" s="56"/>
    </row>
    <row r="378" spans="1:10">
      <c r="A378" s="57"/>
      <c r="B378" s="56"/>
      <c r="C378" s="56"/>
      <c r="D378" s="56"/>
      <c r="E378" s="58" t="s">
        <v>281</v>
      </c>
      <c r="F378" s="56"/>
      <c r="G378" s="59" t="s">
        <v>89</v>
      </c>
      <c r="H378" s="60">
        <v>0.27</v>
      </c>
      <c r="I378" s="60">
        <f>'Plant &amp; Machinery'!G50</f>
        <v>697</v>
      </c>
      <c r="J378" s="60">
        <f>H378*I378</f>
        <v>188.19000000000003</v>
      </c>
    </row>
    <row r="379" spans="1:10">
      <c r="A379" s="57"/>
      <c r="B379" s="56"/>
      <c r="C379" s="56"/>
      <c r="D379" s="55" t="s">
        <v>957</v>
      </c>
      <c r="E379" s="55" t="s">
        <v>1390</v>
      </c>
      <c r="F379" s="56"/>
      <c r="G379" s="56"/>
      <c r="H379" s="56"/>
      <c r="I379" s="56"/>
      <c r="J379" s="62">
        <f>SUM(J373:J378)*12.5%</f>
        <v>47.790590000000009</v>
      </c>
    </row>
    <row r="380" spans="1:10">
      <c r="A380" s="57"/>
      <c r="B380" s="56"/>
      <c r="C380" s="56"/>
      <c r="D380" s="55"/>
      <c r="E380" s="55"/>
      <c r="F380" s="56"/>
      <c r="G380" s="56"/>
      <c r="H380" s="56"/>
      <c r="I380" s="56"/>
      <c r="J380" s="63"/>
    </row>
    <row r="381" spans="1:10">
      <c r="A381" s="57"/>
      <c r="B381" s="56"/>
      <c r="C381" s="56"/>
      <c r="D381" s="58" t="s">
        <v>1406</v>
      </c>
      <c r="E381" s="58"/>
      <c r="F381" s="58"/>
      <c r="G381" s="59"/>
      <c r="H381" s="60"/>
      <c r="I381" s="60"/>
      <c r="J381" s="61">
        <f>SUM(J373:J379)</f>
        <v>430.11531000000008</v>
      </c>
    </row>
    <row r="382" spans="1:10">
      <c r="A382" s="57"/>
      <c r="B382" s="56"/>
      <c r="C382" s="56"/>
      <c r="D382" s="55" t="s">
        <v>1410</v>
      </c>
      <c r="E382" s="55"/>
      <c r="F382" s="56"/>
      <c r="G382" s="56"/>
      <c r="H382" s="56"/>
      <c r="I382" s="56"/>
      <c r="J382" s="62">
        <f>J381/1.25</f>
        <v>344.09224800000004</v>
      </c>
    </row>
    <row r="383" spans="1:10">
      <c r="A383" s="57"/>
      <c r="B383" s="56"/>
      <c r="C383" s="55" t="s">
        <v>424</v>
      </c>
      <c r="D383" s="55" t="s">
        <v>425</v>
      </c>
      <c r="E383" s="56"/>
      <c r="F383" s="56"/>
      <c r="G383" s="56"/>
      <c r="H383" s="56"/>
      <c r="I383" s="56"/>
      <c r="J383" s="56"/>
    </row>
    <row r="384" spans="1:10">
      <c r="A384" s="57"/>
      <c r="B384" s="56"/>
      <c r="C384" s="56"/>
      <c r="D384" s="55" t="s">
        <v>953</v>
      </c>
      <c r="E384" s="55" t="s">
        <v>1230</v>
      </c>
      <c r="F384" s="56"/>
      <c r="G384" s="56"/>
      <c r="H384" s="56"/>
      <c r="I384" s="56"/>
      <c r="J384" s="56"/>
    </row>
    <row r="385" spans="1:10">
      <c r="A385" s="57"/>
      <c r="B385" s="56"/>
      <c r="C385" s="56"/>
      <c r="D385" s="56"/>
      <c r="E385" s="58" t="s">
        <v>17</v>
      </c>
      <c r="F385" s="56"/>
      <c r="G385" s="59" t="s">
        <v>4</v>
      </c>
      <c r="H385" s="66">
        <v>1.4E-2</v>
      </c>
      <c r="I385" s="61">
        <f>Labour!D16</f>
        <v>466.67</v>
      </c>
      <c r="J385" s="60">
        <f>H385*I385</f>
        <v>6.5333800000000002</v>
      </c>
    </row>
    <row r="386" spans="1:10">
      <c r="A386" s="57"/>
      <c r="B386" s="56"/>
      <c r="C386" s="56"/>
      <c r="D386" s="56"/>
      <c r="E386" s="58" t="s">
        <v>18</v>
      </c>
      <c r="F386" s="56"/>
      <c r="G386" s="59" t="s">
        <v>4</v>
      </c>
      <c r="H386" s="60">
        <v>0.35</v>
      </c>
      <c r="I386" s="61">
        <f>Labour!D17</f>
        <v>466.67</v>
      </c>
      <c r="J386" s="60">
        <f>H386*I386</f>
        <v>163.33449999999999</v>
      </c>
    </row>
    <row r="387" spans="1:10">
      <c r="A387" s="57"/>
      <c r="B387" s="56"/>
      <c r="C387" s="56"/>
      <c r="D387" s="55" t="s">
        <v>955</v>
      </c>
      <c r="E387" s="55" t="s">
        <v>1231</v>
      </c>
      <c r="F387" s="56"/>
      <c r="G387" s="56"/>
      <c r="H387" s="56"/>
      <c r="I387" s="56"/>
      <c r="J387" s="56"/>
    </row>
    <row r="388" spans="1:10">
      <c r="A388" s="57"/>
      <c r="B388" s="56"/>
      <c r="C388" s="56"/>
      <c r="D388" s="56"/>
      <c r="E388" s="58" t="s">
        <v>281</v>
      </c>
      <c r="F388" s="56"/>
      <c r="G388" s="59" t="s">
        <v>89</v>
      </c>
      <c r="H388" s="60">
        <v>0.27</v>
      </c>
      <c r="I388" s="60">
        <f>'Plant &amp; Machinery'!G50</f>
        <v>697</v>
      </c>
      <c r="J388" s="60">
        <f>H388*I388</f>
        <v>188.19000000000003</v>
      </c>
    </row>
    <row r="389" spans="1:10">
      <c r="A389" s="57"/>
      <c r="B389" s="56"/>
      <c r="C389" s="56"/>
      <c r="D389" s="55" t="s">
        <v>957</v>
      </c>
      <c r="E389" s="55" t="s">
        <v>1390</v>
      </c>
      <c r="F389" s="56"/>
      <c r="G389" s="56"/>
      <c r="H389" s="56"/>
      <c r="I389" s="56"/>
      <c r="J389" s="62">
        <f>SUM(J383:J388)*12.5%</f>
        <v>44.757235000000001</v>
      </c>
    </row>
    <row r="390" spans="1:10">
      <c r="A390" s="57"/>
      <c r="B390" s="56"/>
      <c r="C390" s="56"/>
      <c r="D390" s="55"/>
      <c r="E390" s="55"/>
      <c r="F390" s="56"/>
      <c r="G390" s="56"/>
      <c r="H390" s="56"/>
      <c r="I390" s="56"/>
      <c r="J390" s="63"/>
    </row>
    <row r="391" spans="1:10">
      <c r="A391" s="57"/>
      <c r="B391" s="56"/>
      <c r="C391" s="56"/>
      <c r="D391" s="58" t="s">
        <v>1406</v>
      </c>
      <c r="E391" s="55"/>
      <c r="F391" s="56"/>
      <c r="G391" s="56"/>
      <c r="H391" s="56"/>
      <c r="I391" s="56"/>
      <c r="J391" s="61">
        <f>SUM(J383:J389)</f>
        <v>402.81511499999999</v>
      </c>
    </row>
    <row r="392" spans="1:10">
      <c r="A392" s="57"/>
      <c r="B392" s="56"/>
      <c r="C392" s="56"/>
      <c r="D392" s="55" t="s">
        <v>1410</v>
      </c>
      <c r="E392" s="55"/>
      <c r="F392" s="56"/>
      <c r="G392" s="56"/>
      <c r="H392" s="56"/>
      <c r="I392" s="56"/>
      <c r="J392" s="62">
        <f>J391/1.25</f>
        <v>322.252092</v>
      </c>
    </row>
    <row r="393" spans="1:10" ht="28.5" customHeight="1">
      <c r="A393" s="53" t="s">
        <v>426</v>
      </c>
      <c r="B393" s="54">
        <v>202</v>
      </c>
      <c r="C393" s="670" t="s">
        <v>427</v>
      </c>
      <c r="D393" s="670"/>
      <c r="E393" s="670"/>
      <c r="F393" s="670"/>
      <c r="G393" s="56"/>
      <c r="H393" s="56"/>
      <c r="I393" s="56"/>
      <c r="J393" s="56"/>
    </row>
    <row r="394" spans="1:10" ht="53.25" customHeight="1">
      <c r="A394" s="57"/>
      <c r="B394" s="56"/>
      <c r="C394" s="667" t="s">
        <v>428</v>
      </c>
      <c r="D394" s="667"/>
      <c r="E394" s="667"/>
      <c r="F394" s="667"/>
      <c r="G394" s="56"/>
      <c r="H394" s="56"/>
      <c r="I394" s="56"/>
      <c r="J394" s="56"/>
    </row>
    <row r="395" spans="1:10">
      <c r="A395" s="57"/>
      <c r="B395" s="56"/>
      <c r="C395" s="58" t="s">
        <v>1404</v>
      </c>
      <c r="D395" s="56"/>
      <c r="E395" s="56"/>
      <c r="F395" s="56"/>
      <c r="G395" s="56"/>
      <c r="H395" s="56"/>
      <c r="I395" s="56"/>
      <c r="J395" s="56"/>
    </row>
    <row r="396" spans="1:10">
      <c r="A396" s="57"/>
      <c r="B396" s="56"/>
      <c r="C396" s="58" t="s">
        <v>1413</v>
      </c>
      <c r="D396" s="56"/>
      <c r="E396" s="56"/>
      <c r="F396" s="56"/>
      <c r="G396" s="56"/>
      <c r="H396" s="56"/>
      <c r="I396" s="56"/>
      <c r="J396" s="56"/>
    </row>
    <row r="397" spans="1:10">
      <c r="A397" s="57"/>
      <c r="B397" s="56"/>
      <c r="C397" s="55" t="s">
        <v>386</v>
      </c>
      <c r="D397" s="55" t="s">
        <v>429</v>
      </c>
      <c r="E397" s="55"/>
      <c r="F397" s="56"/>
      <c r="G397" s="56"/>
      <c r="H397" s="56"/>
      <c r="I397" s="56"/>
      <c r="J397" s="56"/>
    </row>
    <row r="398" spans="1:10">
      <c r="A398" s="57"/>
      <c r="B398" s="56"/>
      <c r="C398" s="55"/>
      <c r="D398" s="55" t="s">
        <v>953</v>
      </c>
      <c r="E398" s="55" t="s">
        <v>1230</v>
      </c>
      <c r="F398" s="56"/>
      <c r="G398" s="56"/>
      <c r="H398" s="56"/>
      <c r="I398" s="56"/>
      <c r="J398" s="56"/>
    </row>
    <row r="399" spans="1:10">
      <c r="A399" s="57"/>
      <c r="B399" s="56"/>
      <c r="C399" s="56"/>
      <c r="D399" s="56"/>
      <c r="E399" s="58" t="s">
        <v>17</v>
      </c>
      <c r="F399" s="56"/>
      <c r="G399" s="59" t="s">
        <v>4</v>
      </c>
      <c r="H399" s="66">
        <v>2.4E-2</v>
      </c>
      <c r="I399" s="61">
        <f>Labour!D16</f>
        <v>466.67</v>
      </c>
      <c r="J399" s="60">
        <f>H399*I399</f>
        <v>11.20008</v>
      </c>
    </row>
    <row r="400" spans="1:10">
      <c r="A400" s="57"/>
      <c r="B400" s="56"/>
      <c r="C400" s="56"/>
      <c r="D400" s="56"/>
      <c r="E400" s="58" t="s">
        <v>18</v>
      </c>
      <c r="F400" s="56"/>
      <c r="G400" s="59" t="s">
        <v>4</v>
      </c>
      <c r="H400" s="60">
        <v>0.6</v>
      </c>
      <c r="I400" s="61">
        <f>Labour!D17</f>
        <v>466.67</v>
      </c>
      <c r="J400" s="60">
        <f>H400*I400</f>
        <v>280.00200000000001</v>
      </c>
    </row>
    <row r="401" spans="1:10">
      <c r="A401" s="57"/>
      <c r="B401" s="56"/>
      <c r="C401" s="56"/>
      <c r="D401" s="55" t="s">
        <v>955</v>
      </c>
      <c r="E401" s="55" t="s">
        <v>1231</v>
      </c>
      <c r="F401" s="56"/>
      <c r="G401" s="56"/>
      <c r="H401" s="56"/>
      <c r="I401" s="56"/>
      <c r="J401" s="56"/>
    </row>
    <row r="402" spans="1:10">
      <c r="A402" s="53"/>
      <c r="B402" s="56"/>
      <c r="C402" s="56"/>
      <c r="D402" s="56"/>
      <c r="E402" s="58" t="s">
        <v>281</v>
      </c>
      <c r="F402" s="56"/>
      <c r="G402" s="59" t="s">
        <v>89</v>
      </c>
      <c r="H402" s="60">
        <v>0.27</v>
      </c>
      <c r="I402" s="60">
        <f>'Plant &amp; Machinery'!G50</f>
        <v>697</v>
      </c>
      <c r="J402" s="60">
        <f>H402*I402</f>
        <v>188.19000000000003</v>
      </c>
    </row>
    <row r="403" spans="1:10">
      <c r="A403" s="57"/>
      <c r="B403" s="54"/>
      <c r="C403" s="56"/>
      <c r="D403" s="55" t="s">
        <v>957</v>
      </c>
      <c r="E403" s="55" t="s">
        <v>1390</v>
      </c>
      <c r="F403" s="56"/>
      <c r="G403" s="56"/>
      <c r="H403" s="56"/>
      <c r="I403" s="56"/>
      <c r="J403" s="62">
        <f>SUM(J397:J402)*12.5%</f>
        <v>59.92401000000001</v>
      </c>
    </row>
    <row r="404" spans="1:10" ht="9.75" customHeight="1">
      <c r="A404" s="57"/>
      <c r="B404" s="56"/>
      <c r="C404" s="56"/>
      <c r="D404" s="55"/>
      <c r="E404" s="55"/>
      <c r="F404" s="56"/>
      <c r="G404" s="56"/>
      <c r="H404" s="56"/>
      <c r="I404" s="56"/>
      <c r="J404" s="63"/>
    </row>
    <row r="405" spans="1:10">
      <c r="A405" s="57"/>
      <c r="B405" s="56"/>
      <c r="C405" s="56"/>
      <c r="D405" s="58" t="s">
        <v>1406</v>
      </c>
      <c r="E405" s="55"/>
      <c r="F405" s="56"/>
      <c r="G405" s="56"/>
      <c r="H405" s="56"/>
      <c r="I405" s="56"/>
      <c r="J405" s="61">
        <f>SUM(J397:J403)</f>
        <v>539.31609000000003</v>
      </c>
    </row>
    <row r="406" spans="1:10">
      <c r="A406" s="57"/>
      <c r="B406" s="56"/>
      <c r="C406" s="56"/>
      <c r="D406" s="55" t="s">
        <v>1410</v>
      </c>
      <c r="E406" s="55"/>
      <c r="F406" s="56"/>
      <c r="G406" s="56"/>
      <c r="H406" s="56"/>
      <c r="I406" s="56"/>
      <c r="J406" s="62">
        <f>J405/1.25</f>
        <v>431.45287200000001</v>
      </c>
    </row>
    <row r="407" spans="1:10">
      <c r="A407" s="57"/>
      <c r="B407" s="56"/>
      <c r="C407" s="55" t="s">
        <v>388</v>
      </c>
      <c r="D407" s="55" t="s">
        <v>430</v>
      </c>
      <c r="E407" s="55"/>
      <c r="F407" s="56"/>
      <c r="G407" s="56"/>
      <c r="H407" s="56"/>
      <c r="I407" s="56"/>
      <c r="J407" s="56"/>
    </row>
    <row r="408" spans="1:10">
      <c r="A408" s="57"/>
      <c r="B408" s="56"/>
      <c r="C408" s="55"/>
      <c r="D408" s="55" t="s">
        <v>953</v>
      </c>
      <c r="E408" s="55" t="s">
        <v>1230</v>
      </c>
      <c r="F408" s="56"/>
      <c r="G408" s="56"/>
      <c r="H408" s="56"/>
      <c r="I408" s="56"/>
      <c r="J408" s="56"/>
    </row>
    <row r="409" spans="1:10">
      <c r="A409" s="57"/>
      <c r="B409" s="56"/>
      <c r="C409" s="56"/>
      <c r="D409" s="56"/>
      <c r="E409" s="58" t="s">
        <v>17</v>
      </c>
      <c r="F409" s="56"/>
      <c r="G409" s="59" t="s">
        <v>4</v>
      </c>
      <c r="H409" s="60">
        <v>0.03</v>
      </c>
      <c r="I409" s="61">
        <f>Labour!D16</f>
        <v>466.67</v>
      </c>
      <c r="J409" s="60">
        <f>H409*I409</f>
        <v>14.0001</v>
      </c>
    </row>
    <row r="410" spans="1:10">
      <c r="A410" s="57"/>
      <c r="B410" s="56"/>
      <c r="C410" s="56"/>
      <c r="D410" s="56"/>
      <c r="E410" s="58" t="s">
        <v>18</v>
      </c>
      <c r="F410" s="56"/>
      <c r="G410" s="59" t="s">
        <v>4</v>
      </c>
      <c r="H410" s="60">
        <v>0.75</v>
      </c>
      <c r="I410" s="61">
        <f>Labour!D17</f>
        <v>466.67</v>
      </c>
      <c r="J410" s="60">
        <f>H410*I410</f>
        <v>350.0025</v>
      </c>
    </row>
    <row r="411" spans="1:10">
      <c r="A411" s="57"/>
      <c r="B411" s="56"/>
      <c r="C411" s="56"/>
      <c r="D411" s="55" t="s">
        <v>955</v>
      </c>
      <c r="E411" s="55" t="s">
        <v>1231</v>
      </c>
      <c r="F411" s="56"/>
      <c r="G411" s="56"/>
      <c r="H411" s="56"/>
      <c r="I411" s="56"/>
      <c r="J411" s="56"/>
    </row>
    <row r="412" spans="1:10">
      <c r="A412" s="57"/>
      <c r="B412" s="56"/>
      <c r="C412" s="56"/>
      <c r="D412" s="56"/>
      <c r="E412" s="58" t="s">
        <v>281</v>
      </c>
      <c r="F412" s="56"/>
      <c r="G412" s="59" t="s">
        <v>89</v>
      </c>
      <c r="H412" s="60">
        <v>0.27</v>
      </c>
      <c r="I412" s="60">
        <f>'Plant &amp; Machinery'!G50</f>
        <v>697</v>
      </c>
      <c r="J412" s="60">
        <f>H412*I412</f>
        <v>188.19000000000003</v>
      </c>
    </row>
    <row r="413" spans="1:10">
      <c r="A413" s="57"/>
      <c r="B413" s="56"/>
      <c r="C413" s="56"/>
      <c r="D413" s="55" t="s">
        <v>957</v>
      </c>
      <c r="E413" s="55" t="s">
        <v>1390</v>
      </c>
      <c r="F413" s="56"/>
      <c r="G413" s="56"/>
      <c r="H413" s="56"/>
      <c r="I413" s="56"/>
      <c r="J413" s="62">
        <f>SUM(J407:J412)*12.5%</f>
        <v>69.024074999999996</v>
      </c>
    </row>
    <row r="414" spans="1:10">
      <c r="A414" s="57"/>
      <c r="B414" s="56"/>
      <c r="C414" s="56"/>
      <c r="D414" s="55"/>
      <c r="E414" s="55"/>
      <c r="F414" s="56"/>
      <c r="G414" s="56"/>
      <c r="H414" s="56"/>
      <c r="I414" s="56"/>
      <c r="J414" s="63"/>
    </row>
    <row r="415" spans="1:10">
      <c r="A415" s="57"/>
      <c r="B415" s="56"/>
      <c r="C415" s="56"/>
      <c r="D415" s="58" t="s">
        <v>1406</v>
      </c>
      <c r="E415" s="55"/>
      <c r="F415" s="56"/>
      <c r="G415" s="56"/>
      <c r="H415" s="56"/>
      <c r="I415" s="56"/>
      <c r="J415" s="61">
        <f>SUM(J407:J413)</f>
        <v>621.21667500000001</v>
      </c>
    </row>
    <row r="416" spans="1:10">
      <c r="A416" s="57"/>
      <c r="B416" s="56"/>
      <c r="C416" s="56"/>
      <c r="D416" s="55" t="s">
        <v>1410</v>
      </c>
      <c r="E416" s="55"/>
      <c r="F416" s="56"/>
      <c r="G416" s="56"/>
      <c r="H416" s="56"/>
      <c r="I416" s="56"/>
      <c r="J416" s="62">
        <f>J415/1.25</f>
        <v>496.97334000000001</v>
      </c>
    </row>
    <row r="417" spans="1:10">
      <c r="A417" s="57"/>
      <c r="B417" s="56"/>
      <c r="C417" s="55" t="s">
        <v>416</v>
      </c>
      <c r="D417" s="55" t="s">
        <v>431</v>
      </c>
      <c r="E417" s="55"/>
      <c r="F417" s="56"/>
      <c r="G417" s="56"/>
      <c r="H417" s="56"/>
      <c r="I417" s="56"/>
      <c r="J417" s="56"/>
    </row>
    <row r="418" spans="1:10">
      <c r="A418" s="57"/>
      <c r="B418" s="56"/>
      <c r="C418" s="56"/>
      <c r="D418" s="55" t="s">
        <v>953</v>
      </c>
      <c r="E418" s="55" t="s">
        <v>1230</v>
      </c>
      <c r="F418" s="56"/>
      <c r="G418" s="56"/>
      <c r="H418" s="56"/>
      <c r="I418" s="56"/>
      <c r="J418" s="56"/>
    </row>
    <row r="419" spans="1:10">
      <c r="A419" s="57"/>
      <c r="B419" s="56"/>
      <c r="C419" s="56"/>
      <c r="D419" s="56"/>
      <c r="E419" s="58" t="s">
        <v>17</v>
      </c>
      <c r="F419" s="56"/>
      <c r="G419" s="59" t="s">
        <v>4</v>
      </c>
      <c r="H419" s="60">
        <v>0.02</v>
      </c>
      <c r="I419" s="61">
        <f>Labour!D16</f>
        <v>466.67</v>
      </c>
      <c r="J419" s="60">
        <f>H419*I419</f>
        <v>9.333400000000001</v>
      </c>
    </row>
    <row r="420" spans="1:10">
      <c r="A420" s="57"/>
      <c r="B420" s="56"/>
      <c r="C420" s="56"/>
      <c r="D420" s="56"/>
      <c r="E420" s="58" t="s">
        <v>18</v>
      </c>
      <c r="F420" s="56"/>
      <c r="G420" s="59" t="s">
        <v>4</v>
      </c>
      <c r="H420" s="60">
        <v>0.5</v>
      </c>
      <c r="I420" s="61">
        <f>Labour!D17</f>
        <v>466.67</v>
      </c>
      <c r="J420" s="60">
        <f>H420*I420</f>
        <v>233.33500000000001</v>
      </c>
    </row>
    <row r="421" spans="1:10">
      <c r="A421" s="57"/>
      <c r="B421" s="56"/>
      <c r="C421" s="56"/>
      <c r="D421" s="55" t="s">
        <v>955</v>
      </c>
      <c r="E421" s="55" t="s">
        <v>1231</v>
      </c>
      <c r="F421" s="56"/>
      <c r="G421" s="56"/>
      <c r="H421" s="56"/>
      <c r="I421" s="56"/>
      <c r="J421" s="56"/>
    </row>
    <row r="422" spans="1:10">
      <c r="A422" s="57"/>
      <c r="B422" s="56"/>
      <c r="C422" s="56"/>
      <c r="D422" s="56"/>
      <c r="E422" s="58" t="s">
        <v>281</v>
      </c>
      <c r="F422" s="56"/>
      <c r="G422" s="59" t="s">
        <v>89</v>
      </c>
      <c r="H422" s="60">
        <v>0.27</v>
      </c>
      <c r="I422" s="60">
        <f>'Plant &amp; Machinery'!G50</f>
        <v>697</v>
      </c>
      <c r="J422" s="60">
        <f>H422*I422</f>
        <v>188.19000000000003</v>
      </c>
    </row>
    <row r="423" spans="1:10">
      <c r="A423" s="57"/>
      <c r="B423" s="56"/>
      <c r="C423" s="56"/>
      <c r="D423" s="55" t="s">
        <v>957</v>
      </c>
      <c r="E423" s="55" t="s">
        <v>1390</v>
      </c>
      <c r="F423" s="56"/>
      <c r="G423" s="56"/>
      <c r="H423" s="56"/>
      <c r="I423" s="56"/>
      <c r="J423" s="62">
        <f>SUM(J417:J422)*12.5%</f>
        <v>53.857300000000009</v>
      </c>
    </row>
    <row r="424" spans="1:10">
      <c r="A424" s="57"/>
      <c r="B424" s="56"/>
      <c r="C424" s="56"/>
      <c r="D424" s="55"/>
      <c r="E424" s="55"/>
      <c r="F424" s="56"/>
      <c r="G424" s="56"/>
      <c r="H424" s="56"/>
      <c r="I424" s="56"/>
      <c r="J424" s="63"/>
    </row>
    <row r="425" spans="1:10">
      <c r="A425" s="57"/>
      <c r="B425" s="56"/>
      <c r="C425" s="56"/>
      <c r="D425" s="58" t="s">
        <v>1406</v>
      </c>
      <c r="E425" s="55"/>
      <c r="F425" s="56"/>
      <c r="G425" s="56"/>
      <c r="H425" s="56"/>
      <c r="I425" s="56"/>
      <c r="J425" s="61">
        <f>SUM(J417:J423)</f>
        <v>484.71570000000008</v>
      </c>
    </row>
    <row r="426" spans="1:10">
      <c r="A426" s="57"/>
      <c r="B426" s="56"/>
      <c r="C426" s="56"/>
      <c r="D426" s="55" t="s">
        <v>1410</v>
      </c>
      <c r="E426" s="55"/>
      <c r="F426" s="56"/>
      <c r="G426" s="56"/>
      <c r="H426" s="56"/>
      <c r="I426" s="56"/>
      <c r="J426" s="62">
        <f>J425/1.25</f>
        <v>387.77256000000006</v>
      </c>
    </row>
    <row r="427" spans="1:10">
      <c r="A427" s="57"/>
      <c r="B427" s="56"/>
      <c r="C427" s="55" t="s">
        <v>424</v>
      </c>
      <c r="D427" s="55" t="s">
        <v>432</v>
      </c>
      <c r="E427" s="55"/>
      <c r="F427" s="56"/>
      <c r="G427" s="56"/>
      <c r="H427" s="56"/>
      <c r="I427" s="56"/>
      <c r="J427" s="56"/>
    </row>
    <row r="428" spans="1:10">
      <c r="A428" s="57"/>
      <c r="B428" s="56"/>
      <c r="C428" s="56"/>
      <c r="D428" s="55" t="s">
        <v>953</v>
      </c>
      <c r="E428" s="55" t="s">
        <v>1230</v>
      </c>
      <c r="F428" s="56"/>
      <c r="G428" s="56"/>
      <c r="H428" s="56"/>
      <c r="I428" s="56"/>
      <c r="J428" s="56"/>
    </row>
    <row r="429" spans="1:10">
      <c r="A429" s="57"/>
      <c r="B429" s="56"/>
      <c r="C429" s="56"/>
      <c r="D429" s="56"/>
      <c r="E429" s="58" t="s">
        <v>17</v>
      </c>
      <c r="F429" s="56"/>
      <c r="G429" s="59" t="s">
        <v>4</v>
      </c>
      <c r="H429" s="66">
        <v>1.7999999999999999E-2</v>
      </c>
      <c r="I429" s="61">
        <f>Labour!D16</f>
        <v>466.67</v>
      </c>
      <c r="J429" s="60">
        <f>H429*I429</f>
        <v>8.4000599999999999</v>
      </c>
    </row>
    <row r="430" spans="1:10">
      <c r="A430" s="57"/>
      <c r="B430" s="56"/>
      <c r="C430" s="56"/>
      <c r="D430" s="56"/>
      <c r="E430" s="58" t="s">
        <v>18</v>
      </c>
      <c r="F430" s="56"/>
      <c r="G430" s="59" t="s">
        <v>4</v>
      </c>
      <c r="H430" s="60">
        <v>0.45</v>
      </c>
      <c r="I430" s="61">
        <f>Labour!D17</f>
        <v>466.67</v>
      </c>
      <c r="J430" s="60">
        <f>H430*I430</f>
        <v>210.00150000000002</v>
      </c>
    </row>
    <row r="431" spans="1:10">
      <c r="A431" s="57"/>
      <c r="B431" s="56"/>
      <c r="C431" s="56"/>
      <c r="D431" s="55" t="s">
        <v>955</v>
      </c>
      <c r="E431" s="55" t="s">
        <v>1231</v>
      </c>
      <c r="F431" s="56"/>
      <c r="G431" s="56"/>
      <c r="H431" s="56"/>
      <c r="I431" s="56"/>
      <c r="J431" s="56"/>
    </row>
    <row r="432" spans="1:10">
      <c r="A432" s="57"/>
      <c r="B432" s="56"/>
      <c r="C432" s="56"/>
      <c r="D432" s="56"/>
      <c r="E432" s="58" t="s">
        <v>281</v>
      </c>
      <c r="F432" s="56"/>
      <c r="G432" s="59" t="s">
        <v>89</v>
      </c>
      <c r="H432" s="60">
        <v>0.27</v>
      </c>
      <c r="I432" s="60">
        <f>'Plant &amp; Machinery'!G50</f>
        <v>697</v>
      </c>
      <c r="J432" s="60">
        <f>H432*I432</f>
        <v>188.19000000000003</v>
      </c>
    </row>
    <row r="433" spans="1:10">
      <c r="A433" s="57"/>
      <c r="B433" s="56"/>
      <c r="C433" s="56"/>
      <c r="D433" s="55" t="s">
        <v>957</v>
      </c>
      <c r="E433" s="55" t="s">
        <v>1390</v>
      </c>
      <c r="F433" s="56"/>
      <c r="G433" s="56"/>
      <c r="H433" s="56"/>
      <c r="I433" s="56"/>
      <c r="J433" s="62">
        <f>SUM(J427:J432)*12.5%</f>
        <v>50.823945000000009</v>
      </c>
    </row>
    <row r="434" spans="1:10">
      <c r="A434" s="57"/>
      <c r="B434" s="56"/>
      <c r="C434" s="56"/>
      <c r="D434" s="55"/>
      <c r="E434" s="55"/>
      <c r="F434" s="56"/>
      <c r="G434" s="56"/>
      <c r="H434" s="56"/>
      <c r="I434" s="56"/>
      <c r="J434" s="63"/>
    </row>
    <row r="435" spans="1:10">
      <c r="A435" s="57"/>
      <c r="B435" s="56"/>
      <c r="C435" s="56"/>
      <c r="D435" s="58" t="s">
        <v>1406</v>
      </c>
      <c r="E435" s="56"/>
      <c r="F435" s="56"/>
      <c r="G435" s="56"/>
      <c r="H435" s="56"/>
      <c r="I435" s="56"/>
      <c r="J435" s="61">
        <f>SUM(J427:J433)</f>
        <v>457.41550500000005</v>
      </c>
    </row>
    <row r="436" spans="1:10">
      <c r="A436" s="57"/>
      <c r="B436" s="56"/>
      <c r="C436" s="56"/>
      <c r="D436" s="55" t="s">
        <v>1410</v>
      </c>
      <c r="E436" s="56"/>
      <c r="F436" s="56"/>
      <c r="G436" s="56"/>
      <c r="H436" s="56"/>
      <c r="I436" s="56"/>
      <c r="J436" s="62">
        <f>J435/1.25</f>
        <v>365.93240400000002</v>
      </c>
    </row>
    <row r="437" spans="1:10">
      <c r="A437" s="57"/>
      <c r="B437" s="56"/>
      <c r="C437" s="55" t="s">
        <v>433</v>
      </c>
      <c r="D437" s="55" t="s">
        <v>434</v>
      </c>
      <c r="E437" s="55"/>
      <c r="F437" s="56"/>
      <c r="G437" s="56"/>
      <c r="H437" s="56"/>
      <c r="I437" s="56"/>
      <c r="J437" s="56"/>
    </row>
    <row r="438" spans="1:10">
      <c r="A438" s="57"/>
      <c r="B438" s="56"/>
      <c r="C438" s="55"/>
      <c r="D438" s="55" t="s">
        <v>953</v>
      </c>
      <c r="E438" s="55" t="s">
        <v>1230</v>
      </c>
      <c r="F438" s="56"/>
      <c r="G438" s="56"/>
      <c r="H438" s="56"/>
      <c r="I438" s="56"/>
      <c r="J438" s="56"/>
    </row>
    <row r="439" spans="1:10">
      <c r="A439" s="57"/>
      <c r="B439" s="56"/>
      <c r="C439" s="56"/>
      <c r="D439" s="56"/>
      <c r="E439" s="58" t="s">
        <v>17</v>
      </c>
      <c r="F439" s="56"/>
      <c r="G439" s="59" t="s">
        <v>4</v>
      </c>
      <c r="H439" s="66">
        <v>1.6E-2</v>
      </c>
      <c r="I439" s="61">
        <f>Labour!D16</f>
        <v>466.67</v>
      </c>
      <c r="J439" s="60">
        <f>H439*I439</f>
        <v>7.4667200000000005</v>
      </c>
    </row>
    <row r="440" spans="1:10">
      <c r="A440" s="57"/>
      <c r="B440" s="56"/>
      <c r="C440" s="56"/>
      <c r="D440" s="56"/>
      <c r="E440" s="58" t="s">
        <v>18</v>
      </c>
      <c r="F440" s="56"/>
      <c r="G440" s="59" t="s">
        <v>4</v>
      </c>
      <c r="H440" s="60">
        <v>0.4</v>
      </c>
      <c r="I440" s="61">
        <f>Labour!D17</f>
        <v>466.67</v>
      </c>
      <c r="J440" s="60">
        <f>H440*I440</f>
        <v>186.66800000000001</v>
      </c>
    </row>
    <row r="441" spans="1:10">
      <c r="A441" s="57"/>
      <c r="B441" s="56"/>
      <c r="C441" s="56"/>
      <c r="D441" s="55" t="s">
        <v>955</v>
      </c>
      <c r="E441" s="55" t="s">
        <v>1231</v>
      </c>
      <c r="F441" s="56"/>
      <c r="G441" s="56"/>
      <c r="H441" s="56"/>
      <c r="I441" s="56"/>
      <c r="J441" s="56"/>
    </row>
    <row r="442" spans="1:10">
      <c r="A442" s="57"/>
      <c r="B442" s="56"/>
      <c r="C442" s="56"/>
      <c r="D442" s="56"/>
      <c r="E442" s="58" t="s">
        <v>281</v>
      </c>
      <c r="F442" s="56"/>
      <c r="G442" s="59" t="s">
        <v>89</v>
      </c>
      <c r="H442" s="60">
        <v>0.27</v>
      </c>
      <c r="I442" s="60">
        <f>'Plant &amp; Machinery'!G50</f>
        <v>697</v>
      </c>
      <c r="J442" s="60">
        <f>H442*I442</f>
        <v>188.19000000000003</v>
      </c>
    </row>
    <row r="443" spans="1:10">
      <c r="A443" s="57"/>
      <c r="B443" s="56"/>
      <c r="C443" s="56"/>
      <c r="D443" s="55" t="s">
        <v>957</v>
      </c>
      <c r="E443" s="55" t="s">
        <v>1390</v>
      </c>
      <c r="F443" s="56"/>
      <c r="G443" s="56"/>
      <c r="H443" s="56"/>
      <c r="I443" s="56"/>
      <c r="J443" s="62">
        <f>SUM(J437:J442)*12.5%</f>
        <v>47.790590000000009</v>
      </c>
    </row>
    <row r="444" spans="1:10">
      <c r="A444" s="57"/>
      <c r="B444" s="56"/>
      <c r="C444" s="56"/>
      <c r="D444" s="55"/>
      <c r="E444" s="55"/>
      <c r="F444" s="56"/>
      <c r="G444" s="56"/>
      <c r="H444" s="56"/>
      <c r="I444" s="56"/>
      <c r="J444" s="63"/>
    </row>
    <row r="445" spans="1:10">
      <c r="A445" s="57"/>
      <c r="B445" s="56"/>
      <c r="C445" s="56"/>
      <c r="D445" s="58" t="s">
        <v>1406</v>
      </c>
      <c r="E445" s="56"/>
      <c r="F445" s="56"/>
      <c r="G445" s="56"/>
      <c r="H445" s="56"/>
      <c r="I445" s="56"/>
      <c r="J445" s="61">
        <f>SUM(J437:J443)</f>
        <v>430.11531000000008</v>
      </c>
    </row>
    <row r="446" spans="1:10">
      <c r="A446" s="57"/>
      <c r="B446" s="56"/>
      <c r="C446" s="56"/>
      <c r="D446" s="55" t="s">
        <v>1410</v>
      </c>
      <c r="E446" s="56"/>
      <c r="F446" s="56"/>
      <c r="G446" s="56"/>
      <c r="H446" s="56"/>
      <c r="I446" s="56"/>
      <c r="J446" s="62">
        <f>J445/1.25</f>
        <v>344.09224800000004</v>
      </c>
    </row>
    <row r="447" spans="1:10" ht="27.75" customHeight="1">
      <c r="A447" s="57"/>
      <c r="B447" s="56"/>
      <c r="C447" s="55" t="s">
        <v>435</v>
      </c>
      <c r="D447" s="670" t="s">
        <v>436</v>
      </c>
      <c r="E447" s="670"/>
      <c r="F447" s="670"/>
      <c r="G447" s="56"/>
      <c r="H447" s="56"/>
      <c r="I447" s="56"/>
      <c r="J447" s="56"/>
    </row>
    <row r="448" spans="1:10">
      <c r="A448" s="57"/>
      <c r="B448" s="56"/>
      <c r="C448" s="55"/>
      <c r="D448" s="55" t="s">
        <v>953</v>
      </c>
      <c r="E448" s="55" t="s">
        <v>1230</v>
      </c>
      <c r="F448" s="56"/>
      <c r="G448" s="56"/>
      <c r="H448" s="56"/>
      <c r="I448" s="56"/>
      <c r="J448" s="56"/>
    </row>
    <row r="449" spans="1:10">
      <c r="A449" s="57"/>
      <c r="B449" s="56"/>
      <c r="C449" s="56"/>
      <c r="D449" s="56"/>
      <c r="E449" s="58" t="s">
        <v>17</v>
      </c>
      <c r="F449" s="56"/>
      <c r="G449" s="59" t="s">
        <v>4</v>
      </c>
      <c r="H449" s="60">
        <v>0.02</v>
      </c>
      <c r="I449" s="61">
        <f>Labour!D16</f>
        <v>466.67</v>
      </c>
      <c r="J449" s="60">
        <f>H449*I449</f>
        <v>9.333400000000001</v>
      </c>
    </row>
    <row r="450" spans="1:10">
      <c r="A450" s="57"/>
      <c r="B450" s="56"/>
      <c r="C450" s="56"/>
      <c r="D450" s="56"/>
      <c r="E450" s="58" t="s">
        <v>18</v>
      </c>
      <c r="F450" s="56"/>
      <c r="G450" s="59" t="s">
        <v>4</v>
      </c>
      <c r="H450" s="60">
        <v>0.5</v>
      </c>
      <c r="I450" s="61">
        <f>Labour!D17</f>
        <v>466.67</v>
      </c>
      <c r="J450" s="60">
        <f>H450*I450</f>
        <v>233.33500000000001</v>
      </c>
    </row>
    <row r="451" spans="1:10">
      <c r="A451" s="57"/>
      <c r="B451" s="56"/>
      <c r="C451" s="56"/>
      <c r="D451" s="55" t="s">
        <v>955</v>
      </c>
      <c r="E451" s="55" t="s">
        <v>1231</v>
      </c>
      <c r="F451" s="56"/>
      <c r="G451" s="56"/>
      <c r="H451" s="56"/>
      <c r="I451" s="56"/>
      <c r="J451" s="56"/>
    </row>
    <row r="452" spans="1:10">
      <c r="A452" s="57"/>
      <c r="B452" s="56"/>
      <c r="C452" s="56"/>
      <c r="D452" s="56"/>
      <c r="E452" s="58" t="s">
        <v>281</v>
      </c>
      <c r="F452" s="56"/>
      <c r="G452" s="59" t="s">
        <v>89</v>
      </c>
      <c r="H452" s="60">
        <v>0.27</v>
      </c>
      <c r="I452" s="60">
        <f>'Plant &amp; Machinery'!G50</f>
        <v>697</v>
      </c>
      <c r="J452" s="60">
        <f>H452*I452</f>
        <v>188.19000000000003</v>
      </c>
    </row>
    <row r="453" spans="1:10">
      <c r="A453" s="57"/>
      <c r="B453" s="56"/>
      <c r="C453" s="56"/>
      <c r="D453" s="55" t="s">
        <v>957</v>
      </c>
      <c r="E453" s="55" t="s">
        <v>1390</v>
      </c>
      <c r="F453" s="56"/>
      <c r="G453" s="56"/>
      <c r="H453" s="56"/>
      <c r="I453" s="56"/>
      <c r="J453" s="62">
        <f>SUM(J447:J452)*12.5%</f>
        <v>53.857300000000009</v>
      </c>
    </row>
    <row r="454" spans="1:10">
      <c r="A454" s="57"/>
      <c r="B454" s="56"/>
      <c r="C454" s="56"/>
      <c r="D454" s="55"/>
      <c r="E454" s="55"/>
      <c r="F454" s="56"/>
      <c r="G454" s="56"/>
      <c r="H454" s="56"/>
      <c r="I454" s="56"/>
      <c r="J454" s="63"/>
    </row>
    <row r="455" spans="1:10">
      <c r="A455" s="57"/>
      <c r="B455" s="56"/>
      <c r="C455" s="56"/>
      <c r="D455" s="58" t="s">
        <v>1406</v>
      </c>
      <c r="E455" s="55"/>
      <c r="F455" s="56"/>
      <c r="G455" s="56"/>
      <c r="H455" s="56"/>
      <c r="I455" s="56"/>
      <c r="J455" s="61">
        <f>SUM(J447:J453)</f>
        <v>484.71570000000008</v>
      </c>
    </row>
    <row r="456" spans="1:10">
      <c r="A456" s="57"/>
      <c r="B456" s="56"/>
      <c r="C456" s="56"/>
      <c r="D456" s="55" t="s">
        <v>1410</v>
      </c>
      <c r="E456" s="55"/>
      <c r="F456" s="56"/>
      <c r="G456" s="56"/>
      <c r="H456" s="56"/>
      <c r="I456" s="56"/>
      <c r="J456" s="62">
        <f>J455/1.25</f>
        <v>387.77256000000006</v>
      </c>
    </row>
    <row r="457" spans="1:10" ht="39" customHeight="1">
      <c r="A457" s="53" t="s">
        <v>437</v>
      </c>
      <c r="B457" s="54">
        <v>202</v>
      </c>
      <c r="C457" s="672" t="s">
        <v>438</v>
      </c>
      <c r="D457" s="672"/>
      <c r="E457" s="672"/>
      <c r="F457" s="672"/>
      <c r="G457" s="56"/>
      <c r="H457" s="56"/>
      <c r="I457" s="56"/>
      <c r="J457" s="56"/>
    </row>
    <row r="458" spans="1:10">
      <c r="A458" s="57"/>
      <c r="B458" s="56"/>
      <c r="C458" s="58" t="s">
        <v>1404</v>
      </c>
      <c r="D458" s="56"/>
      <c r="E458" s="56"/>
      <c r="F458" s="56"/>
      <c r="G458" s="56"/>
      <c r="H458" s="56"/>
      <c r="I458" s="56"/>
      <c r="J458" s="56"/>
    </row>
    <row r="459" spans="1:10">
      <c r="A459" s="57"/>
      <c r="B459" s="56"/>
      <c r="C459" s="58" t="s">
        <v>1405</v>
      </c>
      <c r="D459" s="56"/>
      <c r="E459" s="56"/>
      <c r="F459" s="56"/>
      <c r="G459" s="56"/>
      <c r="H459" s="56"/>
      <c r="I459" s="56"/>
      <c r="J459" s="56"/>
    </row>
    <row r="460" spans="1:10">
      <c r="A460" s="57"/>
      <c r="B460" s="56"/>
      <c r="C460" s="55" t="s">
        <v>953</v>
      </c>
      <c r="D460" s="55" t="s">
        <v>1230</v>
      </c>
      <c r="E460" s="56"/>
      <c r="F460" s="56"/>
      <c r="G460" s="56"/>
      <c r="H460" s="56"/>
      <c r="I460" s="56"/>
      <c r="J460" s="56"/>
    </row>
    <row r="461" spans="1:10">
      <c r="A461" s="57"/>
      <c r="B461" s="56"/>
      <c r="C461" s="56"/>
      <c r="D461" s="58" t="s">
        <v>17</v>
      </c>
      <c r="E461" s="56"/>
      <c r="F461" s="56"/>
      <c r="G461" s="59" t="s">
        <v>4</v>
      </c>
      <c r="H461" s="60">
        <v>0.06</v>
      </c>
      <c r="I461" s="61">
        <f>Labour!D16</f>
        <v>466.67</v>
      </c>
      <c r="J461" s="60">
        <f>H461*I461</f>
        <v>28.0002</v>
      </c>
    </row>
    <row r="462" spans="1:10">
      <c r="A462" s="57"/>
      <c r="B462" s="56"/>
      <c r="C462" s="56"/>
      <c r="D462" s="58" t="s">
        <v>8</v>
      </c>
      <c r="E462" s="56"/>
      <c r="F462" s="56"/>
      <c r="G462" s="59" t="s">
        <v>4</v>
      </c>
      <c r="H462" s="60">
        <v>0.5</v>
      </c>
      <c r="I462" s="60">
        <f>Labour!D7</f>
        <v>642.83000000000004</v>
      </c>
      <c r="J462" s="60">
        <f>H462*I462</f>
        <v>321.41500000000002</v>
      </c>
    </row>
    <row r="463" spans="1:10">
      <c r="A463" s="57"/>
      <c r="B463" s="56"/>
      <c r="C463" s="56"/>
      <c r="D463" s="58" t="s">
        <v>18</v>
      </c>
      <c r="E463" s="56"/>
      <c r="F463" s="56"/>
      <c r="G463" s="59" t="s">
        <v>4</v>
      </c>
      <c r="H463" s="60">
        <v>1</v>
      </c>
      <c r="I463" s="61">
        <f>Labour!D17</f>
        <v>466.67</v>
      </c>
      <c r="J463" s="60">
        <f>H463*I463</f>
        <v>466.67</v>
      </c>
    </row>
    <row r="464" spans="1:10">
      <c r="A464" s="57"/>
      <c r="B464" s="56"/>
      <c r="C464" s="55" t="s">
        <v>955</v>
      </c>
      <c r="D464" s="55" t="s">
        <v>1231</v>
      </c>
      <c r="E464" s="56"/>
      <c r="F464" s="56"/>
      <c r="G464" s="56"/>
      <c r="H464" s="56"/>
      <c r="I464" s="56"/>
      <c r="J464" s="56"/>
    </row>
    <row r="465" spans="1:10">
      <c r="A465" s="53"/>
      <c r="B465" s="56"/>
      <c r="C465" s="56"/>
      <c r="D465" s="58" t="s">
        <v>281</v>
      </c>
      <c r="E465" s="56"/>
      <c r="F465" s="56"/>
      <c r="G465" s="59" t="s">
        <v>89</v>
      </c>
      <c r="H465" s="60">
        <v>0.27</v>
      </c>
      <c r="I465" s="60">
        <f>'Plant &amp; Machinery'!G50</f>
        <v>697</v>
      </c>
      <c r="J465" s="60">
        <f>H465*I465</f>
        <v>188.19000000000003</v>
      </c>
    </row>
    <row r="466" spans="1:10">
      <c r="A466" s="57"/>
      <c r="B466" s="54"/>
      <c r="C466" s="55" t="s">
        <v>957</v>
      </c>
      <c r="D466" s="55" t="s">
        <v>1390</v>
      </c>
      <c r="E466" s="56"/>
      <c r="F466" s="56"/>
      <c r="G466" s="56"/>
      <c r="H466" s="56"/>
      <c r="I466" s="56"/>
      <c r="J466" s="62">
        <f>SUM(J460:J465)*12.5%</f>
        <v>125.53440000000001</v>
      </c>
    </row>
    <row r="467" spans="1:10">
      <c r="A467" s="57"/>
      <c r="B467" s="56"/>
      <c r="C467" s="55"/>
      <c r="D467" s="55"/>
      <c r="E467" s="56"/>
      <c r="F467" s="56"/>
      <c r="G467" s="56"/>
      <c r="H467" s="56"/>
      <c r="I467" s="56"/>
      <c r="J467" s="63"/>
    </row>
    <row r="468" spans="1:10">
      <c r="A468" s="57"/>
      <c r="B468" s="56"/>
      <c r="C468" s="58" t="s">
        <v>1406</v>
      </c>
      <c r="D468" s="58"/>
      <c r="E468" s="58"/>
      <c r="F468" s="58"/>
      <c r="G468" s="59"/>
      <c r="H468" s="60"/>
      <c r="I468" s="60"/>
      <c r="J468" s="61">
        <f>SUM(J460:J466)</f>
        <v>1129.8096</v>
      </c>
    </row>
    <row r="469" spans="1:10">
      <c r="A469" s="57"/>
      <c r="B469" s="56"/>
      <c r="C469" s="55" t="s">
        <v>1410</v>
      </c>
      <c r="D469" s="55"/>
      <c r="E469" s="56"/>
      <c r="F469" s="56"/>
      <c r="G469" s="56"/>
      <c r="H469" s="56"/>
      <c r="I469" s="56"/>
      <c r="J469" s="62">
        <f>J468/1.25</f>
        <v>903.84768000000008</v>
      </c>
    </row>
    <row r="470" spans="1:10" ht="42.75" customHeight="1">
      <c r="A470" s="53" t="s">
        <v>439</v>
      </c>
      <c r="B470" s="54">
        <v>202</v>
      </c>
      <c r="C470" s="672" t="s">
        <v>440</v>
      </c>
      <c r="D470" s="672"/>
      <c r="E470" s="672"/>
      <c r="F470" s="672"/>
      <c r="G470" s="56"/>
      <c r="H470" s="56"/>
      <c r="I470" s="56"/>
      <c r="J470" s="56"/>
    </row>
    <row r="471" spans="1:10">
      <c r="A471" s="57"/>
      <c r="B471" s="56"/>
      <c r="C471" s="58" t="s">
        <v>1414</v>
      </c>
      <c r="D471" s="56"/>
      <c r="E471" s="56"/>
      <c r="F471" s="56"/>
      <c r="G471" s="56"/>
      <c r="H471" s="56"/>
      <c r="I471" s="56"/>
      <c r="J471" s="56"/>
    </row>
    <row r="472" spans="1:10">
      <c r="A472" s="57"/>
      <c r="B472" s="56"/>
      <c r="C472" s="58" t="s">
        <v>1415</v>
      </c>
      <c r="D472" s="56"/>
      <c r="E472" s="56"/>
      <c r="F472" s="56"/>
      <c r="G472" s="56"/>
      <c r="H472" s="56"/>
      <c r="I472" s="56"/>
      <c r="J472" s="56"/>
    </row>
    <row r="473" spans="1:10">
      <c r="A473" s="57"/>
      <c r="B473" s="56"/>
      <c r="C473" s="55" t="s">
        <v>386</v>
      </c>
      <c r="D473" s="55" t="s">
        <v>441</v>
      </c>
      <c r="E473" s="56"/>
      <c r="F473" s="56"/>
      <c r="G473" s="56"/>
      <c r="H473" s="56"/>
      <c r="I473" s="56"/>
      <c r="J473" s="56"/>
    </row>
    <row r="474" spans="1:10">
      <c r="A474" s="57"/>
      <c r="B474" s="56"/>
      <c r="C474" s="56"/>
      <c r="D474" s="55" t="s">
        <v>953</v>
      </c>
      <c r="E474" s="55" t="s">
        <v>1230</v>
      </c>
      <c r="F474" s="56"/>
      <c r="G474" s="56"/>
      <c r="H474" s="56"/>
      <c r="I474" s="56"/>
      <c r="J474" s="56"/>
    </row>
    <row r="475" spans="1:10">
      <c r="A475" s="57"/>
      <c r="B475" s="56"/>
      <c r="C475" s="56"/>
      <c r="D475" s="56"/>
      <c r="E475" s="58" t="s">
        <v>17</v>
      </c>
      <c r="F475" s="56"/>
      <c r="G475" s="59" t="s">
        <v>4</v>
      </c>
      <c r="H475" s="60">
        <v>0.14000000000000001</v>
      </c>
      <c r="I475" s="61">
        <f>Labour!D16</f>
        <v>466.67</v>
      </c>
      <c r="J475" s="60">
        <f>H475*I475</f>
        <v>65.333800000000011</v>
      </c>
    </row>
    <row r="476" spans="1:10">
      <c r="A476" s="57"/>
      <c r="B476" s="56"/>
      <c r="C476" s="56"/>
      <c r="D476" s="56"/>
      <c r="E476" s="58" t="s">
        <v>6</v>
      </c>
      <c r="F476" s="56"/>
      <c r="G476" s="59" t="s">
        <v>4</v>
      </c>
      <c r="H476" s="60">
        <v>1</v>
      </c>
      <c r="I476" s="60">
        <f>Labour!D5</f>
        <v>527.33000000000004</v>
      </c>
      <c r="J476" s="60">
        <f>I476*H476</f>
        <v>527.33000000000004</v>
      </c>
    </row>
    <row r="477" spans="1:10">
      <c r="A477" s="57"/>
      <c r="B477" s="56"/>
      <c r="C477" s="56"/>
      <c r="D477" s="56"/>
      <c r="E477" s="58" t="s">
        <v>18</v>
      </c>
      <c r="F477" s="56"/>
      <c r="G477" s="59" t="s">
        <v>4</v>
      </c>
      <c r="H477" s="60">
        <v>2.5</v>
      </c>
      <c r="I477" s="61">
        <f>Labour!D17</f>
        <v>466.67</v>
      </c>
      <c r="J477" s="60">
        <f>H477*I477</f>
        <v>1166.675</v>
      </c>
    </row>
    <row r="478" spans="1:10" ht="31.5" customHeight="1">
      <c r="A478" s="53"/>
      <c r="B478" s="56"/>
      <c r="C478" s="56"/>
      <c r="D478" s="56"/>
      <c r="E478" s="671" t="s">
        <v>1416</v>
      </c>
      <c r="F478" s="671"/>
      <c r="G478" s="56"/>
      <c r="H478" s="56"/>
      <c r="I478" s="56"/>
      <c r="J478" s="60">
        <f>SUM(J475:J477)*2.5%</f>
        <v>43.983470000000004</v>
      </c>
    </row>
    <row r="479" spans="1:10">
      <c r="A479" s="57"/>
      <c r="B479" s="54"/>
      <c r="C479" s="56"/>
      <c r="D479" s="55" t="s">
        <v>955</v>
      </c>
      <c r="E479" s="55" t="s">
        <v>1231</v>
      </c>
      <c r="F479" s="56"/>
      <c r="G479" s="56"/>
      <c r="H479" s="56"/>
      <c r="I479" s="56"/>
      <c r="J479" s="56"/>
    </row>
    <row r="480" spans="1:10">
      <c r="A480" s="57"/>
      <c r="B480" s="56"/>
      <c r="C480" s="56"/>
      <c r="D480" s="56"/>
      <c r="E480" s="58" t="s">
        <v>281</v>
      </c>
      <c r="F480" s="56"/>
      <c r="G480" s="59" t="s">
        <v>89</v>
      </c>
      <c r="H480" s="60">
        <v>0.17</v>
      </c>
      <c r="I480" s="60">
        <f>'Plant &amp; Machinery'!G50</f>
        <v>697</v>
      </c>
      <c r="J480" s="60">
        <f>H480*I480</f>
        <v>118.49000000000001</v>
      </c>
    </row>
    <row r="481" spans="1:10">
      <c r="A481" s="57"/>
      <c r="B481" s="56"/>
      <c r="C481" s="56"/>
      <c r="D481" s="55" t="s">
        <v>957</v>
      </c>
      <c r="E481" s="55" t="s">
        <v>1390</v>
      </c>
      <c r="F481" s="56"/>
      <c r="G481" s="56"/>
      <c r="H481" s="56"/>
      <c r="I481" s="56"/>
      <c r="J481" s="62">
        <f>SUM(J475:J480)*12.5%</f>
        <v>240.22653374999999</v>
      </c>
    </row>
    <row r="482" spans="1:10">
      <c r="A482" s="57"/>
      <c r="B482" s="56"/>
      <c r="C482" s="56"/>
      <c r="D482" s="55"/>
      <c r="E482" s="55"/>
      <c r="F482" s="56"/>
      <c r="G482" s="56"/>
      <c r="H482" s="56"/>
      <c r="I482" s="56"/>
      <c r="J482" s="63"/>
    </row>
    <row r="483" spans="1:10">
      <c r="A483" s="57"/>
      <c r="B483" s="56"/>
      <c r="C483" s="56"/>
      <c r="D483" s="55" t="s">
        <v>1417</v>
      </c>
      <c r="E483" s="56"/>
      <c r="F483" s="56"/>
      <c r="G483" s="56"/>
      <c r="H483" s="56"/>
      <c r="I483" s="56"/>
      <c r="J483" s="63">
        <f>SUM(J475:J481)</f>
        <v>2162.0388037499997</v>
      </c>
    </row>
    <row r="484" spans="1:10">
      <c r="A484" s="57"/>
      <c r="B484" s="56"/>
      <c r="C484" s="55" t="s">
        <v>388</v>
      </c>
      <c r="D484" s="55" t="s">
        <v>442</v>
      </c>
      <c r="E484" s="55"/>
      <c r="F484" s="56"/>
      <c r="G484" s="56"/>
      <c r="H484" s="56"/>
      <c r="I484" s="56"/>
      <c r="J484" s="56"/>
    </row>
    <row r="485" spans="1:10">
      <c r="A485" s="57"/>
      <c r="B485" s="56"/>
      <c r="C485" s="55"/>
      <c r="D485" s="55" t="s">
        <v>953</v>
      </c>
      <c r="E485" s="55" t="s">
        <v>1230</v>
      </c>
      <c r="F485" s="56"/>
      <c r="G485" s="56"/>
      <c r="H485" s="56"/>
      <c r="I485" s="56"/>
      <c r="J485" s="56"/>
    </row>
    <row r="486" spans="1:10">
      <c r="A486" s="57"/>
      <c r="B486" s="56"/>
      <c r="C486" s="56"/>
      <c r="D486" s="56"/>
      <c r="E486" s="58" t="s">
        <v>17</v>
      </c>
      <c r="F486" s="56"/>
      <c r="G486" s="59" t="s">
        <v>4</v>
      </c>
      <c r="H486" s="60">
        <v>0.1</v>
      </c>
      <c r="I486" s="61">
        <f>Labour!D16</f>
        <v>466.67</v>
      </c>
      <c r="J486" s="60">
        <f>H486*I486</f>
        <v>46.667000000000002</v>
      </c>
    </row>
    <row r="487" spans="1:10">
      <c r="A487" s="57"/>
      <c r="B487" s="56"/>
      <c r="C487" s="56"/>
      <c r="D487" s="56"/>
      <c r="E487" s="58" t="s">
        <v>18</v>
      </c>
      <c r="F487" s="56"/>
      <c r="G487" s="59" t="s">
        <v>4</v>
      </c>
      <c r="H487" s="60">
        <v>2</v>
      </c>
      <c r="I487" s="61">
        <f>Labour!D17</f>
        <v>466.67</v>
      </c>
      <c r="J487" s="60">
        <f>H487*I487</f>
        <v>933.34</v>
      </c>
    </row>
    <row r="488" spans="1:10">
      <c r="A488" s="57"/>
      <c r="B488" s="56"/>
      <c r="C488" s="56"/>
      <c r="D488" s="56"/>
      <c r="E488" s="58" t="s">
        <v>6</v>
      </c>
      <c r="F488" s="56"/>
      <c r="G488" s="59" t="s">
        <v>4</v>
      </c>
      <c r="H488" s="60">
        <v>0.5</v>
      </c>
      <c r="I488" s="60">
        <f>Labour!D5</f>
        <v>527.33000000000004</v>
      </c>
      <c r="J488" s="60">
        <f>I488*H488</f>
        <v>263.66500000000002</v>
      </c>
    </row>
    <row r="489" spans="1:10" ht="29.25" customHeight="1">
      <c r="A489" s="57"/>
      <c r="B489" s="56"/>
      <c r="C489" s="56"/>
      <c r="D489" s="56"/>
      <c r="E489" s="671" t="s">
        <v>1416</v>
      </c>
      <c r="F489" s="671"/>
      <c r="G489" s="56"/>
      <c r="H489" s="56"/>
      <c r="I489" s="56"/>
      <c r="J489" s="60">
        <f>SUM(J486:J488)*2.5%</f>
        <v>31.091800000000003</v>
      </c>
    </row>
    <row r="490" spans="1:10">
      <c r="A490" s="57"/>
      <c r="B490" s="56"/>
      <c r="C490" s="56"/>
      <c r="D490" s="55" t="s">
        <v>955</v>
      </c>
      <c r="E490" s="55" t="s">
        <v>1231</v>
      </c>
      <c r="F490" s="56"/>
      <c r="G490" s="56"/>
      <c r="H490" s="56"/>
      <c r="I490" s="56"/>
      <c r="J490" s="56"/>
    </row>
    <row r="491" spans="1:10">
      <c r="A491" s="57"/>
      <c r="B491" s="56"/>
      <c r="C491" s="56"/>
      <c r="D491" s="56"/>
      <c r="E491" s="58" t="s">
        <v>281</v>
      </c>
      <c r="F491" s="56"/>
      <c r="G491" s="59" t="s">
        <v>89</v>
      </c>
      <c r="H491" s="60">
        <v>0.17</v>
      </c>
      <c r="I491" s="60">
        <f>'Plant &amp; Machinery'!G50</f>
        <v>697</v>
      </c>
      <c r="J491" s="60">
        <f>H491*I491</f>
        <v>118.49000000000001</v>
      </c>
    </row>
    <row r="492" spans="1:10">
      <c r="A492" s="57"/>
      <c r="B492" s="56"/>
      <c r="C492" s="56"/>
      <c r="D492" s="55" t="s">
        <v>957</v>
      </c>
      <c r="E492" s="55" t="s">
        <v>1390</v>
      </c>
      <c r="F492" s="56"/>
      <c r="G492" s="56"/>
      <c r="H492" s="56"/>
      <c r="I492" s="56"/>
      <c r="J492" s="62">
        <f>SUM(J486:J491)*12.5%</f>
        <v>174.15672499999999</v>
      </c>
    </row>
    <row r="493" spans="1:10">
      <c r="A493" s="57"/>
      <c r="B493" s="56"/>
      <c r="C493" s="56"/>
      <c r="D493" s="55"/>
      <c r="E493" s="55"/>
      <c r="F493" s="56"/>
      <c r="G493" s="56"/>
      <c r="H493" s="56"/>
      <c r="I493" s="56"/>
      <c r="J493" s="63"/>
    </row>
    <row r="494" spans="1:10">
      <c r="A494" s="57"/>
      <c r="B494" s="56"/>
      <c r="C494" s="56"/>
      <c r="D494" s="55" t="s">
        <v>1417</v>
      </c>
      <c r="E494" s="55"/>
      <c r="F494" s="56"/>
      <c r="G494" s="56"/>
      <c r="H494" s="56"/>
      <c r="I494" s="56"/>
      <c r="J494" s="63">
        <f>SUM(J486:J492)</f>
        <v>1567.410525</v>
      </c>
    </row>
    <row r="495" spans="1:10">
      <c r="A495" s="57"/>
      <c r="B495" s="56"/>
      <c r="C495" s="55" t="s">
        <v>416</v>
      </c>
      <c r="D495" s="55" t="s">
        <v>443</v>
      </c>
      <c r="E495" s="55"/>
      <c r="F495" s="56"/>
      <c r="G495" s="56"/>
      <c r="H495" s="56"/>
      <c r="I495" s="56"/>
      <c r="J495" s="56"/>
    </row>
    <row r="496" spans="1:10">
      <c r="A496" s="57"/>
      <c r="B496" s="56"/>
      <c r="C496" s="56"/>
      <c r="D496" s="58" t="s">
        <v>1397</v>
      </c>
      <c r="E496" s="56"/>
      <c r="F496" s="56"/>
      <c r="G496" s="56"/>
      <c r="H496" s="56"/>
      <c r="I496" s="56"/>
      <c r="J496" s="56"/>
    </row>
    <row r="497" spans="1:10">
      <c r="A497" s="57"/>
      <c r="B497" s="56"/>
      <c r="C497" s="56"/>
      <c r="D497" s="58" t="s">
        <v>1418</v>
      </c>
      <c r="E497" s="56"/>
      <c r="F497" s="56"/>
      <c r="G497" s="56"/>
      <c r="H497" s="56"/>
      <c r="I497" s="56"/>
      <c r="J497" s="56"/>
    </row>
    <row r="498" spans="1:10">
      <c r="A498" s="57"/>
      <c r="B498" s="56"/>
      <c r="C498" s="56"/>
      <c r="D498" s="55" t="s">
        <v>953</v>
      </c>
      <c r="E498" s="55" t="s">
        <v>1230</v>
      </c>
      <c r="F498" s="56"/>
      <c r="G498" s="56"/>
      <c r="H498" s="56"/>
      <c r="I498" s="56"/>
      <c r="J498" s="56"/>
    </row>
    <row r="499" spans="1:10">
      <c r="A499" s="57"/>
      <c r="B499" s="56"/>
      <c r="C499" s="56"/>
      <c r="D499" s="56"/>
      <c r="E499" s="58" t="s">
        <v>17</v>
      </c>
      <c r="F499" s="56"/>
      <c r="G499" s="59" t="s">
        <v>4</v>
      </c>
      <c r="H499" s="60">
        <v>0.01</v>
      </c>
      <c r="I499" s="61">
        <f>Labour!D16</f>
        <v>466.67</v>
      </c>
      <c r="J499" s="60">
        <f>H499*I499</f>
        <v>4.6667000000000005</v>
      </c>
    </row>
    <row r="500" spans="1:10">
      <c r="A500" s="57"/>
      <c r="B500" s="56"/>
      <c r="C500" s="56"/>
      <c r="D500" s="56"/>
      <c r="E500" s="58" t="s">
        <v>6</v>
      </c>
      <c r="F500" s="56"/>
      <c r="G500" s="59" t="s">
        <v>4</v>
      </c>
      <c r="H500" s="60">
        <v>0.13</v>
      </c>
      <c r="I500" s="60">
        <f>Labour!D5</f>
        <v>527.33000000000004</v>
      </c>
      <c r="J500" s="60">
        <f>I500*H500</f>
        <v>68.552900000000008</v>
      </c>
    </row>
    <row r="501" spans="1:10">
      <c r="A501" s="57"/>
      <c r="B501" s="56"/>
      <c r="C501" s="56"/>
      <c r="D501" s="56"/>
      <c r="E501" s="58" t="s">
        <v>18</v>
      </c>
      <c r="F501" s="56"/>
      <c r="G501" s="59" t="s">
        <v>4</v>
      </c>
      <c r="H501" s="60">
        <v>0.13</v>
      </c>
      <c r="I501" s="61">
        <f>Labour!D17</f>
        <v>466.67</v>
      </c>
      <c r="J501" s="60">
        <f>H501*I501</f>
        <v>60.667100000000005</v>
      </c>
    </row>
    <row r="502" spans="1:10">
      <c r="A502" s="57"/>
      <c r="B502" s="56"/>
      <c r="C502" s="56"/>
      <c r="D502" s="55" t="s">
        <v>955</v>
      </c>
      <c r="E502" s="55" t="s">
        <v>1388</v>
      </c>
      <c r="F502" s="56"/>
      <c r="G502" s="56"/>
      <c r="H502" s="56"/>
      <c r="I502" s="56"/>
      <c r="J502" s="62">
        <f>SUM(J496:J501)*12.5%</f>
        <v>16.735837500000002</v>
      </c>
    </row>
    <row r="503" spans="1:10">
      <c r="A503" s="57"/>
      <c r="B503" s="56"/>
      <c r="C503" s="56"/>
      <c r="D503" s="55"/>
      <c r="E503" s="55"/>
      <c r="F503" s="56"/>
      <c r="G503" s="56"/>
      <c r="H503" s="56"/>
      <c r="I503" s="56"/>
      <c r="J503" s="62"/>
    </row>
    <row r="504" spans="1:10">
      <c r="A504" s="57"/>
      <c r="B504" s="56"/>
      <c r="C504" s="56"/>
      <c r="D504" s="58" t="s">
        <v>1419</v>
      </c>
      <c r="E504" s="55"/>
      <c r="F504" s="56"/>
      <c r="G504" s="56"/>
      <c r="H504" s="56"/>
      <c r="I504" s="56"/>
      <c r="J504" s="60">
        <f>SUM(J499:J502)</f>
        <v>150.62253750000002</v>
      </c>
    </row>
    <row r="505" spans="1:10">
      <c r="A505" s="57"/>
      <c r="B505" s="56"/>
      <c r="C505" s="56"/>
      <c r="D505" s="55" t="s">
        <v>1420</v>
      </c>
      <c r="E505" s="55"/>
      <c r="F505" s="56"/>
      <c r="G505" s="56"/>
      <c r="H505" s="56"/>
      <c r="I505" s="56"/>
      <c r="J505" s="62">
        <f>J504/10</f>
        <v>15.062253750000002</v>
      </c>
    </row>
    <row r="506" spans="1:10" ht="30" customHeight="1">
      <c r="A506" s="53" t="s">
        <v>444</v>
      </c>
      <c r="B506" s="54">
        <v>202</v>
      </c>
      <c r="C506" s="670" t="s">
        <v>445</v>
      </c>
      <c r="D506" s="670"/>
      <c r="E506" s="670"/>
      <c r="F506" s="670"/>
      <c r="G506" s="56"/>
      <c r="H506" s="56"/>
      <c r="I506" s="56"/>
      <c r="J506" s="56"/>
    </row>
    <row r="507" spans="1:10">
      <c r="A507" s="57"/>
      <c r="B507" s="56"/>
      <c r="C507" s="58" t="s">
        <v>1421</v>
      </c>
      <c r="D507" s="56"/>
      <c r="E507" s="56"/>
      <c r="F507" s="56"/>
      <c r="G507" s="56"/>
      <c r="H507" s="56"/>
      <c r="I507" s="56"/>
      <c r="J507" s="56"/>
    </row>
    <row r="508" spans="1:10">
      <c r="A508" s="57"/>
      <c r="B508" s="56"/>
      <c r="C508" s="58" t="s">
        <v>1422</v>
      </c>
      <c r="D508" s="56"/>
      <c r="E508" s="56"/>
      <c r="F508" s="56"/>
      <c r="G508" s="56"/>
      <c r="H508" s="56"/>
      <c r="I508" s="56"/>
      <c r="J508" s="56"/>
    </row>
    <row r="509" spans="1:10">
      <c r="A509" s="57"/>
      <c r="B509" s="56"/>
      <c r="C509" s="55" t="s">
        <v>1423</v>
      </c>
      <c r="D509" s="56"/>
      <c r="E509" s="56"/>
      <c r="F509" s="56"/>
      <c r="G509" s="56"/>
      <c r="H509" s="56"/>
      <c r="I509" s="56"/>
      <c r="J509" s="56"/>
    </row>
    <row r="510" spans="1:10">
      <c r="A510" s="57"/>
      <c r="B510" s="56"/>
      <c r="C510" s="55" t="s">
        <v>953</v>
      </c>
      <c r="D510" s="55" t="s">
        <v>1230</v>
      </c>
      <c r="E510" s="56"/>
      <c r="F510" s="56"/>
      <c r="G510" s="56"/>
      <c r="H510" s="56"/>
      <c r="I510" s="56"/>
      <c r="J510" s="56"/>
    </row>
    <row r="511" spans="1:10">
      <c r="A511" s="57"/>
      <c r="B511" s="56"/>
      <c r="C511" s="56"/>
      <c r="D511" s="58" t="s">
        <v>17</v>
      </c>
      <c r="E511" s="56"/>
      <c r="F511" s="56"/>
      <c r="G511" s="59" t="s">
        <v>4</v>
      </c>
      <c r="H511" s="60">
        <v>0.14000000000000001</v>
      </c>
      <c r="I511" s="61">
        <f>Labour!D16</f>
        <v>466.67</v>
      </c>
      <c r="J511" s="60">
        <f>H511*I511</f>
        <v>65.333800000000011</v>
      </c>
    </row>
    <row r="512" spans="1:10">
      <c r="A512" s="57"/>
      <c r="B512" s="56"/>
      <c r="C512" s="56"/>
      <c r="D512" s="58" t="s">
        <v>18</v>
      </c>
      <c r="E512" s="56"/>
      <c r="F512" s="56"/>
      <c r="G512" s="59" t="s">
        <v>4</v>
      </c>
      <c r="H512" s="60">
        <v>3.5</v>
      </c>
      <c r="I512" s="61">
        <f>Labour!D17</f>
        <v>466.67</v>
      </c>
      <c r="J512" s="60">
        <f>H512*I512</f>
        <v>1633.345</v>
      </c>
    </row>
    <row r="513" spans="1:10">
      <c r="A513" s="57"/>
      <c r="B513" s="56"/>
      <c r="C513" s="55" t="s">
        <v>955</v>
      </c>
      <c r="D513" s="55" t="s">
        <v>1388</v>
      </c>
      <c r="E513" s="56"/>
      <c r="F513" s="56"/>
      <c r="G513" s="56"/>
      <c r="H513" s="56"/>
      <c r="I513" s="56"/>
      <c r="J513" s="62">
        <f>SUM(J508:J512)*12.5%</f>
        <v>212.33485000000002</v>
      </c>
    </row>
    <row r="514" spans="1:10">
      <c r="A514" s="53"/>
      <c r="B514" s="56"/>
      <c r="C514" s="55"/>
      <c r="D514" s="55"/>
      <c r="E514" s="56"/>
      <c r="F514" s="56"/>
      <c r="G514" s="56"/>
      <c r="H514" s="56"/>
      <c r="I514" s="56"/>
      <c r="J514" s="62"/>
    </row>
    <row r="515" spans="1:10">
      <c r="A515" s="57"/>
      <c r="B515" s="54"/>
      <c r="C515" s="55" t="s">
        <v>1424</v>
      </c>
      <c r="D515" s="55"/>
      <c r="E515" s="56"/>
      <c r="F515" s="56"/>
      <c r="G515" s="56"/>
      <c r="H515" s="56"/>
      <c r="I515" s="56"/>
      <c r="J515" s="62">
        <f>SUM(J511:J513)</f>
        <v>1911.0136500000001</v>
      </c>
    </row>
    <row r="516" spans="1:10" ht="29.25" customHeight="1">
      <c r="A516" s="53" t="s">
        <v>446</v>
      </c>
      <c r="B516" s="54">
        <v>202</v>
      </c>
      <c r="C516" s="670" t="s">
        <v>447</v>
      </c>
      <c r="D516" s="670"/>
      <c r="E516" s="670"/>
      <c r="F516" s="670"/>
      <c r="G516" s="56"/>
      <c r="H516" s="56"/>
      <c r="I516" s="56"/>
      <c r="J516" s="56"/>
    </row>
    <row r="517" spans="1:10">
      <c r="A517" s="57"/>
      <c r="B517" s="56"/>
      <c r="C517" s="58" t="s">
        <v>1404</v>
      </c>
      <c r="D517" s="56"/>
      <c r="E517" s="56"/>
      <c r="F517" s="56"/>
      <c r="G517" s="56"/>
      <c r="H517" s="56"/>
      <c r="I517" s="56"/>
      <c r="J517" s="56"/>
    </row>
    <row r="518" spans="1:10">
      <c r="A518" s="57"/>
      <c r="B518" s="56"/>
      <c r="C518" s="58" t="s">
        <v>1331</v>
      </c>
      <c r="D518" s="56"/>
      <c r="E518" s="56"/>
      <c r="F518" s="56"/>
      <c r="G518" s="56"/>
      <c r="H518" s="56"/>
      <c r="I518" s="56"/>
      <c r="J518" s="56"/>
    </row>
    <row r="519" spans="1:10">
      <c r="A519" s="57"/>
      <c r="B519" s="56"/>
      <c r="C519" s="55" t="s">
        <v>448</v>
      </c>
      <c r="D519" s="56"/>
      <c r="E519" s="56"/>
      <c r="F519" s="56"/>
      <c r="G519" s="56"/>
      <c r="H519" s="56"/>
      <c r="I519" s="56"/>
      <c r="J519" s="56"/>
    </row>
    <row r="520" spans="1:10">
      <c r="A520" s="57"/>
      <c r="B520" s="56"/>
      <c r="C520" s="55" t="s">
        <v>953</v>
      </c>
      <c r="D520" s="55" t="s">
        <v>1230</v>
      </c>
      <c r="E520" s="56"/>
      <c r="F520" s="56"/>
      <c r="G520" s="56"/>
      <c r="H520" s="56"/>
      <c r="I520" s="56"/>
      <c r="J520" s="56"/>
    </row>
    <row r="521" spans="1:10">
      <c r="A521" s="57"/>
      <c r="B521" s="56"/>
      <c r="C521" s="56"/>
      <c r="D521" s="58" t="s">
        <v>17</v>
      </c>
      <c r="E521" s="56"/>
      <c r="F521" s="56"/>
      <c r="G521" s="59" t="s">
        <v>4</v>
      </c>
      <c r="H521" s="60">
        <v>0.06</v>
      </c>
      <c r="I521" s="61">
        <f>Labour!D16</f>
        <v>466.67</v>
      </c>
      <c r="J521" s="60">
        <f>H521*I521</f>
        <v>28.0002</v>
      </c>
    </row>
    <row r="522" spans="1:10">
      <c r="A522" s="57"/>
      <c r="B522" s="56"/>
      <c r="C522" s="56"/>
      <c r="D522" s="58" t="s">
        <v>18</v>
      </c>
      <c r="E522" s="56"/>
      <c r="F522" s="56"/>
      <c r="G522" s="59" t="s">
        <v>4</v>
      </c>
      <c r="H522" s="60">
        <v>1.4</v>
      </c>
      <c r="I522" s="61">
        <f>Labour!D17</f>
        <v>466.67</v>
      </c>
      <c r="J522" s="60">
        <f>H522*I522</f>
        <v>653.33799999999997</v>
      </c>
    </row>
    <row r="523" spans="1:10">
      <c r="A523" s="57"/>
      <c r="B523" s="56"/>
      <c r="C523" s="55" t="s">
        <v>955</v>
      </c>
      <c r="D523" s="55" t="s">
        <v>1388</v>
      </c>
      <c r="E523" s="56"/>
      <c r="F523" s="56"/>
      <c r="G523" s="56"/>
      <c r="H523" s="56"/>
      <c r="I523" s="56"/>
      <c r="J523" s="62">
        <f>SUM(J518:J522)*12.5%</f>
        <v>85.167274999999989</v>
      </c>
    </row>
    <row r="524" spans="1:10">
      <c r="A524" s="53"/>
      <c r="B524" s="56"/>
      <c r="C524" s="55"/>
      <c r="D524" s="55"/>
      <c r="E524" s="56"/>
      <c r="F524" s="56"/>
      <c r="G524" s="56"/>
      <c r="H524" s="56"/>
      <c r="I524" s="56"/>
      <c r="J524" s="62"/>
    </row>
    <row r="525" spans="1:10">
      <c r="A525" s="57"/>
      <c r="B525" s="54"/>
      <c r="C525" s="55" t="s">
        <v>1425</v>
      </c>
      <c r="D525" s="55"/>
      <c r="E525" s="56"/>
      <c r="F525" s="56"/>
      <c r="G525" s="56"/>
      <c r="H525" s="56"/>
      <c r="I525" s="56"/>
      <c r="J525" s="62">
        <f>SUM(J521:J523)</f>
        <v>766.50547499999993</v>
      </c>
    </row>
    <row r="526" spans="1:10" ht="28.5" customHeight="1">
      <c r="A526" s="53" t="s">
        <v>449</v>
      </c>
      <c r="B526" s="54">
        <v>202</v>
      </c>
      <c r="C526" s="670" t="s">
        <v>450</v>
      </c>
      <c r="D526" s="670"/>
      <c r="E526" s="670"/>
      <c r="F526" s="670"/>
      <c r="G526" s="56"/>
      <c r="H526" s="56"/>
      <c r="I526" s="56"/>
      <c r="J526" s="56"/>
    </row>
    <row r="527" spans="1:10">
      <c r="A527" s="57"/>
      <c r="B527" s="56"/>
      <c r="C527" s="58" t="s">
        <v>1426</v>
      </c>
      <c r="D527" s="56"/>
      <c r="E527" s="56"/>
      <c r="F527" s="56"/>
      <c r="G527" s="56"/>
      <c r="H527" s="56"/>
      <c r="I527" s="56"/>
      <c r="J527" s="56"/>
    </row>
    <row r="528" spans="1:10">
      <c r="A528" s="57"/>
      <c r="B528" s="56"/>
      <c r="C528" s="58" t="s">
        <v>1427</v>
      </c>
      <c r="D528" s="56"/>
      <c r="E528" s="56"/>
      <c r="F528" s="56"/>
      <c r="G528" s="56"/>
      <c r="H528" s="56"/>
      <c r="I528" s="56"/>
      <c r="J528" s="56"/>
    </row>
    <row r="529" spans="1:10">
      <c r="A529" s="57"/>
      <c r="B529" s="56"/>
      <c r="C529" s="55" t="s">
        <v>953</v>
      </c>
      <c r="D529" s="55" t="s">
        <v>1230</v>
      </c>
      <c r="E529" s="56"/>
      <c r="F529" s="56"/>
      <c r="G529" s="56"/>
      <c r="H529" s="56"/>
      <c r="I529" s="56"/>
      <c r="J529" s="56"/>
    </row>
    <row r="530" spans="1:10">
      <c r="A530" s="57"/>
      <c r="B530" s="56"/>
      <c r="C530" s="56"/>
      <c r="D530" s="58" t="s">
        <v>17</v>
      </c>
      <c r="E530" s="56"/>
      <c r="F530" s="56"/>
      <c r="G530" s="59" t="s">
        <v>4</v>
      </c>
      <c r="H530" s="60">
        <v>0.16</v>
      </c>
      <c r="I530" s="61">
        <f>Labour!D16</f>
        <v>466.67</v>
      </c>
      <c r="J530" s="60">
        <f>H530*I530</f>
        <v>74.667200000000008</v>
      </c>
    </row>
    <row r="531" spans="1:10">
      <c r="A531" s="57"/>
      <c r="B531" s="56"/>
      <c r="C531" s="56"/>
      <c r="D531" s="58" t="s">
        <v>18</v>
      </c>
      <c r="E531" s="56"/>
      <c r="F531" s="56"/>
      <c r="G531" s="59" t="s">
        <v>4</v>
      </c>
      <c r="H531" s="60">
        <v>4</v>
      </c>
      <c r="I531" s="61">
        <f>Labour!D17</f>
        <v>466.67</v>
      </c>
      <c r="J531" s="60">
        <f>H531*I531</f>
        <v>1866.68</v>
      </c>
    </row>
    <row r="532" spans="1:10">
      <c r="A532" s="57"/>
      <c r="B532" s="56"/>
      <c r="C532" s="55" t="s">
        <v>955</v>
      </c>
      <c r="D532" s="55" t="s">
        <v>1231</v>
      </c>
      <c r="E532" s="56"/>
      <c r="F532" s="56"/>
      <c r="G532" s="56"/>
      <c r="H532" s="56"/>
      <c r="I532" s="56"/>
      <c r="J532" s="56"/>
    </row>
    <row r="533" spans="1:10">
      <c r="A533" s="57"/>
      <c r="B533" s="56"/>
      <c r="C533" s="56"/>
      <c r="D533" s="58" t="s">
        <v>281</v>
      </c>
      <c r="E533" s="56"/>
      <c r="F533" s="56"/>
      <c r="G533" s="59" t="s">
        <v>89</v>
      </c>
      <c r="H533" s="60">
        <v>0.32</v>
      </c>
      <c r="I533" s="60">
        <f>'Plant &amp; Machinery'!G50</f>
        <v>697</v>
      </c>
      <c r="J533" s="60">
        <f>H533*I533</f>
        <v>223.04</v>
      </c>
    </row>
    <row r="534" spans="1:10">
      <c r="A534" s="53"/>
      <c r="B534" s="56"/>
      <c r="C534" s="55" t="s">
        <v>957</v>
      </c>
      <c r="D534" s="55" t="s">
        <v>1390</v>
      </c>
      <c r="E534" s="56"/>
      <c r="F534" s="56"/>
      <c r="G534" s="56"/>
      <c r="H534" s="56"/>
      <c r="I534" s="56"/>
      <c r="J534" s="62">
        <f>SUM(J529:J533)*12.5%</f>
        <v>270.54840000000002</v>
      </c>
    </row>
    <row r="535" spans="1:10">
      <c r="A535" s="57"/>
      <c r="B535" s="54"/>
      <c r="C535" s="55"/>
      <c r="D535" s="55"/>
      <c r="E535" s="56"/>
      <c r="F535" s="56"/>
      <c r="G535" s="56"/>
      <c r="H535" s="56"/>
      <c r="I535" s="56"/>
      <c r="J535" s="63"/>
    </row>
    <row r="536" spans="1:10">
      <c r="A536" s="57"/>
      <c r="B536" s="56"/>
      <c r="C536" s="58" t="s">
        <v>1428</v>
      </c>
      <c r="D536" s="58"/>
      <c r="E536" s="58"/>
      <c r="F536" s="58"/>
      <c r="G536" s="59"/>
      <c r="H536" s="60"/>
      <c r="I536" s="60"/>
      <c r="J536" s="61">
        <f>SUM(J530:J534)</f>
        <v>2434.9356000000002</v>
      </c>
    </row>
    <row r="537" spans="1:10">
      <c r="A537" s="57"/>
      <c r="B537" s="56"/>
      <c r="C537" s="55" t="s">
        <v>1429</v>
      </c>
      <c r="D537" s="55"/>
      <c r="E537" s="56"/>
      <c r="F537" s="56"/>
      <c r="G537" s="56"/>
      <c r="H537" s="56"/>
      <c r="I537" s="56"/>
      <c r="J537" s="63">
        <f>J536/100</f>
        <v>24.349356000000004</v>
      </c>
    </row>
    <row r="538" spans="1:10" ht="40.5" customHeight="1">
      <c r="A538" s="53" t="s">
        <v>451</v>
      </c>
      <c r="B538" s="54">
        <v>202</v>
      </c>
      <c r="C538" s="670" t="s">
        <v>452</v>
      </c>
      <c r="D538" s="670"/>
      <c r="E538" s="670"/>
      <c r="F538" s="670"/>
      <c r="G538" s="56"/>
      <c r="H538" s="56"/>
      <c r="I538" s="56"/>
      <c r="J538" s="56"/>
    </row>
    <row r="539" spans="1:10">
      <c r="A539" s="57"/>
      <c r="B539" s="56"/>
      <c r="C539" s="58" t="s">
        <v>1430</v>
      </c>
      <c r="D539" s="56"/>
      <c r="E539" s="56"/>
      <c r="F539" s="56"/>
      <c r="G539" s="56"/>
      <c r="H539" s="56"/>
      <c r="I539" s="56"/>
      <c r="J539" s="56"/>
    </row>
    <row r="540" spans="1:10">
      <c r="A540" s="57"/>
      <c r="B540" s="56"/>
      <c r="C540" s="58" t="s">
        <v>1431</v>
      </c>
      <c r="D540" s="56"/>
      <c r="E540" s="56"/>
      <c r="F540" s="56"/>
      <c r="G540" s="56"/>
      <c r="H540" s="56"/>
      <c r="I540" s="56"/>
      <c r="J540" s="56"/>
    </row>
    <row r="541" spans="1:10">
      <c r="A541" s="57"/>
      <c r="B541" s="56"/>
      <c r="C541" s="55" t="s">
        <v>386</v>
      </c>
      <c r="D541" s="55" t="s">
        <v>453</v>
      </c>
      <c r="E541" s="56"/>
      <c r="F541" s="56"/>
      <c r="G541" s="56"/>
      <c r="H541" s="56"/>
      <c r="I541" s="56"/>
      <c r="J541" s="56"/>
    </row>
    <row r="542" spans="1:10">
      <c r="A542" s="57"/>
      <c r="B542" s="56"/>
      <c r="C542" s="56"/>
      <c r="D542" s="55" t="s">
        <v>953</v>
      </c>
      <c r="E542" s="55" t="s">
        <v>1230</v>
      </c>
      <c r="F542" s="56"/>
      <c r="G542" s="56"/>
      <c r="H542" s="56"/>
      <c r="I542" s="56"/>
      <c r="J542" s="56"/>
    </row>
    <row r="543" spans="1:10">
      <c r="A543" s="57"/>
      <c r="B543" s="56"/>
      <c r="C543" s="56"/>
      <c r="D543" s="56"/>
      <c r="E543" s="58" t="s">
        <v>17</v>
      </c>
      <c r="F543" s="56"/>
      <c r="G543" s="59" t="s">
        <v>4</v>
      </c>
      <c r="H543" s="60">
        <v>0.02</v>
      </c>
      <c r="I543" s="61">
        <f>Labour!D16</f>
        <v>466.67</v>
      </c>
      <c r="J543" s="60">
        <f>H543*I543</f>
        <v>9.333400000000001</v>
      </c>
    </row>
    <row r="544" spans="1:10">
      <c r="A544" s="57"/>
      <c r="B544" s="56"/>
      <c r="C544" s="56"/>
      <c r="D544" s="56"/>
      <c r="E544" s="58" t="s">
        <v>18</v>
      </c>
      <c r="F544" s="56"/>
      <c r="G544" s="59" t="s">
        <v>4</v>
      </c>
      <c r="H544" s="60">
        <v>0.52</v>
      </c>
      <c r="I544" s="61">
        <f>Labour!D17</f>
        <v>466.67</v>
      </c>
      <c r="J544" s="60">
        <f>H544*I544</f>
        <v>242.66840000000002</v>
      </c>
    </row>
    <row r="545" spans="1:10">
      <c r="A545" s="57"/>
      <c r="B545" s="56"/>
      <c r="C545" s="56"/>
      <c r="D545" s="55" t="s">
        <v>955</v>
      </c>
      <c r="E545" s="55" t="s">
        <v>1388</v>
      </c>
      <c r="F545" s="56"/>
      <c r="G545" s="56"/>
      <c r="H545" s="56"/>
      <c r="I545" s="56"/>
      <c r="J545" s="62">
        <f>SUM(J540:J544)*12.5%</f>
        <v>31.500225000000004</v>
      </c>
    </row>
    <row r="546" spans="1:10">
      <c r="A546" s="53"/>
      <c r="B546" s="56"/>
      <c r="C546" s="56"/>
      <c r="D546" s="55"/>
      <c r="E546" s="55"/>
      <c r="F546" s="56"/>
      <c r="G546" s="56"/>
      <c r="H546" s="56"/>
      <c r="I546" s="56"/>
      <c r="J546" s="62"/>
    </row>
    <row r="547" spans="1:10">
      <c r="A547" s="57"/>
      <c r="B547" s="54"/>
      <c r="C547" s="56"/>
      <c r="D547" s="55" t="s">
        <v>1432</v>
      </c>
      <c r="E547" s="56"/>
      <c r="F547" s="56"/>
      <c r="G547" s="56"/>
      <c r="H547" s="56"/>
      <c r="I547" s="56"/>
      <c r="J547" s="62">
        <f>SUM(J543:J545)</f>
        <v>283.50202500000006</v>
      </c>
    </row>
    <row r="548" spans="1:10">
      <c r="A548" s="57"/>
      <c r="B548" s="56"/>
      <c r="C548" s="55" t="s">
        <v>388</v>
      </c>
      <c r="D548" s="55" t="s">
        <v>454</v>
      </c>
      <c r="E548" s="56"/>
      <c r="F548" s="56"/>
      <c r="G548" s="56"/>
      <c r="H548" s="56"/>
      <c r="I548" s="56"/>
      <c r="J548" s="56"/>
    </row>
    <row r="549" spans="1:10">
      <c r="A549" s="57"/>
      <c r="B549" s="56"/>
      <c r="C549" s="56"/>
      <c r="D549" s="55" t="s">
        <v>953</v>
      </c>
      <c r="E549" s="55" t="s">
        <v>1230</v>
      </c>
      <c r="F549" s="56"/>
      <c r="G549" s="56"/>
      <c r="H549" s="56"/>
      <c r="I549" s="56"/>
      <c r="J549" s="56"/>
    </row>
    <row r="550" spans="1:10">
      <c r="A550" s="57"/>
      <c r="B550" s="56"/>
      <c r="C550" s="56"/>
      <c r="D550" s="56"/>
      <c r="E550" s="58" t="s">
        <v>17</v>
      </c>
      <c r="F550" s="56"/>
      <c r="G550" s="59" t="s">
        <v>4</v>
      </c>
      <c r="H550" s="60">
        <v>0.03</v>
      </c>
      <c r="I550" s="61">
        <f>Labour!D16</f>
        <v>466.67</v>
      </c>
      <c r="J550" s="60">
        <f>H550*I550</f>
        <v>14.0001</v>
      </c>
    </row>
    <row r="551" spans="1:10">
      <c r="A551" s="57"/>
      <c r="B551" s="56"/>
      <c r="C551" s="56"/>
      <c r="D551" s="56"/>
      <c r="E551" s="58" t="s">
        <v>18</v>
      </c>
      <c r="F551" s="56"/>
      <c r="G551" s="59" t="s">
        <v>4</v>
      </c>
      <c r="H551" s="60">
        <v>0.7</v>
      </c>
      <c r="I551" s="61">
        <f>Labour!D17</f>
        <v>466.67</v>
      </c>
      <c r="J551" s="60">
        <f>H551*I551</f>
        <v>326.66899999999998</v>
      </c>
    </row>
    <row r="552" spans="1:10">
      <c r="A552" s="57"/>
      <c r="B552" s="56"/>
      <c r="C552" s="56"/>
      <c r="D552" s="55" t="s">
        <v>955</v>
      </c>
      <c r="E552" s="55" t="s">
        <v>1388</v>
      </c>
      <c r="F552" s="56"/>
      <c r="G552" s="56"/>
      <c r="H552" s="56"/>
      <c r="I552" s="56"/>
      <c r="J552" s="62">
        <f>SUM(J549:J551)*12.5%</f>
        <v>42.583637499999995</v>
      </c>
    </row>
    <row r="553" spans="1:10">
      <c r="A553" s="57"/>
      <c r="B553" s="56"/>
      <c r="C553" s="56"/>
      <c r="D553" s="55"/>
      <c r="E553" s="55"/>
      <c r="F553" s="56"/>
      <c r="G553" s="56"/>
      <c r="H553" s="56"/>
      <c r="I553" s="56"/>
      <c r="J553" s="62"/>
    </row>
    <row r="554" spans="1:10">
      <c r="A554" s="57"/>
      <c r="B554" s="56"/>
      <c r="C554" s="56"/>
      <c r="D554" s="55" t="s">
        <v>1432</v>
      </c>
      <c r="E554" s="56"/>
      <c r="F554" s="56"/>
      <c r="G554" s="56"/>
      <c r="H554" s="56"/>
      <c r="I554" s="56"/>
      <c r="J554" s="62">
        <f>SUM(J550:J552)</f>
        <v>383.25273749999997</v>
      </c>
    </row>
    <row r="555" spans="1:10">
      <c r="A555" s="57"/>
      <c r="B555" s="56"/>
      <c r="C555" s="55" t="s">
        <v>416</v>
      </c>
      <c r="D555" s="55" t="s">
        <v>455</v>
      </c>
      <c r="E555" s="56"/>
      <c r="F555" s="56"/>
      <c r="G555" s="56"/>
      <c r="H555" s="56"/>
      <c r="I555" s="56"/>
      <c r="J555" s="56"/>
    </row>
    <row r="556" spans="1:10">
      <c r="A556" s="57"/>
      <c r="B556" s="56"/>
      <c r="C556" s="56"/>
      <c r="D556" s="55" t="s">
        <v>953</v>
      </c>
      <c r="E556" s="55" t="s">
        <v>1230</v>
      </c>
      <c r="F556" s="56"/>
      <c r="G556" s="56"/>
      <c r="H556" s="56"/>
      <c r="I556" s="56"/>
      <c r="J556" s="56"/>
    </row>
    <row r="557" spans="1:10">
      <c r="A557" s="57"/>
      <c r="B557" s="56"/>
      <c r="C557" s="56"/>
      <c r="D557" s="56"/>
      <c r="E557" s="58" t="s">
        <v>17</v>
      </c>
      <c r="F557" s="56"/>
      <c r="G557" s="59" t="s">
        <v>4</v>
      </c>
      <c r="H557" s="60">
        <v>0.05</v>
      </c>
      <c r="I557" s="61">
        <f>Labour!D16</f>
        <v>466.67</v>
      </c>
      <c r="J557" s="60">
        <f>H557*I557</f>
        <v>23.333500000000001</v>
      </c>
    </row>
    <row r="558" spans="1:10">
      <c r="A558" s="57"/>
      <c r="B558" s="56"/>
      <c r="C558" s="56"/>
      <c r="D558" s="56"/>
      <c r="E558" s="58" t="s">
        <v>18</v>
      </c>
      <c r="F558" s="56"/>
      <c r="G558" s="59" t="s">
        <v>4</v>
      </c>
      <c r="H558" s="60">
        <v>1.2</v>
      </c>
      <c r="I558" s="61">
        <f>Labour!D17</f>
        <v>466.67</v>
      </c>
      <c r="J558" s="60">
        <f>H558*I558</f>
        <v>560.00400000000002</v>
      </c>
    </row>
    <row r="559" spans="1:10">
      <c r="A559" s="57"/>
      <c r="B559" s="56"/>
      <c r="C559" s="56"/>
      <c r="D559" s="55" t="s">
        <v>955</v>
      </c>
      <c r="E559" s="55" t="s">
        <v>1388</v>
      </c>
      <c r="F559" s="56"/>
      <c r="G559" s="56"/>
      <c r="H559" s="56"/>
      <c r="I559" s="56"/>
      <c r="J559" s="62">
        <f>SUM(J556:J558)*12.5%</f>
        <v>72.917187499999997</v>
      </c>
    </row>
    <row r="560" spans="1:10">
      <c r="A560" s="57"/>
      <c r="B560" s="56"/>
      <c r="C560" s="56"/>
      <c r="D560" s="55"/>
      <c r="E560" s="55"/>
      <c r="F560" s="56"/>
      <c r="G560" s="56"/>
      <c r="H560" s="56"/>
      <c r="I560" s="56"/>
      <c r="J560" s="62"/>
    </row>
    <row r="561" spans="1:10">
      <c r="A561" s="57"/>
      <c r="B561" s="56"/>
      <c r="C561" s="56"/>
      <c r="D561" s="55" t="s">
        <v>1432</v>
      </c>
      <c r="E561" s="55"/>
      <c r="F561" s="56"/>
      <c r="G561" s="56"/>
      <c r="H561" s="56"/>
      <c r="I561" s="56"/>
      <c r="J561" s="62">
        <f>SUM(J557:J559)</f>
        <v>656.25468749999993</v>
      </c>
    </row>
    <row r="562" spans="1:10" ht="43.5" customHeight="1">
      <c r="A562" s="57"/>
      <c r="B562" s="70" t="s">
        <v>726</v>
      </c>
      <c r="C562" s="71">
        <v>1</v>
      </c>
      <c r="D562" s="668" t="s">
        <v>1433</v>
      </c>
      <c r="E562" s="668"/>
      <c r="F562" s="668"/>
      <c r="G562" s="56"/>
      <c r="H562" s="56"/>
      <c r="I562" s="56"/>
      <c r="J562" s="56"/>
    </row>
    <row r="563" spans="1:10" ht="28.5" customHeight="1">
      <c r="A563" s="57"/>
      <c r="B563" s="56"/>
      <c r="C563" s="71">
        <v>2</v>
      </c>
      <c r="D563" s="668" t="s">
        <v>1434</v>
      </c>
      <c r="E563" s="668"/>
      <c r="F563" s="668"/>
      <c r="G563" s="56"/>
      <c r="H563" s="56"/>
      <c r="I563" s="56"/>
      <c r="J563" s="56"/>
    </row>
    <row r="564" spans="1:10">
      <c r="A564" s="53">
        <v>2.14</v>
      </c>
      <c r="B564" s="54">
        <v>202</v>
      </c>
      <c r="C564" s="55" t="s">
        <v>456</v>
      </c>
      <c r="D564" s="56"/>
      <c r="E564" s="56"/>
      <c r="F564" s="56"/>
      <c r="G564" s="56"/>
      <c r="H564" s="56"/>
      <c r="I564" s="56"/>
      <c r="J564" s="56"/>
    </row>
    <row r="565" spans="1:10" ht="42" customHeight="1">
      <c r="A565" s="57"/>
      <c r="B565" s="56"/>
      <c r="C565" s="671" t="s">
        <v>457</v>
      </c>
      <c r="D565" s="671"/>
      <c r="E565" s="671"/>
      <c r="F565" s="671"/>
      <c r="G565" s="56"/>
      <c r="H565" s="56"/>
      <c r="I565" s="56"/>
      <c r="J565" s="56"/>
    </row>
    <row r="566" spans="1:10">
      <c r="A566" s="57"/>
      <c r="B566" s="56"/>
      <c r="C566" s="58" t="s">
        <v>1404</v>
      </c>
      <c r="D566" s="56"/>
      <c r="E566" s="56"/>
      <c r="F566" s="56"/>
      <c r="G566" s="56"/>
      <c r="H566" s="56"/>
      <c r="I566" s="56"/>
      <c r="J566" s="56"/>
    </row>
    <row r="567" spans="1:10">
      <c r="A567" s="57"/>
      <c r="B567" s="56"/>
      <c r="C567" s="58" t="s">
        <v>1331</v>
      </c>
      <c r="D567" s="56"/>
      <c r="E567" s="56"/>
      <c r="F567" s="56"/>
      <c r="G567" s="56"/>
      <c r="H567" s="56"/>
      <c r="I567" s="56"/>
      <c r="J567" s="56"/>
    </row>
    <row r="568" spans="1:10">
      <c r="A568" s="57"/>
      <c r="B568" s="56"/>
      <c r="C568" s="55" t="s">
        <v>384</v>
      </c>
      <c r="D568" s="55" t="s">
        <v>385</v>
      </c>
      <c r="E568" s="55"/>
      <c r="F568" s="56"/>
      <c r="G568" s="56"/>
      <c r="H568" s="56"/>
      <c r="I568" s="56"/>
      <c r="J568" s="56"/>
    </row>
    <row r="569" spans="1:10">
      <c r="A569" s="57"/>
      <c r="B569" s="56"/>
      <c r="C569" s="56"/>
      <c r="D569" s="55" t="s">
        <v>386</v>
      </c>
      <c r="E569" s="55" t="s">
        <v>458</v>
      </c>
      <c r="F569" s="55"/>
      <c r="G569" s="56"/>
      <c r="H569" s="56"/>
      <c r="I569" s="56"/>
      <c r="J569" s="56"/>
    </row>
    <row r="570" spans="1:10">
      <c r="A570" s="57"/>
      <c r="B570" s="56"/>
      <c r="C570" s="56"/>
      <c r="D570" s="55"/>
      <c r="E570" s="55" t="s">
        <v>953</v>
      </c>
      <c r="F570" s="55" t="s">
        <v>1230</v>
      </c>
      <c r="G570" s="56"/>
      <c r="H570" s="56"/>
      <c r="I570" s="56"/>
      <c r="J570" s="56"/>
    </row>
    <row r="571" spans="1:10">
      <c r="A571" s="57"/>
      <c r="B571" s="65"/>
      <c r="C571" s="56"/>
      <c r="D571" s="56"/>
      <c r="E571" s="56"/>
      <c r="F571" s="58" t="s">
        <v>17</v>
      </c>
      <c r="G571" s="59" t="s">
        <v>4</v>
      </c>
      <c r="H571" s="60">
        <v>0.06</v>
      </c>
      <c r="I571" s="61">
        <f>Labour!D16</f>
        <v>466.67</v>
      </c>
      <c r="J571" s="60">
        <f>H571*I571</f>
        <v>28.0002</v>
      </c>
    </row>
    <row r="572" spans="1:10">
      <c r="A572" s="53"/>
      <c r="B572" s="56"/>
      <c r="C572" s="56"/>
      <c r="D572" s="56"/>
      <c r="E572" s="56"/>
      <c r="F572" s="58" t="s">
        <v>18</v>
      </c>
      <c r="G572" s="59" t="s">
        <v>4</v>
      </c>
      <c r="H572" s="60">
        <v>1.5</v>
      </c>
      <c r="I572" s="61">
        <f>Labour!D17</f>
        <v>466.67</v>
      </c>
      <c r="J572" s="60">
        <f>H572*I572</f>
        <v>700.005</v>
      </c>
    </row>
    <row r="573" spans="1:10">
      <c r="A573" s="57"/>
      <c r="B573" s="54"/>
      <c r="C573" s="56"/>
      <c r="D573" s="56"/>
      <c r="E573" s="55" t="s">
        <v>955</v>
      </c>
      <c r="F573" s="55" t="s">
        <v>1231</v>
      </c>
      <c r="G573" s="56"/>
      <c r="H573" s="56"/>
      <c r="I573" s="56"/>
      <c r="J573" s="56"/>
    </row>
    <row r="574" spans="1:10">
      <c r="A574" s="57"/>
      <c r="B574" s="56"/>
      <c r="C574" s="56"/>
      <c r="D574" s="56"/>
      <c r="E574" s="56"/>
      <c r="F574" s="58" t="s">
        <v>281</v>
      </c>
      <c r="G574" s="59" t="s">
        <v>89</v>
      </c>
      <c r="H574" s="60">
        <v>0.38</v>
      </c>
      <c r="I574" s="60">
        <f>'Plant &amp; Machinery'!G50</f>
        <v>697</v>
      </c>
      <c r="J574" s="60">
        <f>H574*I574</f>
        <v>264.86</v>
      </c>
    </row>
    <row r="575" spans="1:10">
      <c r="A575" s="57"/>
      <c r="B575" s="56"/>
      <c r="C575" s="56"/>
      <c r="D575" s="56"/>
      <c r="E575" s="55" t="s">
        <v>957</v>
      </c>
      <c r="F575" s="55" t="s">
        <v>1390</v>
      </c>
      <c r="G575" s="56"/>
      <c r="H575" s="56"/>
      <c r="I575" s="56"/>
      <c r="J575" s="62">
        <f>SUM(J570:J574)*12.5%</f>
        <v>124.10814999999999</v>
      </c>
    </row>
    <row r="576" spans="1:10">
      <c r="A576" s="57"/>
      <c r="B576" s="56"/>
      <c r="C576" s="56"/>
      <c r="D576" s="56"/>
      <c r="E576" s="55"/>
      <c r="F576" s="55"/>
      <c r="G576" s="56"/>
      <c r="H576" s="56"/>
      <c r="I576" s="56"/>
      <c r="J576" s="63"/>
    </row>
    <row r="577" spans="1:10">
      <c r="A577" s="57"/>
      <c r="B577" s="56"/>
      <c r="C577" s="56"/>
      <c r="D577" s="56"/>
      <c r="E577" s="55" t="s">
        <v>1435</v>
      </c>
      <c r="F577" s="56"/>
      <c r="G577" s="56"/>
      <c r="H577" s="56"/>
      <c r="I577" s="56"/>
      <c r="J577" s="63">
        <f>SUM(J571:J575)</f>
        <v>1116.97335</v>
      </c>
    </row>
    <row r="578" spans="1:10">
      <c r="A578" s="57"/>
      <c r="B578" s="56"/>
      <c r="C578" s="56"/>
      <c r="D578" s="55" t="s">
        <v>388</v>
      </c>
      <c r="E578" s="55" t="s">
        <v>459</v>
      </c>
      <c r="F578" s="56"/>
      <c r="G578" s="56"/>
      <c r="H578" s="56"/>
      <c r="I578" s="56"/>
      <c r="J578" s="63"/>
    </row>
    <row r="579" spans="1:10">
      <c r="A579" s="57"/>
      <c r="B579" s="56"/>
      <c r="C579" s="56"/>
      <c r="D579" s="56"/>
      <c r="E579" s="55" t="s">
        <v>953</v>
      </c>
      <c r="F579" s="55" t="s">
        <v>1230</v>
      </c>
      <c r="G579" s="56"/>
      <c r="H579" s="56"/>
      <c r="I579" s="56"/>
      <c r="J579" s="56"/>
    </row>
    <row r="580" spans="1:10">
      <c r="A580" s="57"/>
      <c r="B580" s="56"/>
      <c r="C580" s="56"/>
      <c r="D580" s="56"/>
      <c r="E580" s="56"/>
      <c r="F580" s="58" t="s">
        <v>17</v>
      </c>
      <c r="G580" s="59" t="s">
        <v>4</v>
      </c>
      <c r="H580" s="60">
        <v>0.04</v>
      </c>
      <c r="I580" s="61">
        <f>Labour!D16</f>
        <v>466.67</v>
      </c>
      <c r="J580" s="60">
        <f>H580*I580</f>
        <v>18.666800000000002</v>
      </c>
    </row>
    <row r="581" spans="1:10">
      <c r="A581" s="57"/>
      <c r="B581" s="56"/>
      <c r="C581" s="56"/>
      <c r="D581" s="56"/>
      <c r="E581" s="56"/>
      <c r="F581" s="58" t="s">
        <v>18</v>
      </c>
      <c r="G581" s="59" t="s">
        <v>4</v>
      </c>
      <c r="H581" s="60">
        <v>1</v>
      </c>
      <c r="I581" s="61">
        <f>Labour!D17</f>
        <v>466.67</v>
      </c>
      <c r="J581" s="60">
        <f>H581*I581</f>
        <v>466.67</v>
      </c>
    </row>
    <row r="582" spans="1:10">
      <c r="A582" s="57"/>
      <c r="B582" s="56"/>
      <c r="C582" s="56"/>
      <c r="D582" s="56"/>
      <c r="E582" s="55" t="s">
        <v>955</v>
      </c>
      <c r="F582" s="55" t="s">
        <v>1231</v>
      </c>
      <c r="G582" s="56"/>
      <c r="H582" s="56"/>
      <c r="I582" s="56"/>
      <c r="J582" s="56"/>
    </row>
    <row r="583" spans="1:10">
      <c r="A583" s="57"/>
      <c r="B583" s="56"/>
      <c r="C583" s="56"/>
      <c r="D583" s="56"/>
      <c r="E583" s="56"/>
      <c r="F583" s="58" t="s">
        <v>281</v>
      </c>
      <c r="G583" s="59" t="s">
        <v>89</v>
      </c>
      <c r="H583" s="60">
        <v>0.33</v>
      </c>
      <c r="I583" s="60">
        <f>'Plant &amp; Machinery'!G50</f>
        <v>697</v>
      </c>
      <c r="J583" s="60">
        <f>H583*I583</f>
        <v>230.01000000000002</v>
      </c>
    </row>
    <row r="584" spans="1:10">
      <c r="A584" s="57"/>
      <c r="B584" s="56"/>
      <c r="C584" s="56"/>
      <c r="D584" s="56"/>
      <c r="E584" s="55" t="s">
        <v>957</v>
      </c>
      <c r="F584" s="55" t="s">
        <v>1390</v>
      </c>
      <c r="G584" s="56"/>
      <c r="H584" s="56"/>
      <c r="I584" s="56"/>
      <c r="J584" s="62">
        <f>SUM(J579:J583)*12.5%</f>
        <v>89.418350000000004</v>
      </c>
    </row>
    <row r="585" spans="1:10">
      <c r="A585" s="57"/>
      <c r="B585" s="56"/>
      <c r="C585" s="56"/>
      <c r="D585" s="56"/>
      <c r="E585" s="55"/>
      <c r="F585" s="55"/>
      <c r="G585" s="56"/>
      <c r="H585" s="56"/>
      <c r="I585" s="56"/>
      <c r="J585" s="63"/>
    </row>
    <row r="586" spans="1:10">
      <c r="A586" s="57"/>
      <c r="B586" s="56"/>
      <c r="C586" s="56"/>
      <c r="D586" s="56"/>
      <c r="E586" s="55" t="s">
        <v>1435</v>
      </c>
      <c r="F586" s="55"/>
      <c r="G586" s="56"/>
      <c r="H586" s="56"/>
      <c r="I586" s="56"/>
      <c r="J586" s="63">
        <f>SUM(J580:J584)</f>
        <v>804.76515000000006</v>
      </c>
    </row>
    <row r="587" spans="1:10">
      <c r="A587" s="57"/>
      <c r="B587" s="56"/>
      <c r="C587" s="55" t="s">
        <v>390</v>
      </c>
      <c r="D587" s="55" t="s">
        <v>391</v>
      </c>
      <c r="E587" s="55"/>
      <c r="F587" s="56"/>
      <c r="G587" s="56"/>
      <c r="H587" s="56"/>
      <c r="I587" s="56"/>
      <c r="J587" s="63"/>
    </row>
    <row r="588" spans="1:10">
      <c r="A588" s="57"/>
      <c r="B588" s="56"/>
      <c r="C588" s="56"/>
      <c r="D588" s="55" t="s">
        <v>386</v>
      </c>
      <c r="E588" s="55" t="s">
        <v>458</v>
      </c>
      <c r="F588" s="55"/>
      <c r="G588" s="56"/>
      <c r="H588" s="56"/>
      <c r="I588" s="56"/>
      <c r="J588" s="56"/>
    </row>
    <row r="589" spans="1:10">
      <c r="A589" s="57"/>
      <c r="B589" s="56"/>
      <c r="C589" s="56"/>
      <c r="D589" s="55"/>
      <c r="E589" s="55" t="s">
        <v>953</v>
      </c>
      <c r="F589" s="55" t="s">
        <v>1230</v>
      </c>
      <c r="G589" s="56"/>
      <c r="H589" s="56"/>
      <c r="I589" s="56"/>
      <c r="J589" s="56"/>
    </row>
    <row r="590" spans="1:10">
      <c r="A590" s="57"/>
      <c r="B590" s="56"/>
      <c r="C590" s="56"/>
      <c r="D590" s="56"/>
      <c r="E590" s="56"/>
      <c r="F590" s="58" t="s">
        <v>17</v>
      </c>
      <c r="G590" s="59" t="s">
        <v>4</v>
      </c>
      <c r="H590" s="60">
        <v>0.01</v>
      </c>
      <c r="I590" s="61">
        <f>Labour!D16</f>
        <v>466.67</v>
      </c>
      <c r="J590" s="60">
        <f>H590*I590</f>
        <v>4.6667000000000005</v>
      </c>
    </row>
    <row r="591" spans="1:10">
      <c r="A591" s="57"/>
      <c r="B591" s="56"/>
      <c r="C591" s="56"/>
      <c r="D591" s="56"/>
      <c r="E591" s="56"/>
      <c r="F591" s="58" t="s">
        <v>18</v>
      </c>
      <c r="G591" s="59" t="s">
        <v>4</v>
      </c>
      <c r="H591" s="60">
        <v>0.3</v>
      </c>
      <c r="I591" s="61">
        <f>Labour!D17</f>
        <v>466.67</v>
      </c>
      <c r="J591" s="60">
        <f>H591*I591</f>
        <v>140.001</v>
      </c>
    </row>
    <row r="592" spans="1:10">
      <c r="A592" s="57"/>
      <c r="B592" s="56"/>
      <c r="C592" s="56"/>
      <c r="D592" s="56"/>
      <c r="E592" s="55" t="s">
        <v>955</v>
      </c>
      <c r="F592" s="55" t="s">
        <v>1231</v>
      </c>
      <c r="G592" s="56"/>
      <c r="H592" s="56"/>
      <c r="I592" s="56"/>
      <c r="J592" s="56"/>
    </row>
    <row r="593" spans="1:10">
      <c r="A593" s="57"/>
      <c r="B593" s="56"/>
      <c r="C593" s="56"/>
      <c r="D593" s="56"/>
      <c r="E593" s="56"/>
      <c r="F593" s="58" t="s">
        <v>281</v>
      </c>
      <c r="G593" s="59" t="s">
        <v>89</v>
      </c>
      <c r="H593" s="60">
        <v>0.38</v>
      </c>
      <c r="I593" s="60">
        <f>'Plant &amp; Machinery'!G50</f>
        <v>697</v>
      </c>
      <c r="J593" s="60">
        <f>H593*I593</f>
        <v>264.86</v>
      </c>
    </row>
    <row r="594" spans="1:10">
      <c r="A594" s="57"/>
      <c r="B594" s="56"/>
      <c r="C594" s="56"/>
      <c r="D594" s="56"/>
      <c r="E594" s="56"/>
      <c r="F594" s="58" t="s">
        <v>279</v>
      </c>
      <c r="G594" s="59" t="s">
        <v>89</v>
      </c>
      <c r="H594" s="66">
        <v>1.6E-2</v>
      </c>
      <c r="I594" s="60">
        <f>'Plant &amp; Machinery'!G49</f>
        <v>824</v>
      </c>
      <c r="J594" s="60">
        <f>H594*I594</f>
        <v>13.184000000000001</v>
      </c>
    </row>
    <row r="595" spans="1:10">
      <c r="A595" s="57"/>
      <c r="B595" s="56"/>
      <c r="C595" s="56"/>
      <c r="D595" s="56"/>
      <c r="E595" s="55" t="s">
        <v>957</v>
      </c>
      <c r="F595" s="55" t="s">
        <v>1390</v>
      </c>
      <c r="G595" s="56"/>
      <c r="H595" s="56"/>
      <c r="I595" s="56"/>
      <c r="J595" s="62">
        <f>SUM(J590:J594)*12.5%</f>
        <v>52.838962500000001</v>
      </c>
    </row>
    <row r="596" spans="1:10">
      <c r="A596" s="57"/>
      <c r="B596" s="56"/>
      <c r="C596" s="56"/>
      <c r="D596" s="56"/>
      <c r="E596" s="55"/>
      <c r="F596" s="55"/>
      <c r="G596" s="56"/>
      <c r="H596" s="56"/>
      <c r="I596" s="56"/>
      <c r="J596" s="63"/>
    </row>
    <row r="597" spans="1:10">
      <c r="A597" s="57"/>
      <c r="B597" s="56"/>
      <c r="C597" s="56"/>
      <c r="D597" s="56"/>
      <c r="E597" s="55" t="s">
        <v>1435</v>
      </c>
      <c r="F597" s="55"/>
      <c r="G597" s="56"/>
      <c r="H597" s="56"/>
      <c r="I597" s="56"/>
      <c r="J597" s="63">
        <f>SUM(J590:J595)</f>
        <v>475.55066249999999</v>
      </c>
    </row>
    <row r="598" spans="1:10" ht="27.75" customHeight="1">
      <c r="A598" s="53" t="s">
        <v>460</v>
      </c>
      <c r="B598" s="54">
        <v>202</v>
      </c>
      <c r="C598" s="670" t="s">
        <v>461</v>
      </c>
      <c r="D598" s="670"/>
      <c r="E598" s="670"/>
      <c r="F598" s="670"/>
      <c r="G598" s="56"/>
      <c r="H598" s="56"/>
      <c r="I598" s="56"/>
      <c r="J598" s="56"/>
    </row>
    <row r="599" spans="1:10" ht="66.75" customHeight="1">
      <c r="A599" s="57"/>
      <c r="B599" s="56"/>
      <c r="C599" s="667" t="s">
        <v>462</v>
      </c>
      <c r="D599" s="667"/>
      <c r="E599" s="667"/>
      <c r="F599" s="667"/>
      <c r="G599" s="56"/>
      <c r="H599" s="56"/>
      <c r="I599" s="56"/>
      <c r="J599" s="56"/>
    </row>
    <row r="600" spans="1:10">
      <c r="A600" s="57"/>
      <c r="B600" s="56"/>
      <c r="C600" s="58" t="s">
        <v>1404</v>
      </c>
      <c r="D600" s="55"/>
      <c r="E600" s="56"/>
      <c r="F600" s="56"/>
      <c r="G600" s="56"/>
      <c r="H600" s="56"/>
      <c r="I600" s="56"/>
      <c r="J600" s="56"/>
    </row>
    <row r="601" spans="1:10">
      <c r="A601" s="57"/>
      <c r="B601" s="56"/>
      <c r="C601" s="58" t="s">
        <v>1331</v>
      </c>
      <c r="D601" s="55"/>
      <c r="E601" s="56"/>
      <c r="F601" s="56"/>
      <c r="G601" s="56"/>
      <c r="H601" s="56"/>
      <c r="I601" s="56"/>
      <c r="J601" s="56"/>
    </row>
    <row r="602" spans="1:10">
      <c r="A602" s="57"/>
      <c r="B602" s="56"/>
      <c r="C602" s="55" t="s">
        <v>953</v>
      </c>
      <c r="D602" s="55" t="s">
        <v>1230</v>
      </c>
      <c r="E602" s="56"/>
      <c r="F602" s="56"/>
      <c r="G602" s="56"/>
      <c r="H602" s="56"/>
      <c r="I602" s="56"/>
      <c r="J602" s="56"/>
    </row>
    <row r="603" spans="1:10">
      <c r="A603" s="57"/>
      <c r="B603" s="56"/>
      <c r="C603" s="56"/>
      <c r="D603" s="58" t="s">
        <v>17</v>
      </c>
      <c r="E603" s="56"/>
      <c r="F603" s="56"/>
      <c r="G603" s="59" t="s">
        <v>4</v>
      </c>
      <c r="H603" s="60">
        <v>0.03</v>
      </c>
      <c r="I603" s="61">
        <f>Labour!D16</f>
        <v>466.67</v>
      </c>
      <c r="J603" s="60">
        <f>H603*I603</f>
        <v>14.0001</v>
      </c>
    </row>
    <row r="604" spans="1:10">
      <c r="A604" s="57"/>
      <c r="B604" s="56"/>
      <c r="C604" s="56"/>
      <c r="D604" s="58" t="s">
        <v>1436</v>
      </c>
      <c r="E604" s="56"/>
      <c r="F604" s="56"/>
      <c r="G604" s="59" t="s">
        <v>4</v>
      </c>
      <c r="H604" s="60">
        <v>0.5</v>
      </c>
      <c r="I604" s="60">
        <f>Labour!D18</f>
        <v>466.67</v>
      </c>
      <c r="J604" s="60">
        <f>H604*I604</f>
        <v>233.33500000000001</v>
      </c>
    </row>
    <row r="605" spans="1:10">
      <c r="A605" s="57"/>
      <c r="B605" s="56"/>
      <c r="C605" s="56"/>
      <c r="D605" s="58" t="s">
        <v>18</v>
      </c>
      <c r="E605" s="56"/>
      <c r="F605" s="56"/>
      <c r="G605" s="59" t="s">
        <v>4</v>
      </c>
      <c r="H605" s="60">
        <v>0.5</v>
      </c>
      <c r="I605" s="61">
        <f>Labour!D17</f>
        <v>466.67</v>
      </c>
      <c r="J605" s="60">
        <f>H605*I605</f>
        <v>233.33500000000001</v>
      </c>
    </row>
    <row r="606" spans="1:10">
      <c r="A606" s="53"/>
      <c r="B606" s="56"/>
      <c r="C606" s="55" t="s">
        <v>955</v>
      </c>
      <c r="D606" s="55" t="s">
        <v>1231</v>
      </c>
      <c r="E606" s="56"/>
      <c r="F606" s="56"/>
      <c r="G606" s="56"/>
      <c r="H606" s="56"/>
      <c r="I606" s="56"/>
      <c r="J606" s="56"/>
    </row>
    <row r="607" spans="1:10" ht="30" customHeight="1">
      <c r="A607" s="57"/>
      <c r="B607" s="54"/>
      <c r="C607" s="56"/>
      <c r="D607" s="671" t="s">
        <v>1437</v>
      </c>
      <c r="E607" s="671"/>
      <c r="F607" s="671"/>
      <c r="G607" s="59" t="s">
        <v>89</v>
      </c>
      <c r="H607" s="60">
        <v>1</v>
      </c>
      <c r="I607" s="60">
        <f>'Plant &amp; Machinery'!G5</f>
        <v>586</v>
      </c>
      <c r="J607" s="60">
        <f>I607*H607</f>
        <v>586</v>
      </c>
    </row>
    <row r="608" spans="1:10">
      <c r="A608" s="57"/>
      <c r="B608" s="56"/>
      <c r="C608" s="56"/>
      <c r="D608" s="58" t="s">
        <v>281</v>
      </c>
      <c r="E608" s="56"/>
      <c r="F608" s="56"/>
      <c r="G608" s="59" t="s">
        <v>89</v>
      </c>
      <c r="H608" s="60">
        <v>0.4</v>
      </c>
      <c r="I608" s="60">
        <f>'Plant &amp; Machinery'!G50</f>
        <v>697</v>
      </c>
      <c r="J608" s="60">
        <f>H608*I608</f>
        <v>278.8</v>
      </c>
    </row>
    <row r="609" spans="1:10">
      <c r="A609" s="57"/>
      <c r="B609" s="56"/>
      <c r="C609" s="56"/>
      <c r="D609" s="58" t="s">
        <v>242</v>
      </c>
      <c r="E609" s="56"/>
      <c r="F609" s="56"/>
      <c r="G609" s="59" t="s">
        <v>89</v>
      </c>
      <c r="H609" s="60">
        <v>1</v>
      </c>
      <c r="I609" s="60">
        <f>'Plant &amp; Machinery'!G24</f>
        <v>1472</v>
      </c>
      <c r="J609" s="60">
        <f>H609*I609</f>
        <v>1472</v>
      </c>
    </row>
    <row r="610" spans="1:10">
      <c r="A610" s="57"/>
      <c r="B610" s="56"/>
      <c r="C610" s="55" t="s">
        <v>957</v>
      </c>
      <c r="D610" s="55" t="s">
        <v>1390</v>
      </c>
      <c r="E610" s="56"/>
      <c r="F610" s="56"/>
      <c r="G610" s="56"/>
      <c r="H610" s="56"/>
      <c r="I610" s="56"/>
      <c r="J610" s="62">
        <f>SUM(J603:J609)*12.5%</f>
        <v>352.1837625</v>
      </c>
    </row>
    <row r="611" spans="1:10">
      <c r="A611" s="57"/>
      <c r="B611" s="56"/>
      <c r="C611" s="55"/>
      <c r="D611" s="55"/>
      <c r="E611" s="56"/>
      <c r="F611" s="56"/>
      <c r="G611" s="56"/>
      <c r="H611" s="56"/>
      <c r="I611" s="56"/>
      <c r="J611" s="63"/>
    </row>
    <row r="612" spans="1:10">
      <c r="A612" s="57"/>
      <c r="B612" s="56"/>
      <c r="C612" s="55" t="s">
        <v>1435</v>
      </c>
      <c r="D612" s="56"/>
      <c r="E612" s="56"/>
      <c r="F612" s="56"/>
      <c r="G612" s="56"/>
      <c r="H612" s="56"/>
      <c r="I612" s="56"/>
      <c r="J612" s="63">
        <f>SUM(J603:J610)</f>
        <v>3169.6538624999998</v>
      </c>
    </row>
    <row r="613" spans="1:10" ht="41.25" customHeight="1">
      <c r="A613" s="57"/>
      <c r="B613" s="70" t="s">
        <v>726</v>
      </c>
      <c r="C613" s="669" t="s">
        <v>1438</v>
      </c>
      <c r="D613" s="669"/>
      <c r="E613" s="669"/>
      <c r="F613" s="669"/>
      <c r="G613" s="56"/>
      <c r="H613" s="56"/>
      <c r="I613" s="56"/>
      <c r="J613" s="56"/>
    </row>
    <row r="614" spans="1:10">
      <c r="A614" s="53" t="s">
        <v>463</v>
      </c>
      <c r="B614" s="54">
        <v>202</v>
      </c>
      <c r="C614" s="55" t="s">
        <v>464</v>
      </c>
      <c r="D614" s="56"/>
      <c r="E614" s="56"/>
      <c r="F614" s="56"/>
      <c r="G614" s="56"/>
      <c r="H614" s="56"/>
      <c r="I614" s="56"/>
      <c r="J614" s="56"/>
    </row>
    <row r="615" spans="1:10" ht="58.5" customHeight="1">
      <c r="A615" s="57"/>
      <c r="B615" s="56"/>
      <c r="C615" s="667" t="s">
        <v>465</v>
      </c>
      <c r="D615" s="667"/>
      <c r="E615" s="667"/>
      <c r="F615" s="667"/>
      <c r="G615" s="56"/>
      <c r="H615" s="56"/>
      <c r="I615" s="56"/>
      <c r="J615" s="56"/>
    </row>
    <row r="616" spans="1:10">
      <c r="A616" s="57"/>
      <c r="B616" s="56"/>
      <c r="C616" s="58" t="s">
        <v>1439</v>
      </c>
      <c r="D616" s="56"/>
      <c r="E616" s="56"/>
      <c r="F616" s="56"/>
      <c r="G616" s="56"/>
      <c r="H616" s="56"/>
      <c r="I616" s="56"/>
      <c r="J616" s="56"/>
    </row>
    <row r="617" spans="1:10">
      <c r="A617" s="57"/>
      <c r="B617" s="56"/>
      <c r="C617" s="58" t="s">
        <v>1440</v>
      </c>
      <c r="D617" s="56"/>
      <c r="E617" s="56"/>
      <c r="F617" s="56"/>
      <c r="G617" s="56"/>
      <c r="H617" s="56"/>
      <c r="I617" s="56"/>
      <c r="J617" s="56"/>
    </row>
    <row r="618" spans="1:10">
      <c r="A618" s="57"/>
      <c r="B618" s="56"/>
      <c r="C618" s="55" t="s">
        <v>953</v>
      </c>
      <c r="D618" s="55" t="s">
        <v>1230</v>
      </c>
      <c r="E618" s="56"/>
      <c r="F618" s="56"/>
      <c r="G618" s="56"/>
      <c r="H618" s="56"/>
      <c r="I618" s="56"/>
      <c r="J618" s="56"/>
    </row>
    <row r="619" spans="1:10">
      <c r="A619" s="57"/>
      <c r="B619" s="56"/>
      <c r="C619" s="56"/>
      <c r="D619" s="58" t="s">
        <v>17</v>
      </c>
      <c r="E619" s="56"/>
      <c r="F619" s="56"/>
      <c r="G619" s="59" t="s">
        <v>4</v>
      </c>
      <c r="H619" s="66">
        <v>6.0000000000000001E-3</v>
      </c>
      <c r="I619" s="61">
        <f>Labour!D16</f>
        <v>466.67</v>
      </c>
      <c r="J619" s="60">
        <f>H619*I619</f>
        <v>2.80002</v>
      </c>
    </row>
    <row r="620" spans="1:10">
      <c r="A620" s="57"/>
      <c r="B620" s="56"/>
      <c r="C620" s="56"/>
      <c r="D620" s="58" t="s">
        <v>18</v>
      </c>
      <c r="E620" s="56"/>
      <c r="F620" s="56"/>
      <c r="G620" s="59" t="s">
        <v>4</v>
      </c>
      <c r="H620" s="60">
        <v>0.15</v>
      </c>
      <c r="I620" s="61">
        <f>Labour!D17</f>
        <v>466.67</v>
      </c>
      <c r="J620" s="60">
        <f>H620*I620</f>
        <v>70.000500000000002</v>
      </c>
    </row>
    <row r="621" spans="1:10">
      <c r="A621" s="57"/>
      <c r="B621" s="56"/>
      <c r="C621" s="55" t="s">
        <v>955</v>
      </c>
      <c r="D621" s="55" t="s">
        <v>1231</v>
      </c>
      <c r="E621" s="56"/>
      <c r="F621" s="56"/>
      <c r="G621" s="56"/>
      <c r="H621" s="56"/>
      <c r="I621" s="56"/>
      <c r="J621" s="56"/>
    </row>
    <row r="622" spans="1:10">
      <c r="A622" s="53"/>
      <c r="B622" s="65"/>
      <c r="C622" s="56"/>
      <c r="D622" s="58" t="s">
        <v>281</v>
      </c>
      <c r="E622" s="56"/>
      <c r="F622" s="56"/>
      <c r="G622" s="59" t="s">
        <v>89</v>
      </c>
      <c r="H622" s="60">
        <v>0.05</v>
      </c>
      <c r="I622" s="60">
        <f>'Plant &amp; Machinery'!G50</f>
        <v>697</v>
      </c>
      <c r="J622" s="60">
        <f>H622*I622</f>
        <v>34.85</v>
      </c>
    </row>
    <row r="623" spans="1:10">
      <c r="A623" s="57"/>
      <c r="B623" s="54"/>
      <c r="C623" s="55" t="s">
        <v>957</v>
      </c>
      <c r="D623" s="55" t="s">
        <v>1390</v>
      </c>
      <c r="E623" s="56"/>
      <c r="F623" s="56"/>
      <c r="G623" s="56"/>
      <c r="H623" s="56"/>
      <c r="I623" s="56"/>
      <c r="J623" s="62">
        <f>SUM(J616:J622)*12.5%</f>
        <v>13.456315</v>
      </c>
    </row>
    <row r="624" spans="1:10">
      <c r="A624" s="57"/>
      <c r="B624" s="56"/>
      <c r="C624" s="55"/>
      <c r="D624" s="55"/>
      <c r="E624" s="56"/>
      <c r="F624" s="56"/>
      <c r="G624" s="56"/>
      <c r="H624" s="56"/>
      <c r="I624" s="56"/>
      <c r="J624" s="63"/>
    </row>
    <row r="625" spans="1:10">
      <c r="A625" s="57"/>
      <c r="B625" s="56"/>
      <c r="C625" s="55" t="s">
        <v>1441</v>
      </c>
      <c r="D625" s="56"/>
      <c r="E625" s="56"/>
      <c r="F625" s="56"/>
      <c r="G625" s="56"/>
      <c r="H625" s="56"/>
      <c r="I625" s="56"/>
      <c r="J625" s="63">
        <f>SUM(J616:J623)</f>
        <v>121.106835</v>
      </c>
    </row>
    <row r="626" spans="1:10">
      <c r="A626" s="53" t="s">
        <v>466</v>
      </c>
      <c r="B626" s="54">
        <v>202</v>
      </c>
      <c r="C626" s="55" t="s">
        <v>467</v>
      </c>
      <c r="D626" s="56"/>
      <c r="E626" s="56"/>
      <c r="F626" s="56"/>
      <c r="G626" s="56"/>
      <c r="H626" s="56"/>
      <c r="I626" s="56"/>
      <c r="J626" s="56"/>
    </row>
    <row r="627" spans="1:10" ht="43.5" customHeight="1">
      <c r="A627" s="57"/>
      <c r="B627" s="56"/>
      <c r="C627" s="671" t="s">
        <v>468</v>
      </c>
      <c r="D627" s="671"/>
      <c r="E627" s="671"/>
      <c r="F627" s="671"/>
      <c r="G627" s="56"/>
      <c r="H627" s="56"/>
      <c r="I627" s="56"/>
      <c r="J627" s="56"/>
    </row>
    <row r="628" spans="1:10">
      <c r="A628" s="57"/>
      <c r="B628" s="56"/>
      <c r="C628" s="58" t="s">
        <v>1439</v>
      </c>
      <c r="D628" s="56"/>
      <c r="E628" s="56"/>
      <c r="F628" s="56"/>
      <c r="G628" s="56"/>
      <c r="H628" s="56"/>
      <c r="I628" s="56"/>
      <c r="J628" s="56"/>
    </row>
    <row r="629" spans="1:10">
      <c r="A629" s="57"/>
      <c r="B629" s="56"/>
      <c r="C629" s="58" t="s">
        <v>1442</v>
      </c>
      <c r="D629" s="56"/>
      <c r="E629" s="56"/>
      <c r="F629" s="56"/>
      <c r="G629" s="56"/>
      <c r="H629" s="56"/>
      <c r="I629" s="56"/>
      <c r="J629" s="56"/>
    </row>
    <row r="630" spans="1:10">
      <c r="A630" s="57"/>
      <c r="B630" s="56"/>
      <c r="C630" s="55" t="s">
        <v>953</v>
      </c>
      <c r="D630" s="55" t="s">
        <v>1230</v>
      </c>
      <c r="E630" s="56"/>
      <c r="F630" s="56"/>
      <c r="G630" s="56"/>
      <c r="H630" s="56"/>
      <c r="I630" s="56"/>
      <c r="J630" s="56"/>
    </row>
    <row r="631" spans="1:10">
      <c r="A631" s="57"/>
      <c r="B631" s="56"/>
      <c r="C631" s="56"/>
      <c r="D631" s="58" t="s">
        <v>17</v>
      </c>
      <c r="E631" s="56"/>
      <c r="F631" s="56"/>
      <c r="G631" s="59" t="s">
        <v>4</v>
      </c>
      <c r="H631" s="66">
        <v>6.0000000000000001E-3</v>
      </c>
      <c r="I631" s="61">
        <f>Labour!D16</f>
        <v>466.67</v>
      </c>
      <c r="J631" s="60">
        <f>H631*I631</f>
        <v>2.80002</v>
      </c>
    </row>
    <row r="632" spans="1:10">
      <c r="A632" s="57"/>
      <c r="B632" s="56"/>
      <c r="C632" s="56"/>
      <c r="D632" s="58" t="s">
        <v>18</v>
      </c>
      <c r="E632" s="56"/>
      <c r="F632" s="56"/>
      <c r="G632" s="59" t="s">
        <v>4</v>
      </c>
      <c r="H632" s="60">
        <v>0.15</v>
      </c>
      <c r="I632" s="61">
        <f>Labour!D17</f>
        <v>466.67</v>
      </c>
      <c r="J632" s="60">
        <f>H632*I632</f>
        <v>70.000500000000002</v>
      </c>
    </row>
    <row r="633" spans="1:10">
      <c r="A633" s="57"/>
      <c r="B633" s="56"/>
      <c r="C633" s="55" t="s">
        <v>955</v>
      </c>
      <c r="D633" s="55" t="s">
        <v>1231</v>
      </c>
      <c r="E633" s="56"/>
      <c r="F633" s="56"/>
      <c r="G633" s="56"/>
      <c r="H633" s="56"/>
      <c r="I633" s="56"/>
      <c r="J633" s="56"/>
    </row>
    <row r="634" spans="1:10">
      <c r="A634" s="53"/>
      <c r="B634" s="56"/>
      <c r="C634" s="56"/>
      <c r="D634" s="58" t="s">
        <v>281</v>
      </c>
      <c r="E634" s="56"/>
      <c r="F634" s="56"/>
      <c r="G634" s="59" t="s">
        <v>89</v>
      </c>
      <c r="H634" s="60">
        <v>0.2</v>
      </c>
      <c r="I634" s="60">
        <f>'Plant &amp; Machinery'!G50</f>
        <v>697</v>
      </c>
      <c r="J634" s="60">
        <f>H634*I634</f>
        <v>139.4</v>
      </c>
    </row>
    <row r="635" spans="1:10">
      <c r="A635" s="57"/>
      <c r="B635" s="54"/>
      <c r="C635" s="55" t="s">
        <v>957</v>
      </c>
      <c r="D635" s="55" t="s">
        <v>1390</v>
      </c>
      <c r="E635" s="56"/>
      <c r="F635" s="56"/>
      <c r="G635" s="56"/>
      <c r="H635" s="56"/>
      <c r="I635" s="56"/>
      <c r="J635" s="62">
        <f>SUM(J630:J634)*12.5%</f>
        <v>26.525065000000001</v>
      </c>
    </row>
    <row r="636" spans="1:10">
      <c r="A636" s="57"/>
      <c r="B636" s="56"/>
      <c r="C636" s="55"/>
      <c r="D636" s="55"/>
      <c r="E636" s="56"/>
      <c r="F636" s="56"/>
      <c r="G636" s="56"/>
      <c r="H636" s="56"/>
      <c r="I636" s="56"/>
      <c r="J636" s="63"/>
    </row>
    <row r="637" spans="1:10">
      <c r="A637" s="57"/>
      <c r="B637" s="56"/>
      <c r="C637" s="58" t="s">
        <v>1443</v>
      </c>
      <c r="D637" s="58"/>
      <c r="E637" s="58"/>
      <c r="F637" s="58"/>
      <c r="G637" s="59"/>
      <c r="H637" s="60"/>
      <c r="I637" s="60"/>
      <c r="J637" s="61">
        <f>SUM(J631:J635)</f>
        <v>238.72558500000002</v>
      </c>
    </row>
    <row r="638" spans="1:10">
      <c r="A638" s="57"/>
      <c r="B638" s="56"/>
      <c r="C638" s="55" t="s">
        <v>1444</v>
      </c>
      <c r="D638" s="55"/>
      <c r="E638" s="56"/>
      <c r="F638" s="56"/>
      <c r="G638" s="56"/>
      <c r="H638" s="56"/>
      <c r="I638" s="56"/>
      <c r="J638" s="62">
        <f>J637/10</f>
        <v>23.872558500000004</v>
      </c>
    </row>
    <row r="639" spans="1:10">
      <c r="A639" s="53" t="s">
        <v>469</v>
      </c>
      <c r="B639" s="54">
        <v>202</v>
      </c>
      <c r="C639" s="55" t="s">
        <v>470</v>
      </c>
      <c r="D639" s="56"/>
      <c r="E639" s="56"/>
      <c r="F639" s="56"/>
      <c r="G639" s="56"/>
      <c r="H639" s="56"/>
      <c r="I639" s="56"/>
      <c r="J639" s="56"/>
    </row>
    <row r="640" spans="1:10" ht="42.75" customHeight="1">
      <c r="A640" s="57"/>
      <c r="B640" s="56"/>
      <c r="C640" s="671" t="s">
        <v>471</v>
      </c>
      <c r="D640" s="671"/>
      <c r="E640" s="671"/>
      <c r="F640" s="671"/>
      <c r="G640" s="56"/>
      <c r="H640" s="56"/>
      <c r="I640" s="56"/>
      <c r="J640" s="56"/>
    </row>
    <row r="641" spans="1:10">
      <c r="A641" s="57"/>
      <c r="B641" s="56"/>
      <c r="C641" s="58" t="s">
        <v>1439</v>
      </c>
      <c r="D641" s="56"/>
      <c r="E641" s="56"/>
      <c r="F641" s="56"/>
      <c r="G641" s="56"/>
      <c r="H641" s="56"/>
      <c r="I641" s="56"/>
      <c r="J641" s="56"/>
    </row>
    <row r="642" spans="1:10">
      <c r="A642" s="57"/>
      <c r="B642" s="56"/>
      <c r="C642" s="58" t="s">
        <v>1442</v>
      </c>
      <c r="D642" s="56"/>
      <c r="E642" s="56"/>
      <c r="F642" s="56"/>
      <c r="G642" s="56"/>
      <c r="H642" s="56"/>
      <c r="I642" s="56"/>
      <c r="J642" s="56"/>
    </row>
    <row r="643" spans="1:10">
      <c r="A643" s="57"/>
      <c r="B643" s="56"/>
      <c r="C643" s="55" t="s">
        <v>953</v>
      </c>
      <c r="D643" s="55" t="s">
        <v>1230</v>
      </c>
      <c r="E643" s="56"/>
      <c r="F643" s="56"/>
      <c r="G643" s="56"/>
      <c r="H643" s="56"/>
      <c r="I643" s="56"/>
      <c r="J643" s="56"/>
    </row>
    <row r="644" spans="1:10">
      <c r="A644" s="57"/>
      <c r="B644" s="56"/>
      <c r="C644" s="56"/>
      <c r="D644" s="58" t="s">
        <v>17</v>
      </c>
      <c r="E644" s="56"/>
      <c r="F644" s="56"/>
      <c r="G644" s="59" t="s">
        <v>4</v>
      </c>
      <c r="H644" s="66">
        <v>1.4999999999999999E-2</v>
      </c>
      <c r="I644" s="61">
        <f>Labour!D16</f>
        <v>466.67</v>
      </c>
      <c r="J644" s="60">
        <f>H644*I644</f>
        <v>7.0000499999999999</v>
      </c>
    </row>
    <row r="645" spans="1:10">
      <c r="A645" s="57"/>
      <c r="B645" s="56"/>
      <c r="C645" s="56"/>
      <c r="D645" s="58" t="s">
        <v>18</v>
      </c>
      <c r="E645" s="56"/>
      <c r="F645" s="56"/>
      <c r="G645" s="59" t="s">
        <v>4</v>
      </c>
      <c r="H645" s="66">
        <v>0.22500000000000001</v>
      </c>
      <c r="I645" s="61">
        <f>Labour!D17</f>
        <v>466.67</v>
      </c>
      <c r="J645" s="60">
        <f>H645*I645</f>
        <v>105.00075000000001</v>
      </c>
    </row>
    <row r="646" spans="1:10">
      <c r="A646" s="57"/>
      <c r="B646" s="56"/>
      <c r="C646" s="55" t="s">
        <v>955</v>
      </c>
      <c r="D646" s="55" t="s">
        <v>1231</v>
      </c>
      <c r="E646" s="56"/>
      <c r="F646" s="56"/>
      <c r="G646" s="56"/>
      <c r="H646" s="56"/>
      <c r="I646" s="56"/>
      <c r="J646" s="56"/>
    </row>
    <row r="647" spans="1:10">
      <c r="A647" s="53"/>
      <c r="B647" s="56"/>
      <c r="C647" s="56"/>
      <c r="D647" s="58" t="s">
        <v>281</v>
      </c>
      <c r="E647" s="56"/>
      <c r="F647" s="56"/>
      <c r="G647" s="59" t="s">
        <v>89</v>
      </c>
      <c r="H647" s="60">
        <v>0.3</v>
      </c>
      <c r="I647" s="60">
        <f>'Plant &amp; Machinery'!G50</f>
        <v>697</v>
      </c>
      <c r="J647" s="60">
        <f>H647*I647</f>
        <v>209.1</v>
      </c>
    </row>
    <row r="648" spans="1:10">
      <c r="A648" s="57"/>
      <c r="B648" s="54"/>
      <c r="C648" s="55" t="s">
        <v>957</v>
      </c>
      <c r="D648" s="55" t="s">
        <v>1390</v>
      </c>
      <c r="E648" s="56"/>
      <c r="F648" s="56"/>
      <c r="G648" s="56"/>
      <c r="H648" s="56"/>
      <c r="I648" s="56"/>
      <c r="J648" s="62">
        <f>SUM(J643:J647)*12.5%</f>
        <v>40.137599999999999</v>
      </c>
    </row>
    <row r="649" spans="1:10">
      <c r="A649" s="57"/>
      <c r="B649" s="56"/>
      <c r="C649" s="55"/>
      <c r="D649" s="55"/>
      <c r="E649" s="56"/>
      <c r="F649" s="56"/>
      <c r="G649" s="56"/>
      <c r="H649" s="56"/>
      <c r="I649" s="56"/>
      <c r="J649" s="63"/>
    </row>
    <row r="650" spans="1:10">
      <c r="A650" s="57"/>
      <c r="B650" s="56"/>
      <c r="C650" s="58" t="s">
        <v>1443</v>
      </c>
      <c r="D650" s="58"/>
      <c r="E650" s="58"/>
      <c r="F650" s="58"/>
      <c r="G650" s="59"/>
      <c r="H650" s="60"/>
      <c r="I650" s="60"/>
      <c r="J650" s="61">
        <f>SUM(J644:J648)</f>
        <v>361.23840000000001</v>
      </c>
    </row>
    <row r="651" spans="1:10">
      <c r="A651" s="57"/>
      <c r="B651" s="56"/>
      <c r="C651" s="55" t="s">
        <v>1444</v>
      </c>
      <c r="D651" s="55"/>
      <c r="E651" s="56"/>
      <c r="F651" s="56"/>
      <c r="G651" s="56"/>
      <c r="H651" s="56"/>
      <c r="I651" s="56"/>
      <c r="J651" s="62">
        <f>J650/10</f>
        <v>36.123840000000001</v>
      </c>
    </row>
    <row r="652" spans="1:10">
      <c r="A652" s="53" t="s">
        <v>472</v>
      </c>
      <c r="B652" s="54">
        <v>202</v>
      </c>
      <c r="C652" s="55" t="s">
        <v>473</v>
      </c>
      <c r="D652" s="55"/>
      <c r="E652" s="56"/>
      <c r="F652" s="56"/>
      <c r="G652" s="56"/>
      <c r="H652" s="56"/>
      <c r="I652" s="56"/>
      <c r="J652" s="56"/>
    </row>
    <row r="653" spans="1:10" ht="41.25" customHeight="1">
      <c r="A653" s="57"/>
      <c r="B653" s="56"/>
      <c r="C653" s="667" t="s">
        <v>474</v>
      </c>
      <c r="D653" s="667"/>
      <c r="E653" s="667"/>
      <c r="F653" s="667"/>
      <c r="G653" s="56"/>
      <c r="H653" s="56"/>
      <c r="I653" s="56"/>
      <c r="J653" s="56"/>
    </row>
    <row r="654" spans="1:10">
      <c r="A654" s="57"/>
      <c r="B654" s="56"/>
      <c r="C654" s="58" t="s">
        <v>1397</v>
      </c>
      <c r="D654" s="56"/>
      <c r="E654" s="56"/>
      <c r="F654" s="56"/>
      <c r="G654" s="56"/>
      <c r="H654" s="56"/>
      <c r="I654" s="56"/>
      <c r="J654" s="56"/>
    </row>
    <row r="655" spans="1:10">
      <c r="A655" s="57"/>
      <c r="B655" s="56"/>
      <c r="C655" s="58" t="s">
        <v>1445</v>
      </c>
      <c r="D655" s="56"/>
      <c r="E655" s="56"/>
      <c r="F655" s="56"/>
      <c r="G655" s="56"/>
      <c r="H655" s="56"/>
      <c r="I655" s="56"/>
      <c r="J655" s="56"/>
    </row>
    <row r="656" spans="1:10">
      <c r="A656" s="57"/>
      <c r="B656" s="56"/>
      <c r="C656" s="55" t="s">
        <v>386</v>
      </c>
      <c r="D656" s="55" t="s">
        <v>475</v>
      </c>
      <c r="E656" s="56"/>
      <c r="F656" s="56"/>
      <c r="G656" s="56"/>
      <c r="H656" s="56"/>
      <c r="I656" s="56"/>
      <c r="J656" s="56"/>
    </row>
    <row r="657" spans="1:10">
      <c r="A657" s="57"/>
      <c r="B657" s="56"/>
      <c r="C657" s="56"/>
      <c r="D657" s="58" t="s">
        <v>1446</v>
      </c>
      <c r="E657" s="56"/>
      <c r="F657" s="56"/>
      <c r="G657" s="56"/>
      <c r="H657" s="56"/>
      <c r="I657" s="56"/>
      <c r="J657" s="56"/>
    </row>
    <row r="658" spans="1:10">
      <c r="A658" s="57"/>
      <c r="B658" s="56"/>
      <c r="C658" s="56"/>
      <c r="D658" s="55" t="s">
        <v>953</v>
      </c>
      <c r="E658" s="55" t="s">
        <v>1230</v>
      </c>
      <c r="F658" s="56"/>
      <c r="G658" s="56"/>
      <c r="H658" s="56"/>
      <c r="I658" s="56"/>
      <c r="J658" s="56"/>
    </row>
    <row r="659" spans="1:10">
      <c r="A659" s="57"/>
      <c r="B659" s="56"/>
      <c r="C659" s="56"/>
      <c r="D659" s="56"/>
      <c r="E659" s="58" t="s">
        <v>17</v>
      </c>
      <c r="F659" s="56"/>
      <c r="G659" s="59" t="s">
        <v>4</v>
      </c>
      <c r="H659" s="60">
        <v>0.03</v>
      </c>
      <c r="I659" s="61">
        <f>Labour!D16</f>
        <v>466.67</v>
      </c>
      <c r="J659" s="60">
        <f>H659*I659</f>
        <v>14.0001</v>
      </c>
    </row>
    <row r="660" spans="1:10">
      <c r="A660" s="53"/>
      <c r="B660" s="56"/>
      <c r="C660" s="56"/>
      <c r="D660" s="56"/>
      <c r="E660" s="58" t="s">
        <v>18</v>
      </c>
      <c r="F660" s="56"/>
      <c r="G660" s="59" t="s">
        <v>4</v>
      </c>
      <c r="H660" s="60">
        <v>0.75</v>
      </c>
      <c r="I660" s="61">
        <f>Labour!D17</f>
        <v>466.67</v>
      </c>
      <c r="J660" s="60">
        <f>H660*I660</f>
        <v>350.0025</v>
      </c>
    </row>
    <row r="661" spans="1:10">
      <c r="A661" s="57"/>
      <c r="B661" s="54"/>
      <c r="C661" s="56"/>
      <c r="D661" s="55" t="s">
        <v>955</v>
      </c>
      <c r="E661" s="55" t="s">
        <v>1231</v>
      </c>
      <c r="F661" s="56"/>
      <c r="G661" s="56"/>
      <c r="H661" s="56"/>
      <c r="I661" s="56"/>
      <c r="J661" s="56"/>
    </row>
    <row r="662" spans="1:10">
      <c r="A662" s="57"/>
      <c r="B662" s="56"/>
      <c r="C662" s="56"/>
      <c r="D662" s="56"/>
      <c r="E662" s="58" t="s">
        <v>281</v>
      </c>
      <c r="F662" s="56"/>
      <c r="G662" s="59" t="s">
        <v>89</v>
      </c>
      <c r="H662" s="60">
        <v>0.15</v>
      </c>
      <c r="I662" s="60">
        <f>'Plant &amp; Machinery'!G50</f>
        <v>697</v>
      </c>
      <c r="J662" s="60">
        <f>H662*I662</f>
        <v>104.55</v>
      </c>
    </row>
    <row r="663" spans="1:10">
      <c r="A663" s="57"/>
      <c r="B663" s="56"/>
      <c r="C663" s="56"/>
      <c r="D663" s="55" t="s">
        <v>957</v>
      </c>
      <c r="E663" s="55" t="s">
        <v>1390</v>
      </c>
      <c r="F663" s="56"/>
      <c r="G663" s="56"/>
      <c r="H663" s="56"/>
      <c r="I663" s="56"/>
      <c r="J663" s="62">
        <f>SUM(J658:J662)*12.5%</f>
        <v>58.569074999999998</v>
      </c>
    </row>
    <row r="664" spans="1:10">
      <c r="A664" s="57"/>
      <c r="B664" s="56"/>
      <c r="C664" s="56"/>
      <c r="D664" s="55"/>
      <c r="E664" s="55"/>
      <c r="F664" s="56"/>
      <c r="G664" s="56"/>
      <c r="H664" s="56"/>
      <c r="I664" s="56"/>
      <c r="J664" s="63"/>
    </row>
    <row r="665" spans="1:10">
      <c r="A665" s="57"/>
      <c r="B665" s="56"/>
      <c r="C665" s="56"/>
      <c r="D665" s="55" t="s">
        <v>1447</v>
      </c>
      <c r="E665" s="55"/>
      <c r="F665" s="56"/>
      <c r="G665" s="56"/>
      <c r="H665" s="56"/>
      <c r="I665" s="56"/>
      <c r="J665" s="63">
        <f>SUM(J659:J663)</f>
        <v>527.12167499999998</v>
      </c>
    </row>
    <row r="666" spans="1:10">
      <c r="A666" s="57"/>
      <c r="B666" s="56"/>
      <c r="C666" s="55" t="s">
        <v>388</v>
      </c>
      <c r="D666" s="55" t="s">
        <v>476</v>
      </c>
      <c r="E666" s="56"/>
      <c r="F666" s="56"/>
      <c r="G666" s="56"/>
      <c r="H666" s="56"/>
      <c r="I666" s="56"/>
      <c r="J666" s="56"/>
    </row>
    <row r="667" spans="1:10">
      <c r="A667" s="57"/>
      <c r="B667" s="56"/>
      <c r="C667" s="56"/>
      <c r="D667" s="58" t="s">
        <v>1448</v>
      </c>
      <c r="E667" s="56"/>
      <c r="F667" s="56"/>
      <c r="G667" s="56"/>
      <c r="H667" s="56"/>
      <c r="I667" s="56"/>
      <c r="J667" s="56"/>
    </row>
    <row r="668" spans="1:10">
      <c r="A668" s="57"/>
      <c r="B668" s="56"/>
      <c r="C668" s="56"/>
      <c r="D668" s="55" t="s">
        <v>953</v>
      </c>
      <c r="E668" s="55" t="s">
        <v>1230</v>
      </c>
      <c r="F668" s="56"/>
      <c r="G668" s="56"/>
      <c r="H668" s="56"/>
      <c r="I668" s="56"/>
      <c r="J668" s="56"/>
    </row>
    <row r="669" spans="1:10">
      <c r="A669" s="57"/>
      <c r="B669" s="56"/>
      <c r="C669" s="56"/>
      <c r="D669" s="56"/>
      <c r="E669" s="58" t="s">
        <v>17</v>
      </c>
      <c r="F669" s="56"/>
      <c r="G669" s="59" t="s">
        <v>4</v>
      </c>
      <c r="H669" s="60">
        <v>0.02</v>
      </c>
      <c r="I669" s="61">
        <f>Labour!D16</f>
        <v>466.67</v>
      </c>
      <c r="J669" s="60">
        <f>H669*I669</f>
        <v>9.333400000000001</v>
      </c>
    </row>
    <row r="670" spans="1:10">
      <c r="A670" s="57"/>
      <c r="B670" s="56"/>
      <c r="C670" s="56"/>
      <c r="D670" s="56"/>
      <c r="E670" s="58" t="s">
        <v>18</v>
      </c>
      <c r="F670" s="56"/>
      <c r="G670" s="59" t="s">
        <v>4</v>
      </c>
      <c r="H670" s="60">
        <v>0.5</v>
      </c>
      <c r="I670" s="61">
        <f>Labour!D17</f>
        <v>466.67</v>
      </c>
      <c r="J670" s="60">
        <f>H670*I670</f>
        <v>233.33500000000001</v>
      </c>
    </row>
    <row r="671" spans="1:10">
      <c r="A671" s="57"/>
      <c r="B671" s="56"/>
      <c r="C671" s="56"/>
      <c r="D671" s="55" t="s">
        <v>955</v>
      </c>
      <c r="E671" s="55" t="s">
        <v>1231</v>
      </c>
      <c r="F671" s="56"/>
      <c r="G671" s="56"/>
      <c r="H671" s="56"/>
      <c r="I671" s="56"/>
      <c r="J671" s="56"/>
    </row>
    <row r="672" spans="1:10">
      <c r="A672" s="57"/>
      <c r="B672" s="56"/>
      <c r="C672" s="56"/>
      <c r="D672" s="56"/>
      <c r="E672" s="58" t="s">
        <v>281</v>
      </c>
      <c r="F672" s="56"/>
      <c r="G672" s="59" t="s">
        <v>89</v>
      </c>
      <c r="H672" s="60">
        <v>7.4999999999999997E-2</v>
      </c>
      <c r="I672" s="60">
        <f>'Plant &amp; Machinery'!G50</f>
        <v>697</v>
      </c>
      <c r="J672" s="60">
        <f>H672*I672</f>
        <v>52.274999999999999</v>
      </c>
    </row>
    <row r="673" spans="1:10">
      <c r="A673" s="57"/>
      <c r="B673" s="56"/>
      <c r="C673" s="56"/>
      <c r="D673" s="55" t="s">
        <v>957</v>
      </c>
      <c r="E673" s="55" t="s">
        <v>1390</v>
      </c>
      <c r="F673" s="56"/>
      <c r="G673" s="56"/>
      <c r="H673" s="56"/>
      <c r="I673" s="56"/>
      <c r="J673" s="62">
        <f>SUM(J668:J672)*12.5%</f>
        <v>36.867925</v>
      </c>
    </row>
    <row r="674" spans="1:10">
      <c r="A674" s="57"/>
      <c r="B674" s="56"/>
      <c r="C674" s="56"/>
      <c r="D674" s="55"/>
      <c r="E674" s="55"/>
      <c r="F674" s="56"/>
      <c r="G674" s="56"/>
      <c r="H674" s="56"/>
      <c r="I674" s="56"/>
      <c r="J674" s="63"/>
    </row>
    <row r="675" spans="1:10">
      <c r="A675" s="57"/>
      <c r="B675" s="56"/>
      <c r="C675" s="56"/>
      <c r="D675" s="55" t="s">
        <v>1449</v>
      </c>
      <c r="E675" s="55"/>
      <c r="F675" s="56"/>
      <c r="G675" s="56"/>
      <c r="H675" s="56"/>
      <c r="I675" s="56"/>
      <c r="J675" s="63">
        <f>SUM(J669:J673)</f>
        <v>331.81132500000001</v>
      </c>
    </row>
    <row r="676" spans="1:10">
      <c r="A676" s="57"/>
      <c r="B676" s="56"/>
      <c r="C676" s="55" t="s">
        <v>416</v>
      </c>
      <c r="D676" s="55" t="s">
        <v>477</v>
      </c>
      <c r="E676" s="56"/>
      <c r="F676" s="56"/>
      <c r="G676" s="56"/>
      <c r="H676" s="56"/>
      <c r="I676" s="56"/>
      <c r="J676" s="56"/>
    </row>
    <row r="677" spans="1:10">
      <c r="A677" s="57"/>
      <c r="B677" s="56"/>
      <c r="C677" s="56"/>
      <c r="D677" s="58" t="s">
        <v>1450</v>
      </c>
      <c r="E677" s="56"/>
      <c r="F677" s="56"/>
      <c r="G677" s="56"/>
      <c r="H677" s="56"/>
      <c r="I677" s="56"/>
      <c r="J677" s="56"/>
    </row>
    <row r="678" spans="1:10">
      <c r="A678" s="57"/>
      <c r="B678" s="56"/>
      <c r="C678" s="56"/>
      <c r="D678" s="55" t="s">
        <v>953</v>
      </c>
      <c r="E678" s="55" t="s">
        <v>1230</v>
      </c>
      <c r="F678" s="56"/>
      <c r="G678" s="56"/>
      <c r="H678" s="56"/>
      <c r="I678" s="56"/>
      <c r="J678" s="56"/>
    </row>
    <row r="679" spans="1:10">
      <c r="A679" s="57"/>
      <c r="B679" s="56"/>
      <c r="C679" s="56"/>
      <c r="D679" s="56"/>
      <c r="E679" s="58" t="s">
        <v>17</v>
      </c>
      <c r="F679" s="56"/>
      <c r="G679" s="59" t="s">
        <v>4</v>
      </c>
      <c r="H679" s="66">
        <v>4.0000000000000001E-3</v>
      </c>
      <c r="I679" s="61">
        <f>Labour!D16</f>
        <v>466.67</v>
      </c>
      <c r="J679" s="60">
        <f>H679*I679</f>
        <v>1.8666800000000001</v>
      </c>
    </row>
    <row r="680" spans="1:10">
      <c r="A680" s="57"/>
      <c r="B680" s="56"/>
      <c r="C680" s="56"/>
      <c r="D680" s="56"/>
      <c r="E680" s="58" t="s">
        <v>18</v>
      </c>
      <c r="F680" s="56"/>
      <c r="G680" s="59" t="s">
        <v>4</v>
      </c>
      <c r="H680" s="60">
        <v>0.1</v>
      </c>
      <c r="I680" s="61">
        <f>Labour!D17</f>
        <v>466.67</v>
      </c>
      <c r="J680" s="60">
        <f>H680*I680</f>
        <v>46.667000000000002</v>
      </c>
    </row>
    <row r="681" spans="1:10">
      <c r="A681" s="57"/>
      <c r="B681" s="56"/>
      <c r="C681" s="56"/>
      <c r="D681" s="55" t="s">
        <v>955</v>
      </c>
      <c r="E681" s="55" t="s">
        <v>1231</v>
      </c>
      <c r="F681" s="56"/>
      <c r="G681" s="56"/>
      <c r="H681" s="56"/>
      <c r="I681" s="56"/>
      <c r="J681" s="56"/>
    </row>
    <row r="682" spans="1:10">
      <c r="A682" s="57"/>
      <c r="B682" s="56"/>
      <c r="C682" s="56"/>
      <c r="D682" s="56"/>
      <c r="E682" s="58" t="s">
        <v>281</v>
      </c>
      <c r="F682" s="56"/>
      <c r="G682" s="59" t="s">
        <v>89</v>
      </c>
      <c r="H682" s="60">
        <v>0.02</v>
      </c>
      <c r="I682" s="60">
        <f>'Plant &amp; Machinery'!G50</f>
        <v>697</v>
      </c>
      <c r="J682" s="60">
        <f>H682*I682</f>
        <v>13.94</v>
      </c>
    </row>
    <row r="683" spans="1:10">
      <c r="A683" s="57"/>
      <c r="B683" s="56"/>
      <c r="C683" s="56"/>
      <c r="D683" s="55" t="s">
        <v>957</v>
      </c>
      <c r="E683" s="55" t="s">
        <v>1390</v>
      </c>
      <c r="F683" s="56"/>
      <c r="G683" s="56"/>
      <c r="H683" s="56"/>
      <c r="I683" s="56"/>
      <c r="J683" s="62">
        <f>SUM(J678:J682)*12.5%</f>
        <v>7.8092100000000002</v>
      </c>
    </row>
    <row r="684" spans="1:10">
      <c r="A684" s="57"/>
      <c r="B684" s="56"/>
      <c r="C684" s="56"/>
      <c r="D684" s="55"/>
      <c r="E684" s="55"/>
      <c r="F684" s="56"/>
      <c r="G684" s="56"/>
      <c r="H684" s="56"/>
      <c r="I684" s="56"/>
      <c r="J684" s="63"/>
    </row>
    <row r="685" spans="1:10">
      <c r="A685" s="57"/>
      <c r="B685" s="56"/>
      <c r="C685" s="56"/>
      <c r="D685" s="55" t="s">
        <v>1451</v>
      </c>
      <c r="E685" s="55"/>
      <c r="F685" s="56"/>
      <c r="G685" s="56"/>
      <c r="H685" s="56"/>
      <c r="I685" s="56"/>
      <c r="J685" s="63">
        <f>SUM(J679:J683)</f>
        <v>70.282890000000009</v>
      </c>
    </row>
    <row r="686" spans="1:10" ht="16.5" customHeight="1">
      <c r="A686" s="57"/>
      <c r="B686" s="70" t="s">
        <v>726</v>
      </c>
      <c r="C686" s="72" t="s">
        <v>1452</v>
      </c>
      <c r="D686" s="56"/>
      <c r="E686" s="56"/>
      <c r="F686" s="56"/>
      <c r="G686" s="56"/>
      <c r="H686" s="56"/>
      <c r="I686" s="56"/>
      <c r="J686" s="56"/>
    </row>
    <row r="687" spans="1:10">
      <c r="A687" s="53" t="s">
        <v>478</v>
      </c>
      <c r="B687" s="54">
        <v>202</v>
      </c>
      <c r="C687" s="55" t="s">
        <v>479</v>
      </c>
      <c r="D687" s="56"/>
      <c r="E687" s="56"/>
      <c r="F687" s="56"/>
      <c r="G687" s="56"/>
      <c r="H687" s="56"/>
      <c r="I687" s="56"/>
      <c r="J687" s="56"/>
    </row>
    <row r="688" spans="1:10" ht="66.75" customHeight="1">
      <c r="A688" s="57"/>
      <c r="B688" s="56"/>
      <c r="C688" s="671" t="s">
        <v>480</v>
      </c>
      <c r="D688" s="671"/>
      <c r="E688" s="671"/>
      <c r="F688" s="671"/>
      <c r="G688" s="56"/>
      <c r="H688" s="56"/>
      <c r="I688" s="56"/>
      <c r="J688" s="56"/>
    </row>
    <row r="689" spans="1:10">
      <c r="A689" s="57"/>
      <c r="B689" s="56"/>
      <c r="C689" s="58" t="s">
        <v>1439</v>
      </c>
      <c r="D689" s="56"/>
      <c r="E689" s="56"/>
      <c r="F689" s="56"/>
      <c r="G689" s="56"/>
      <c r="H689" s="56"/>
      <c r="I689" s="56"/>
      <c r="J689" s="56"/>
    </row>
    <row r="690" spans="1:10">
      <c r="A690" s="57"/>
      <c r="B690" s="56"/>
      <c r="C690" s="58" t="s">
        <v>1453</v>
      </c>
      <c r="D690" s="56"/>
      <c r="E690" s="56"/>
      <c r="F690" s="56"/>
      <c r="G690" s="56"/>
      <c r="H690" s="56"/>
      <c r="I690" s="56"/>
      <c r="J690" s="56"/>
    </row>
    <row r="691" spans="1:10">
      <c r="A691" s="57"/>
      <c r="B691" s="56"/>
      <c r="C691" s="55" t="s">
        <v>953</v>
      </c>
      <c r="D691" s="55" t="s">
        <v>1230</v>
      </c>
      <c r="E691" s="56"/>
      <c r="F691" s="56"/>
      <c r="G691" s="56"/>
      <c r="H691" s="56"/>
      <c r="I691" s="56"/>
      <c r="J691" s="56"/>
    </row>
    <row r="692" spans="1:10">
      <c r="A692" s="57"/>
      <c r="B692" s="56"/>
      <c r="C692" s="56"/>
      <c r="D692" s="58" t="s">
        <v>17</v>
      </c>
      <c r="E692" s="56"/>
      <c r="F692" s="56"/>
      <c r="G692" s="59" t="s">
        <v>4</v>
      </c>
      <c r="H692" s="60">
        <v>0.15</v>
      </c>
      <c r="I692" s="61">
        <f>Labour!D16</f>
        <v>466.67</v>
      </c>
      <c r="J692" s="60">
        <f>H692*I692</f>
        <v>70.000500000000002</v>
      </c>
    </row>
    <row r="693" spans="1:10">
      <c r="A693" s="57"/>
      <c r="B693" s="56"/>
      <c r="C693" s="56"/>
      <c r="D693" s="58" t="s">
        <v>18</v>
      </c>
      <c r="E693" s="56"/>
      <c r="F693" s="56"/>
      <c r="G693" s="59" t="s">
        <v>4</v>
      </c>
      <c r="H693" s="60">
        <v>3</v>
      </c>
      <c r="I693" s="61">
        <f>Labour!D17</f>
        <v>466.67</v>
      </c>
      <c r="J693" s="60">
        <f>H693*I693</f>
        <v>1400.01</v>
      </c>
    </row>
    <row r="694" spans="1:10">
      <c r="A694" s="57"/>
      <c r="B694" s="56"/>
      <c r="C694" s="56"/>
      <c r="D694" s="58" t="s">
        <v>6</v>
      </c>
      <c r="E694" s="56"/>
      <c r="F694" s="56"/>
      <c r="G694" s="59" t="s">
        <v>4</v>
      </c>
      <c r="H694" s="60">
        <v>0.75</v>
      </c>
      <c r="I694" s="60">
        <f>Labour!D5</f>
        <v>527.33000000000004</v>
      </c>
      <c r="J694" s="60">
        <f>I694*H694</f>
        <v>395.49750000000006</v>
      </c>
    </row>
    <row r="695" spans="1:10">
      <c r="A695" s="53"/>
      <c r="B695" s="65"/>
      <c r="C695" s="55" t="s">
        <v>955</v>
      </c>
      <c r="D695" s="55" t="s">
        <v>1231</v>
      </c>
      <c r="E695" s="56"/>
      <c r="F695" s="56"/>
      <c r="G695" s="56"/>
      <c r="H695" s="56"/>
      <c r="I695" s="56"/>
      <c r="J695" s="56"/>
    </row>
    <row r="696" spans="1:10">
      <c r="A696" s="57"/>
      <c r="B696" s="54"/>
      <c r="C696" s="56"/>
      <c r="D696" s="58" t="s">
        <v>281</v>
      </c>
      <c r="E696" s="56"/>
      <c r="F696" s="56"/>
      <c r="G696" s="59" t="s">
        <v>89</v>
      </c>
      <c r="H696" s="60">
        <v>0.15</v>
      </c>
      <c r="I696" s="60">
        <f>'Plant &amp; Machinery'!G50</f>
        <v>697</v>
      </c>
      <c r="J696" s="60">
        <f>H696*I696</f>
        <v>104.55</v>
      </c>
    </row>
    <row r="697" spans="1:10">
      <c r="A697" s="57"/>
      <c r="B697" s="56"/>
      <c r="C697" s="55" t="s">
        <v>957</v>
      </c>
      <c r="D697" s="55" t="s">
        <v>1390</v>
      </c>
      <c r="E697" s="56"/>
      <c r="F697" s="56"/>
      <c r="G697" s="56"/>
      <c r="H697" s="56"/>
      <c r="I697" s="56"/>
      <c r="J697" s="62">
        <f>SUM(J692:J696)*12.5%</f>
        <v>246.25725000000003</v>
      </c>
    </row>
    <row r="698" spans="1:10">
      <c r="A698" s="57"/>
      <c r="B698" s="56"/>
      <c r="C698" s="55"/>
      <c r="D698" s="55"/>
      <c r="E698" s="56"/>
      <c r="F698" s="56"/>
      <c r="G698" s="56"/>
      <c r="H698" s="56"/>
      <c r="I698" s="56"/>
      <c r="J698" s="63"/>
    </row>
    <row r="699" spans="1:10">
      <c r="A699" s="57"/>
      <c r="B699" s="56"/>
      <c r="C699" s="58" t="s">
        <v>1454</v>
      </c>
      <c r="D699" s="56"/>
      <c r="E699" s="56"/>
      <c r="F699" s="56"/>
      <c r="G699" s="56"/>
      <c r="H699" s="56"/>
      <c r="I699" s="56"/>
      <c r="J699" s="61">
        <f>SUM(J692:J697)</f>
        <v>2216.3152500000001</v>
      </c>
    </row>
    <row r="700" spans="1:10">
      <c r="A700" s="57"/>
      <c r="B700" s="56"/>
      <c r="C700" s="55" t="s">
        <v>1455</v>
      </c>
      <c r="D700" s="56"/>
      <c r="E700" s="56"/>
      <c r="F700" s="56"/>
      <c r="G700" s="56"/>
      <c r="H700" s="56"/>
      <c r="I700" s="56"/>
      <c r="J700" s="62">
        <f>J699/30</f>
        <v>73.877175000000008</v>
      </c>
    </row>
    <row r="701" spans="1:10">
      <c r="A701" s="53" t="s">
        <v>481</v>
      </c>
      <c r="B701" s="54">
        <v>202</v>
      </c>
      <c r="C701" s="55" t="s">
        <v>482</v>
      </c>
      <c r="D701" s="56"/>
      <c r="E701" s="56"/>
      <c r="F701" s="56"/>
      <c r="G701" s="56"/>
      <c r="H701" s="56"/>
      <c r="I701" s="56"/>
      <c r="J701" s="56"/>
    </row>
    <row r="702" spans="1:10" ht="54" customHeight="1">
      <c r="A702" s="57"/>
      <c r="B702" s="56"/>
      <c r="C702" s="667" t="s">
        <v>483</v>
      </c>
      <c r="D702" s="667"/>
      <c r="E702" s="667"/>
      <c r="F702" s="667"/>
      <c r="G702" s="56"/>
      <c r="H702" s="56"/>
      <c r="I702" s="56"/>
      <c r="J702" s="56"/>
    </row>
    <row r="703" spans="1:10">
      <c r="A703" s="57"/>
      <c r="B703" s="56"/>
      <c r="C703" s="58" t="s">
        <v>1439</v>
      </c>
      <c r="D703" s="56"/>
      <c r="E703" s="56"/>
      <c r="F703" s="56"/>
      <c r="G703" s="56"/>
      <c r="H703" s="56"/>
      <c r="I703" s="56"/>
      <c r="J703" s="56"/>
    </row>
    <row r="704" spans="1:10">
      <c r="A704" s="57"/>
      <c r="B704" s="56"/>
      <c r="C704" s="58" t="s">
        <v>1442</v>
      </c>
      <c r="D704" s="56"/>
      <c r="E704" s="56"/>
      <c r="F704" s="56"/>
      <c r="G704" s="56"/>
      <c r="H704" s="56"/>
      <c r="I704" s="56"/>
      <c r="J704" s="56"/>
    </row>
    <row r="705" spans="1:10">
      <c r="A705" s="57"/>
      <c r="B705" s="56"/>
      <c r="C705" s="55" t="s">
        <v>953</v>
      </c>
      <c r="D705" s="55" t="s">
        <v>1230</v>
      </c>
      <c r="E705" s="56"/>
      <c r="F705" s="56"/>
      <c r="G705" s="56"/>
      <c r="H705" s="56"/>
      <c r="I705" s="56"/>
      <c r="J705" s="56"/>
    </row>
    <row r="706" spans="1:10">
      <c r="A706" s="57"/>
      <c r="B706" s="56"/>
      <c r="C706" s="56"/>
      <c r="D706" s="58" t="s">
        <v>17</v>
      </c>
      <c r="E706" s="56"/>
      <c r="F706" s="56"/>
      <c r="G706" s="59" t="s">
        <v>4</v>
      </c>
      <c r="H706" s="60">
        <v>0.09</v>
      </c>
      <c r="I706" s="61">
        <f>Labour!D16</f>
        <v>466.67</v>
      </c>
      <c r="J706" s="60">
        <f>H706*I706</f>
        <v>42.000300000000003</v>
      </c>
    </row>
    <row r="707" spans="1:10">
      <c r="A707" s="57"/>
      <c r="B707" s="56"/>
      <c r="C707" s="56"/>
      <c r="D707" s="58" t="s">
        <v>18</v>
      </c>
      <c r="E707" s="56"/>
      <c r="F707" s="56"/>
      <c r="G707" s="59" t="s">
        <v>4</v>
      </c>
      <c r="H707" s="60">
        <v>2</v>
      </c>
      <c r="I707" s="61">
        <f>Labour!D17</f>
        <v>466.67</v>
      </c>
      <c r="J707" s="60">
        <f>H707*I707</f>
        <v>933.34</v>
      </c>
    </row>
    <row r="708" spans="1:10">
      <c r="A708" s="57"/>
      <c r="B708" s="56"/>
      <c r="C708" s="56"/>
      <c r="D708" s="58" t="s">
        <v>22</v>
      </c>
      <c r="E708" s="56"/>
      <c r="F708" s="56"/>
      <c r="G708" s="59" t="s">
        <v>4</v>
      </c>
      <c r="H708" s="60">
        <v>0.25</v>
      </c>
      <c r="I708" s="60">
        <f>Labour!D21</f>
        <v>484.17</v>
      </c>
      <c r="J708" s="60">
        <f>H708*I708</f>
        <v>121.0425</v>
      </c>
    </row>
    <row r="709" spans="1:10">
      <c r="A709" s="53"/>
      <c r="B709" s="56"/>
      <c r="C709" s="55" t="s">
        <v>955</v>
      </c>
      <c r="D709" s="55" t="s">
        <v>1231</v>
      </c>
      <c r="E709" s="56"/>
      <c r="F709" s="56"/>
      <c r="G709" s="56"/>
      <c r="H709" s="56"/>
      <c r="I709" s="56"/>
      <c r="J709" s="56"/>
    </row>
    <row r="710" spans="1:10">
      <c r="A710" s="57"/>
      <c r="B710" s="54"/>
      <c r="C710" s="56"/>
      <c r="D710" s="58" t="s">
        <v>285</v>
      </c>
      <c r="E710" s="56"/>
      <c r="F710" s="56"/>
      <c r="G710" s="59" t="s">
        <v>89</v>
      </c>
      <c r="H710" s="60">
        <v>0.25</v>
      </c>
      <c r="I710" s="60">
        <f>'Plant &amp; Machinery'!G52</f>
        <v>707</v>
      </c>
      <c r="J710" s="60">
        <f>H710*I710</f>
        <v>176.75</v>
      </c>
    </row>
    <row r="711" spans="1:10">
      <c r="A711" s="57"/>
      <c r="B711" s="56"/>
      <c r="C711" s="56"/>
      <c r="D711" s="58" t="s">
        <v>1456</v>
      </c>
      <c r="E711" s="56"/>
      <c r="F711" s="56"/>
      <c r="G711" s="59" t="s">
        <v>89</v>
      </c>
      <c r="H711" s="60">
        <v>0.5</v>
      </c>
      <c r="I711" s="60">
        <f>'Plant &amp; Machinery'!G13</f>
        <v>816</v>
      </c>
      <c r="J711" s="60">
        <f>I711*H711</f>
        <v>408</v>
      </c>
    </row>
    <row r="712" spans="1:10">
      <c r="A712" s="57"/>
      <c r="B712" s="56"/>
      <c r="C712" s="55" t="s">
        <v>957</v>
      </c>
      <c r="D712" s="55" t="s">
        <v>1390</v>
      </c>
      <c r="E712" s="56"/>
      <c r="F712" s="56"/>
      <c r="G712" s="56"/>
      <c r="H712" s="56"/>
      <c r="I712" s="56"/>
      <c r="J712" s="62">
        <f>SUM(J706:J711)*12.5%</f>
        <v>210.14160000000001</v>
      </c>
    </row>
    <row r="713" spans="1:10">
      <c r="A713" s="57"/>
      <c r="B713" s="56"/>
      <c r="C713" s="55"/>
      <c r="D713" s="55"/>
      <c r="E713" s="56"/>
      <c r="F713" s="56"/>
      <c r="G713" s="56"/>
      <c r="H713" s="56"/>
      <c r="I713" s="56"/>
      <c r="J713" s="63"/>
    </row>
    <row r="714" spans="1:10">
      <c r="A714" s="57"/>
      <c r="B714" s="56"/>
      <c r="C714" s="58" t="s">
        <v>1457</v>
      </c>
      <c r="D714" s="58"/>
      <c r="E714" s="58"/>
      <c r="F714" s="58"/>
      <c r="G714" s="59"/>
      <c r="H714" s="60"/>
      <c r="I714" s="60"/>
      <c r="J714" s="61">
        <f>SUM(J706:J712)</f>
        <v>1891.2744</v>
      </c>
    </row>
    <row r="715" spans="1:10">
      <c r="A715" s="57"/>
      <c r="B715" s="56"/>
      <c r="C715" s="55" t="s">
        <v>1444</v>
      </c>
      <c r="D715" s="55"/>
      <c r="E715" s="56"/>
      <c r="F715" s="56"/>
      <c r="G715" s="56"/>
      <c r="H715" s="56"/>
      <c r="I715" s="56"/>
      <c r="J715" s="62">
        <f>J714/10</f>
        <v>189.12744000000001</v>
      </c>
    </row>
    <row r="716" spans="1:10" ht="28.5" customHeight="1">
      <c r="A716" s="57"/>
      <c r="B716" s="70" t="s">
        <v>726</v>
      </c>
      <c r="C716" s="668" t="s">
        <v>1458</v>
      </c>
      <c r="D716" s="668"/>
      <c r="E716" s="668"/>
      <c r="F716" s="668"/>
      <c r="G716" s="56"/>
      <c r="H716" s="56"/>
      <c r="I716" s="56"/>
      <c r="J716" s="56"/>
    </row>
    <row r="717" spans="1:10" ht="16.5" customHeight="1">
      <c r="A717" s="53" t="s">
        <v>484</v>
      </c>
      <c r="B717" s="54">
        <v>202</v>
      </c>
      <c r="C717" s="55" t="s">
        <v>485</v>
      </c>
      <c r="D717" s="56"/>
      <c r="E717" s="56"/>
      <c r="F717" s="56"/>
      <c r="G717" s="56"/>
      <c r="H717" s="56"/>
      <c r="I717" s="56"/>
      <c r="J717" s="56"/>
    </row>
    <row r="718" spans="1:10" ht="66.75" customHeight="1">
      <c r="A718" s="57"/>
      <c r="B718" s="56"/>
      <c r="C718" s="667" t="s">
        <v>486</v>
      </c>
      <c r="D718" s="667"/>
      <c r="E718" s="667"/>
      <c r="F718" s="667"/>
      <c r="G718" s="56"/>
      <c r="H718" s="56"/>
      <c r="I718" s="56"/>
      <c r="J718" s="56"/>
    </row>
    <row r="719" spans="1:10">
      <c r="A719" s="57"/>
      <c r="B719" s="56"/>
      <c r="C719" s="58" t="s">
        <v>1439</v>
      </c>
      <c r="D719" s="56"/>
      <c r="E719" s="56"/>
      <c r="F719" s="56"/>
      <c r="G719" s="56"/>
      <c r="H719" s="56"/>
      <c r="I719" s="56"/>
      <c r="J719" s="56"/>
    </row>
    <row r="720" spans="1:10">
      <c r="A720" s="57"/>
      <c r="B720" s="56"/>
      <c r="C720" s="58" t="s">
        <v>1442</v>
      </c>
      <c r="D720" s="56"/>
      <c r="E720" s="56"/>
      <c r="F720" s="56"/>
      <c r="G720" s="56"/>
      <c r="H720" s="56"/>
      <c r="I720" s="56"/>
      <c r="J720" s="56"/>
    </row>
    <row r="721" spans="1:10">
      <c r="A721" s="57"/>
      <c r="B721" s="56"/>
      <c r="C721" s="55" t="s">
        <v>953</v>
      </c>
      <c r="D721" s="55" t="s">
        <v>1230</v>
      </c>
      <c r="E721" s="56"/>
      <c r="F721" s="56"/>
      <c r="G721" s="56"/>
      <c r="H721" s="56"/>
      <c r="I721" s="56"/>
      <c r="J721" s="56"/>
    </row>
    <row r="722" spans="1:10">
      <c r="A722" s="57"/>
      <c r="B722" s="56"/>
      <c r="C722" s="56"/>
      <c r="D722" s="58" t="s">
        <v>17</v>
      </c>
      <c r="E722" s="56"/>
      <c r="F722" s="56"/>
      <c r="G722" s="59" t="s">
        <v>4</v>
      </c>
      <c r="H722" s="60">
        <v>0.1</v>
      </c>
      <c r="I722" s="61">
        <f>Labour!D16</f>
        <v>466.67</v>
      </c>
      <c r="J722" s="60">
        <f>H722*I722</f>
        <v>46.667000000000002</v>
      </c>
    </row>
    <row r="723" spans="1:10">
      <c r="A723" s="57"/>
      <c r="B723" s="56"/>
      <c r="C723" s="56"/>
      <c r="D723" s="58" t="s">
        <v>18</v>
      </c>
      <c r="E723" s="56"/>
      <c r="F723" s="56"/>
      <c r="G723" s="59" t="s">
        <v>4</v>
      </c>
      <c r="H723" s="60">
        <v>2.5</v>
      </c>
      <c r="I723" s="61">
        <f>Labour!D17</f>
        <v>466.67</v>
      </c>
      <c r="J723" s="60">
        <f>H723*I723</f>
        <v>1166.675</v>
      </c>
    </row>
    <row r="724" spans="1:10">
      <c r="A724" s="57"/>
      <c r="B724" s="56"/>
      <c r="C724" s="55" t="s">
        <v>955</v>
      </c>
      <c r="D724" s="55" t="s">
        <v>1231</v>
      </c>
      <c r="E724" s="56"/>
      <c r="F724" s="56"/>
      <c r="G724" s="56"/>
      <c r="H724" s="56"/>
      <c r="I724" s="56"/>
      <c r="J724" s="56"/>
    </row>
    <row r="725" spans="1:10">
      <c r="A725" s="53"/>
      <c r="B725" s="70"/>
      <c r="C725" s="56"/>
      <c r="D725" s="58" t="s">
        <v>1456</v>
      </c>
      <c r="E725" s="56"/>
      <c r="F725" s="56"/>
      <c r="G725" s="59" t="s">
        <v>89</v>
      </c>
      <c r="H725" s="60">
        <v>0.3</v>
      </c>
      <c r="I725" s="60">
        <f>'Plant &amp; Machinery'!G13</f>
        <v>816</v>
      </c>
      <c r="J725" s="60">
        <f>I725*H725</f>
        <v>244.79999999999998</v>
      </c>
    </row>
    <row r="726" spans="1:10">
      <c r="A726" s="57"/>
      <c r="B726" s="54"/>
      <c r="C726" s="56"/>
      <c r="D726" s="58" t="s">
        <v>1459</v>
      </c>
      <c r="E726" s="56"/>
      <c r="F726" s="56"/>
      <c r="G726" s="59" t="s">
        <v>89</v>
      </c>
      <c r="H726" s="60">
        <v>1</v>
      </c>
      <c r="I726" s="60">
        <f>'Plant &amp; Machinery'!G52</f>
        <v>707</v>
      </c>
      <c r="J726" s="60">
        <f>I726*H726</f>
        <v>707</v>
      </c>
    </row>
    <row r="727" spans="1:10">
      <c r="A727" s="57"/>
      <c r="B727" s="56"/>
      <c r="C727" s="55" t="s">
        <v>957</v>
      </c>
      <c r="D727" s="55" t="s">
        <v>1390</v>
      </c>
      <c r="E727" s="56"/>
      <c r="F727" s="56"/>
      <c r="G727" s="56"/>
      <c r="H727" s="56"/>
      <c r="I727" s="56"/>
      <c r="J727" s="62">
        <f>SUM(J721:J726)*12.5%</f>
        <v>270.64274999999998</v>
      </c>
    </row>
    <row r="728" spans="1:10">
      <c r="A728" s="57"/>
      <c r="B728" s="56"/>
      <c r="C728" s="55"/>
      <c r="D728" s="55"/>
      <c r="E728" s="56"/>
      <c r="F728" s="56"/>
      <c r="G728" s="56"/>
      <c r="H728" s="56"/>
      <c r="I728" s="56"/>
      <c r="J728" s="63"/>
    </row>
    <row r="729" spans="1:10">
      <c r="A729" s="57"/>
      <c r="B729" s="56"/>
      <c r="C729" s="58" t="s">
        <v>1457</v>
      </c>
      <c r="D729" s="58"/>
      <c r="E729" s="58"/>
      <c r="F729" s="58"/>
      <c r="G729" s="59"/>
      <c r="H729" s="60"/>
      <c r="I729" s="60"/>
      <c r="J729" s="61">
        <f>SUM(J721:J727)</f>
        <v>2435.7847499999998</v>
      </c>
    </row>
    <row r="730" spans="1:10">
      <c r="A730" s="57"/>
      <c r="B730" s="56"/>
      <c r="C730" s="55" t="s">
        <v>1444</v>
      </c>
      <c r="D730" s="56"/>
      <c r="E730" s="56"/>
      <c r="F730" s="56"/>
      <c r="G730" s="56"/>
      <c r="H730" s="56"/>
      <c r="I730" s="56"/>
      <c r="J730" s="62">
        <f>J729/10</f>
        <v>243.57847499999997</v>
      </c>
    </row>
    <row r="731" spans="1:10" ht="28.5" customHeight="1">
      <c r="A731" s="57"/>
      <c r="B731" s="70" t="s">
        <v>726</v>
      </c>
      <c r="C731" s="669" t="s">
        <v>1458</v>
      </c>
      <c r="D731" s="669"/>
      <c r="E731" s="669"/>
      <c r="F731" s="669"/>
      <c r="G731" s="56"/>
      <c r="H731" s="56"/>
      <c r="I731" s="56"/>
      <c r="J731" s="56"/>
    </row>
    <row r="732" spans="1:10" ht="18" customHeight="1">
      <c r="A732" s="53" t="s">
        <v>487</v>
      </c>
      <c r="B732" s="54">
        <v>202</v>
      </c>
      <c r="C732" s="55" t="s">
        <v>488</v>
      </c>
      <c r="D732" s="56"/>
      <c r="E732" s="56"/>
      <c r="F732" s="56"/>
      <c r="G732" s="56"/>
      <c r="H732" s="56"/>
      <c r="I732" s="56"/>
      <c r="J732" s="56"/>
    </row>
    <row r="733" spans="1:10" ht="66.75" customHeight="1">
      <c r="A733" s="57"/>
      <c r="B733" s="56"/>
      <c r="C733" s="667" t="s">
        <v>489</v>
      </c>
      <c r="D733" s="667"/>
      <c r="E733" s="667"/>
      <c r="F733" s="667"/>
      <c r="G733" s="56"/>
      <c r="H733" s="56"/>
      <c r="I733" s="56"/>
      <c r="J733" s="56"/>
    </row>
    <row r="734" spans="1:10">
      <c r="A734" s="57"/>
      <c r="B734" s="56"/>
      <c r="C734" s="58" t="s">
        <v>1397</v>
      </c>
      <c r="D734" s="56"/>
      <c r="E734" s="56"/>
      <c r="F734" s="56"/>
      <c r="G734" s="56"/>
      <c r="H734" s="56"/>
      <c r="I734" s="56"/>
      <c r="J734" s="56"/>
    </row>
    <row r="735" spans="1:10">
      <c r="A735" s="57"/>
      <c r="B735" s="56"/>
      <c r="C735" s="58" t="s">
        <v>1460</v>
      </c>
      <c r="D735" s="56"/>
      <c r="E735" s="56"/>
      <c r="F735" s="56"/>
      <c r="G735" s="56"/>
      <c r="H735" s="56"/>
      <c r="I735" s="56"/>
      <c r="J735" s="56"/>
    </row>
    <row r="736" spans="1:10">
      <c r="A736" s="57"/>
      <c r="B736" s="56"/>
      <c r="C736" s="55" t="s">
        <v>953</v>
      </c>
      <c r="D736" s="55" t="s">
        <v>1230</v>
      </c>
      <c r="E736" s="56"/>
      <c r="F736" s="56"/>
      <c r="G736" s="56"/>
      <c r="H736" s="56"/>
      <c r="I736" s="56"/>
      <c r="J736" s="56"/>
    </row>
    <row r="737" spans="1:10">
      <c r="A737" s="57"/>
      <c r="B737" s="56"/>
      <c r="C737" s="56"/>
      <c r="D737" s="58" t="s">
        <v>17</v>
      </c>
      <c r="E737" s="56"/>
      <c r="F737" s="56"/>
      <c r="G737" s="59" t="s">
        <v>4</v>
      </c>
      <c r="H737" s="60">
        <v>0.48</v>
      </c>
      <c r="I737" s="61">
        <f>Labour!D16</f>
        <v>466.67</v>
      </c>
      <c r="J737" s="60">
        <f>H737*I737</f>
        <v>224.0016</v>
      </c>
    </row>
    <row r="738" spans="1:10">
      <c r="A738" s="57"/>
      <c r="B738" s="56"/>
      <c r="C738" s="56"/>
      <c r="D738" s="58" t="s">
        <v>18</v>
      </c>
      <c r="E738" s="56"/>
      <c r="F738" s="56"/>
      <c r="G738" s="59" t="s">
        <v>4</v>
      </c>
      <c r="H738" s="60">
        <v>10</v>
      </c>
      <c r="I738" s="61">
        <f>Labour!D17</f>
        <v>466.67</v>
      </c>
      <c r="J738" s="60">
        <f>H738*I738</f>
        <v>4666.7</v>
      </c>
    </row>
    <row r="739" spans="1:10">
      <c r="A739" s="57"/>
      <c r="B739" s="56"/>
      <c r="C739" s="56"/>
      <c r="D739" s="58" t="s">
        <v>1461</v>
      </c>
      <c r="E739" s="56"/>
      <c r="F739" s="56"/>
      <c r="G739" s="59" t="s">
        <v>4</v>
      </c>
      <c r="H739" s="60">
        <v>2</v>
      </c>
      <c r="I739" s="60">
        <f>Labour!D12</f>
        <v>527.33000000000004</v>
      </c>
      <c r="J739" s="60">
        <f>H739*I739</f>
        <v>1054.6600000000001</v>
      </c>
    </row>
    <row r="740" spans="1:10">
      <c r="A740" s="53"/>
      <c r="B740" s="65"/>
      <c r="C740" s="55" t="s">
        <v>955</v>
      </c>
      <c r="D740" s="55" t="s">
        <v>1231</v>
      </c>
      <c r="E740" s="56"/>
      <c r="F740" s="56"/>
      <c r="G740" s="56"/>
      <c r="H740" s="56"/>
      <c r="I740" s="56"/>
      <c r="J740" s="56"/>
    </row>
    <row r="741" spans="1:10">
      <c r="A741" s="57"/>
      <c r="B741" s="54"/>
      <c r="C741" s="56"/>
      <c r="D741" s="58" t="s">
        <v>281</v>
      </c>
      <c r="E741" s="56"/>
      <c r="F741" s="56"/>
      <c r="G741" s="59" t="s">
        <v>89</v>
      </c>
      <c r="H741" s="60">
        <v>1.5</v>
      </c>
      <c r="I741" s="60">
        <f>'Plant &amp; Machinery'!G50</f>
        <v>697</v>
      </c>
      <c r="J741" s="60">
        <f>H741*I741</f>
        <v>1045.5</v>
      </c>
    </row>
    <row r="742" spans="1:10">
      <c r="A742" s="57"/>
      <c r="B742" s="56"/>
      <c r="C742" s="55" t="s">
        <v>957</v>
      </c>
      <c r="D742" s="55" t="s">
        <v>1390</v>
      </c>
      <c r="E742" s="56"/>
      <c r="F742" s="56"/>
      <c r="G742" s="56"/>
      <c r="H742" s="56"/>
      <c r="I742" s="56"/>
      <c r="J742" s="62">
        <f>SUM(J736:J741)*12.5%</f>
        <v>873.85769999999991</v>
      </c>
    </row>
    <row r="743" spans="1:10">
      <c r="A743" s="57"/>
      <c r="B743" s="56"/>
      <c r="C743" s="55"/>
      <c r="D743" s="55"/>
      <c r="E743" s="56"/>
      <c r="F743" s="56"/>
      <c r="G743" s="56"/>
      <c r="H743" s="56"/>
      <c r="I743" s="56"/>
      <c r="J743" s="63"/>
    </row>
    <row r="744" spans="1:10">
      <c r="A744" s="57"/>
      <c r="B744" s="56"/>
      <c r="C744" s="58" t="s">
        <v>1462</v>
      </c>
      <c r="D744" s="58"/>
      <c r="E744" s="58"/>
      <c r="F744" s="58"/>
      <c r="G744" s="59"/>
      <c r="H744" s="60"/>
      <c r="I744" s="60"/>
      <c r="J744" s="61">
        <f>SUM(J736:J742)</f>
        <v>7864.7192999999988</v>
      </c>
    </row>
    <row r="745" spans="1:10">
      <c r="A745" s="57"/>
      <c r="B745" s="56"/>
      <c r="C745" s="55" t="s">
        <v>1463</v>
      </c>
      <c r="D745" s="55"/>
      <c r="E745" s="56"/>
      <c r="F745" s="56"/>
      <c r="G745" s="56"/>
      <c r="H745" s="56"/>
      <c r="I745" s="56"/>
      <c r="J745" s="62">
        <f>J744/30</f>
        <v>262.15730999999994</v>
      </c>
    </row>
  </sheetData>
  <mergeCells count="41">
    <mergeCell ref="A1:J1"/>
    <mergeCell ref="A2:J2"/>
    <mergeCell ref="C3:F3"/>
    <mergeCell ref="C6:F6"/>
    <mergeCell ref="C17:F17"/>
    <mergeCell ref="C60:F60"/>
    <mergeCell ref="C61:F61"/>
    <mergeCell ref="C62:F62"/>
    <mergeCell ref="C176:F176"/>
    <mergeCell ref="C290:F290"/>
    <mergeCell ref="E294:F294"/>
    <mergeCell ref="E337:F337"/>
    <mergeCell ref="C350:F350"/>
    <mergeCell ref="C393:F393"/>
    <mergeCell ref="C394:F394"/>
    <mergeCell ref="D447:F447"/>
    <mergeCell ref="C457:F457"/>
    <mergeCell ref="C470:F470"/>
    <mergeCell ref="E478:F478"/>
    <mergeCell ref="E489:F489"/>
    <mergeCell ref="C506:F506"/>
    <mergeCell ref="C516:F516"/>
    <mergeCell ref="C526:F526"/>
    <mergeCell ref="C538:F538"/>
    <mergeCell ref="C688:F688"/>
    <mergeCell ref="D562:F562"/>
    <mergeCell ref="D563:F563"/>
    <mergeCell ref="C565:F565"/>
    <mergeCell ref="C598:F598"/>
    <mergeCell ref="C599:F599"/>
    <mergeCell ref="D607:F607"/>
    <mergeCell ref="C613:F613"/>
    <mergeCell ref="C615:F615"/>
    <mergeCell ref="C627:F627"/>
    <mergeCell ref="C640:F640"/>
    <mergeCell ref="C653:F653"/>
    <mergeCell ref="C702:F702"/>
    <mergeCell ref="C716:F716"/>
    <mergeCell ref="C718:F718"/>
    <mergeCell ref="C731:F731"/>
    <mergeCell ref="C733:F733"/>
  </mergeCells>
  <pageMargins left="0.7" right="0.45" top="0.75" bottom="0.75" header="0.51180555555555551" footer="0.51180555555555551"/>
  <pageSetup paperSize="9" scale="71"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74"/>
  <sheetViews>
    <sheetView view="pageBreakPreview" zoomScaleSheetLayoutView="100" workbookViewId="0">
      <selection activeCell="I192" sqref="I192"/>
    </sheetView>
  </sheetViews>
  <sheetFormatPr defaultRowHeight="15"/>
  <cols>
    <col min="1" max="1" width="7.28515625" customWidth="1"/>
    <col min="2" max="2" width="14.5703125" customWidth="1"/>
    <col min="3" max="4" width="4.7109375" customWidth="1"/>
    <col min="5" max="5" width="5.28515625" customWidth="1"/>
    <col min="6" max="6" width="43" customWidth="1"/>
    <col min="7" max="7" width="5.5703125" customWidth="1"/>
    <col min="8" max="8" width="10.28515625" customWidth="1"/>
    <col min="9" max="10" width="11.85546875" customWidth="1"/>
  </cols>
  <sheetData>
    <row r="1" spans="1:10" ht="15.75" customHeight="1">
      <c r="A1" s="685" t="s">
        <v>1464</v>
      </c>
      <c r="B1" s="685"/>
      <c r="C1" s="685"/>
      <c r="D1" s="685"/>
      <c r="E1" s="685"/>
      <c r="F1" s="685"/>
      <c r="G1" s="685"/>
      <c r="H1" s="685"/>
      <c r="I1" s="685"/>
      <c r="J1" s="685"/>
    </row>
    <row r="2" spans="1:10" ht="15.75">
      <c r="A2" s="686" t="s">
        <v>1465</v>
      </c>
      <c r="B2" s="686"/>
      <c r="C2" s="686"/>
      <c r="D2" s="686"/>
      <c r="E2" s="686"/>
      <c r="F2" s="686"/>
      <c r="G2" s="686"/>
      <c r="H2" s="686"/>
      <c r="I2" s="686"/>
      <c r="J2" s="686"/>
    </row>
    <row r="3" spans="1:10" ht="38.25">
      <c r="A3" s="73" t="s">
        <v>1224</v>
      </c>
      <c r="B3" s="74" t="s">
        <v>1225</v>
      </c>
      <c r="C3" s="687" t="s">
        <v>25</v>
      </c>
      <c r="D3" s="687"/>
      <c r="E3" s="687"/>
      <c r="F3" s="687"/>
      <c r="G3" s="75" t="s">
        <v>2</v>
      </c>
      <c r="H3" s="76" t="s">
        <v>1226</v>
      </c>
      <c r="I3" s="77" t="s">
        <v>296</v>
      </c>
      <c r="J3" s="78" t="s">
        <v>1227</v>
      </c>
    </row>
    <row r="4" spans="1:10">
      <c r="A4" s="79"/>
      <c r="B4" s="79"/>
      <c r="C4" s="80"/>
      <c r="D4" s="80"/>
      <c r="E4" s="80"/>
      <c r="F4" s="80"/>
      <c r="G4" s="80"/>
      <c r="H4" s="81"/>
      <c r="I4" s="82"/>
      <c r="J4" s="82"/>
    </row>
    <row r="5" spans="1:10" ht="15.75" customHeight="1">
      <c r="A5" s="83" t="s">
        <v>490</v>
      </c>
      <c r="B5" s="84"/>
      <c r="C5" s="85" t="s">
        <v>491</v>
      </c>
      <c r="D5" s="86"/>
      <c r="E5" s="86"/>
      <c r="F5" s="86"/>
      <c r="G5" s="86"/>
      <c r="H5" s="86"/>
      <c r="I5" s="86"/>
      <c r="J5" s="86"/>
    </row>
    <row r="6" spans="1:10" ht="27.75" customHeight="1">
      <c r="A6" s="83"/>
      <c r="B6" s="87">
        <v>301.39999999999998</v>
      </c>
      <c r="C6" s="680" t="s">
        <v>492</v>
      </c>
      <c r="D6" s="680"/>
      <c r="E6" s="680"/>
      <c r="F6" s="680"/>
      <c r="G6" s="88"/>
      <c r="H6" s="89"/>
      <c r="I6" s="89"/>
      <c r="J6" s="89"/>
    </row>
    <row r="7" spans="1:10" ht="43.5" customHeight="1">
      <c r="A7" s="90"/>
      <c r="B7" s="88"/>
      <c r="C7" s="678" t="s">
        <v>493</v>
      </c>
      <c r="D7" s="678"/>
      <c r="E7" s="678"/>
      <c r="F7" s="678"/>
      <c r="G7" s="88"/>
      <c r="H7" s="89"/>
      <c r="I7" s="89"/>
      <c r="J7" s="89"/>
    </row>
    <row r="8" spans="1:10">
      <c r="A8" s="90"/>
      <c r="B8" s="88"/>
      <c r="C8" s="84" t="s">
        <v>1466</v>
      </c>
      <c r="D8" s="86"/>
      <c r="E8" s="84"/>
      <c r="F8" s="84"/>
      <c r="G8" s="88"/>
      <c r="H8" s="89"/>
      <c r="I8" s="89"/>
      <c r="J8" s="89"/>
    </row>
    <row r="9" spans="1:10">
      <c r="A9" s="90"/>
      <c r="B9" s="88"/>
      <c r="C9" s="84" t="s">
        <v>1467</v>
      </c>
      <c r="D9" s="84"/>
      <c r="E9" s="84"/>
      <c r="F9" s="84"/>
      <c r="G9" s="88"/>
      <c r="H9" s="89"/>
      <c r="I9" s="89"/>
      <c r="J9" s="89"/>
    </row>
    <row r="10" spans="1:10">
      <c r="A10" s="90"/>
      <c r="B10" s="88"/>
      <c r="C10" s="85" t="s">
        <v>953</v>
      </c>
      <c r="D10" s="85" t="s">
        <v>1468</v>
      </c>
      <c r="E10" s="84"/>
      <c r="F10" s="84"/>
      <c r="G10" s="88"/>
      <c r="H10" s="89"/>
      <c r="I10" s="89"/>
      <c r="J10" s="89"/>
    </row>
    <row r="11" spans="1:10">
      <c r="A11" s="90"/>
      <c r="B11" s="88"/>
      <c r="C11" s="84"/>
      <c r="D11" s="84" t="s">
        <v>1292</v>
      </c>
      <c r="E11" s="84"/>
      <c r="F11" s="84"/>
      <c r="G11" s="88" t="s">
        <v>4</v>
      </c>
      <c r="H11" s="89">
        <v>0.16</v>
      </c>
      <c r="I11" s="89">
        <f>Labour!D16</f>
        <v>466.67</v>
      </c>
      <c r="J11" s="89">
        <f>H11*I11</f>
        <v>74.667200000000008</v>
      </c>
    </row>
    <row r="12" spans="1:10">
      <c r="A12" s="90"/>
      <c r="B12" s="88"/>
      <c r="C12" s="84"/>
      <c r="D12" s="84" t="s">
        <v>18</v>
      </c>
      <c r="E12" s="84"/>
      <c r="F12" s="84"/>
      <c r="G12" s="88" t="s">
        <v>4</v>
      </c>
      <c r="H12" s="89">
        <v>4</v>
      </c>
      <c r="I12" s="89">
        <f>Labour!D17</f>
        <v>466.67</v>
      </c>
      <c r="J12" s="89">
        <f>I12*H12</f>
        <v>1866.68</v>
      </c>
    </row>
    <row r="13" spans="1:10">
      <c r="A13" s="90"/>
      <c r="B13" s="88"/>
      <c r="C13" s="85" t="s">
        <v>955</v>
      </c>
      <c r="D13" s="85" t="s">
        <v>1231</v>
      </c>
      <c r="E13" s="84"/>
      <c r="F13" s="84"/>
      <c r="G13" s="88"/>
      <c r="H13" s="89"/>
      <c r="I13" s="89"/>
      <c r="J13" s="89"/>
    </row>
    <row r="14" spans="1:10">
      <c r="A14" s="90"/>
      <c r="B14" s="88"/>
      <c r="C14" s="84"/>
      <c r="D14" s="84" t="s">
        <v>281</v>
      </c>
      <c r="E14" s="84"/>
      <c r="F14" s="84"/>
      <c r="G14" s="88" t="s">
        <v>89</v>
      </c>
      <c r="H14" s="89">
        <v>1.5</v>
      </c>
      <c r="I14" s="89">
        <f>'Plant &amp; Machinery'!G50</f>
        <v>697</v>
      </c>
      <c r="J14" s="89">
        <f>I14*H14</f>
        <v>1045.5</v>
      </c>
    </row>
    <row r="15" spans="1:10">
      <c r="A15" s="90"/>
      <c r="B15" s="88"/>
      <c r="C15" s="85" t="s">
        <v>957</v>
      </c>
      <c r="D15" s="85" t="s">
        <v>1469</v>
      </c>
      <c r="E15" s="84"/>
      <c r="F15" s="84"/>
      <c r="G15" s="88"/>
      <c r="H15" s="89"/>
      <c r="I15" s="89"/>
      <c r="J15" s="91">
        <f>SUM(J11:J14)*12.5%</f>
        <v>373.35590000000002</v>
      </c>
    </row>
    <row r="16" spans="1:10">
      <c r="A16" s="90"/>
      <c r="B16" s="88"/>
      <c r="C16" s="85"/>
      <c r="D16" s="85"/>
      <c r="E16" s="84"/>
      <c r="F16" s="84"/>
      <c r="G16" s="88"/>
      <c r="H16" s="89"/>
      <c r="I16" s="89"/>
      <c r="J16" s="91"/>
    </row>
    <row r="17" spans="1:10">
      <c r="A17" s="90"/>
      <c r="B17" s="88"/>
      <c r="C17" s="84" t="s">
        <v>1470</v>
      </c>
      <c r="D17" s="84"/>
      <c r="E17" s="84"/>
      <c r="F17" s="84"/>
      <c r="G17" s="88"/>
      <c r="H17" s="89"/>
      <c r="I17" s="89"/>
      <c r="J17" s="89">
        <f>SUM(J11:J15)</f>
        <v>3360.2031000000002</v>
      </c>
    </row>
    <row r="18" spans="1:10">
      <c r="A18" s="90"/>
      <c r="B18" s="88"/>
      <c r="C18" s="85" t="s">
        <v>1471</v>
      </c>
      <c r="D18" s="85"/>
      <c r="E18" s="84"/>
      <c r="F18" s="84"/>
      <c r="G18" s="88"/>
      <c r="H18" s="89"/>
      <c r="I18" s="89"/>
      <c r="J18" s="91">
        <f>J17/100</f>
        <v>33.602031000000004</v>
      </c>
    </row>
    <row r="19" spans="1:10" ht="28.5" customHeight="1">
      <c r="A19" s="90"/>
      <c r="B19" s="92" t="s">
        <v>726</v>
      </c>
      <c r="C19" s="681" t="s">
        <v>1472</v>
      </c>
      <c r="D19" s="681"/>
      <c r="E19" s="681"/>
      <c r="F19" s="681"/>
      <c r="G19" s="88"/>
      <c r="H19" s="89"/>
      <c r="I19" s="89"/>
      <c r="J19" s="89"/>
    </row>
    <row r="20" spans="1:10" ht="12.75" customHeight="1">
      <c r="A20" s="83" t="s">
        <v>494</v>
      </c>
      <c r="B20" s="92"/>
      <c r="C20" s="680" t="s">
        <v>491</v>
      </c>
      <c r="D20" s="680"/>
      <c r="E20" s="680"/>
      <c r="F20" s="680"/>
      <c r="G20" s="88"/>
      <c r="H20" s="89"/>
      <c r="I20" s="89"/>
      <c r="J20" s="89"/>
    </row>
    <row r="21" spans="1:10" ht="27" customHeight="1">
      <c r="A21" s="93"/>
      <c r="B21" s="87">
        <v>301.39999999999998</v>
      </c>
      <c r="C21" s="680" t="s">
        <v>495</v>
      </c>
      <c r="D21" s="680"/>
      <c r="E21" s="680"/>
      <c r="F21" s="680"/>
      <c r="G21" s="88"/>
      <c r="H21" s="89"/>
      <c r="I21" s="89"/>
      <c r="J21" s="89"/>
    </row>
    <row r="22" spans="1:10" ht="41.25" customHeight="1">
      <c r="A22" s="90"/>
      <c r="B22" s="88"/>
      <c r="C22" s="678" t="s">
        <v>496</v>
      </c>
      <c r="D22" s="678"/>
      <c r="E22" s="678"/>
      <c r="F22" s="678"/>
      <c r="G22" s="88"/>
      <c r="H22" s="89"/>
      <c r="I22" s="89"/>
      <c r="J22" s="89"/>
    </row>
    <row r="23" spans="1:10">
      <c r="A23" s="90"/>
      <c r="B23" s="88"/>
      <c r="C23" s="84" t="s">
        <v>1466</v>
      </c>
      <c r="D23" s="86"/>
      <c r="E23" s="84"/>
      <c r="F23" s="84"/>
      <c r="G23" s="88"/>
      <c r="H23" s="89"/>
      <c r="I23" s="89"/>
      <c r="J23" s="89"/>
    </row>
    <row r="24" spans="1:10">
      <c r="A24" s="90"/>
      <c r="B24" s="88"/>
      <c r="C24" s="84" t="s">
        <v>1467</v>
      </c>
      <c r="D24" s="84"/>
      <c r="E24" s="84"/>
      <c r="F24" s="84"/>
      <c r="G24" s="88"/>
      <c r="H24" s="89"/>
      <c r="I24" s="89"/>
      <c r="J24" s="89"/>
    </row>
    <row r="25" spans="1:10">
      <c r="A25" s="90"/>
      <c r="B25" s="88"/>
      <c r="C25" s="85" t="s">
        <v>953</v>
      </c>
      <c r="D25" s="85" t="s">
        <v>1230</v>
      </c>
      <c r="E25" s="84"/>
      <c r="F25" s="84"/>
      <c r="G25" s="88"/>
      <c r="H25" s="89"/>
      <c r="I25" s="89"/>
      <c r="J25" s="89"/>
    </row>
    <row r="26" spans="1:10">
      <c r="A26" s="90"/>
      <c r="B26" s="88"/>
      <c r="C26" s="84"/>
      <c r="D26" s="84" t="s">
        <v>17</v>
      </c>
      <c r="E26" s="84"/>
      <c r="F26" s="84"/>
      <c r="G26" s="88" t="s">
        <v>4</v>
      </c>
      <c r="H26" s="89">
        <v>0.01</v>
      </c>
      <c r="I26" s="89">
        <f>Labour!D16</f>
        <v>466.67</v>
      </c>
      <c r="J26" s="89">
        <f>H26*I26</f>
        <v>4.6667000000000005</v>
      </c>
    </row>
    <row r="27" spans="1:10">
      <c r="A27" s="90"/>
      <c r="B27" s="88"/>
      <c r="C27" s="84"/>
      <c r="D27" s="84" t="s">
        <v>18</v>
      </c>
      <c r="E27" s="84"/>
      <c r="F27" s="84"/>
      <c r="G27" s="88" t="s">
        <v>4</v>
      </c>
      <c r="H27" s="89">
        <v>0.25</v>
      </c>
      <c r="I27" s="89">
        <f>Labour!D17</f>
        <v>466.67</v>
      </c>
      <c r="J27" s="89">
        <f>I27*H27</f>
        <v>116.6675</v>
      </c>
    </row>
    <row r="28" spans="1:10">
      <c r="A28" s="90"/>
      <c r="B28" s="88"/>
      <c r="C28" s="85" t="s">
        <v>955</v>
      </c>
      <c r="D28" s="85" t="s">
        <v>1231</v>
      </c>
      <c r="E28" s="84"/>
      <c r="F28" s="84"/>
      <c r="G28" s="88"/>
      <c r="H28" s="89"/>
      <c r="I28" s="89"/>
      <c r="J28" s="89"/>
    </row>
    <row r="29" spans="1:10">
      <c r="A29" s="90"/>
      <c r="B29" s="88"/>
      <c r="C29" s="86"/>
      <c r="D29" s="84" t="s">
        <v>1473</v>
      </c>
      <c r="E29" s="84"/>
      <c r="F29" s="84"/>
      <c r="G29" s="88" t="s">
        <v>89</v>
      </c>
      <c r="H29" s="89">
        <v>0.25</v>
      </c>
      <c r="I29" s="89">
        <f>'Plant &amp; Machinery'!G49</f>
        <v>824</v>
      </c>
      <c r="J29" s="89">
        <f>H29*I29</f>
        <v>206</v>
      </c>
    </row>
    <row r="30" spans="1:10" ht="14.25" customHeight="1">
      <c r="A30" s="90"/>
      <c r="B30" s="88"/>
      <c r="C30" s="86"/>
      <c r="D30" s="84" t="s">
        <v>1474</v>
      </c>
      <c r="E30" s="84"/>
      <c r="F30" s="84"/>
      <c r="G30" s="88" t="s">
        <v>89</v>
      </c>
      <c r="H30" s="89">
        <v>0.3</v>
      </c>
      <c r="I30" s="89">
        <f>'Plant &amp; Machinery'!G18</f>
        <v>1537</v>
      </c>
      <c r="J30" s="89">
        <f>I30*H30</f>
        <v>461.09999999999997</v>
      </c>
    </row>
    <row r="31" spans="1:10">
      <c r="A31" s="90"/>
      <c r="B31" s="88"/>
      <c r="C31" s="84"/>
      <c r="D31" s="84" t="s">
        <v>1475</v>
      </c>
      <c r="E31" s="84"/>
      <c r="F31" s="84"/>
      <c r="G31" s="88" t="s">
        <v>89</v>
      </c>
      <c r="H31" s="89">
        <v>0.68</v>
      </c>
      <c r="I31" s="89">
        <f>'Plant &amp; Machinery'!G47</f>
        <v>684</v>
      </c>
      <c r="J31" s="89">
        <f>I31*H31</f>
        <v>465.12000000000006</v>
      </c>
    </row>
    <row r="32" spans="1:10">
      <c r="A32" s="90"/>
      <c r="B32" s="88"/>
      <c r="C32" s="85" t="s">
        <v>957</v>
      </c>
      <c r="D32" s="85" t="s">
        <v>1469</v>
      </c>
      <c r="E32" s="84"/>
      <c r="F32" s="84"/>
      <c r="G32" s="88"/>
      <c r="H32" s="89"/>
      <c r="I32" s="89"/>
      <c r="J32" s="91">
        <f>SUM(J26:J31)*12.5%</f>
        <v>156.694275</v>
      </c>
    </row>
    <row r="33" spans="1:10">
      <c r="A33" s="90"/>
      <c r="B33" s="88"/>
      <c r="C33" s="85"/>
      <c r="D33" s="85"/>
      <c r="E33" s="84"/>
      <c r="F33" s="84"/>
      <c r="G33" s="88"/>
      <c r="H33" s="89"/>
      <c r="I33" s="89"/>
      <c r="J33" s="91"/>
    </row>
    <row r="34" spans="1:10">
      <c r="A34" s="90"/>
      <c r="B34" s="88"/>
      <c r="C34" s="84" t="s">
        <v>1428</v>
      </c>
      <c r="D34" s="84"/>
      <c r="E34" s="84"/>
      <c r="F34" s="84"/>
      <c r="G34" s="88"/>
      <c r="H34" s="89"/>
      <c r="I34" s="89"/>
      <c r="J34" s="89">
        <f>SUM(J26:J32)</f>
        <v>1410.2484750000001</v>
      </c>
    </row>
    <row r="35" spans="1:10">
      <c r="A35" s="90"/>
      <c r="B35" s="88"/>
      <c r="C35" s="85" t="s">
        <v>1476</v>
      </c>
      <c r="D35" s="84"/>
      <c r="E35" s="84"/>
      <c r="F35" s="84"/>
      <c r="G35" s="88"/>
      <c r="H35" s="89"/>
      <c r="I35" s="89"/>
      <c r="J35" s="91">
        <f>J34/100</f>
        <v>14.10248475</v>
      </c>
    </row>
    <row r="36" spans="1:10" ht="29.25" customHeight="1">
      <c r="A36" s="83" t="s">
        <v>497</v>
      </c>
      <c r="B36" s="87">
        <v>301.5</v>
      </c>
      <c r="C36" s="680" t="s">
        <v>498</v>
      </c>
      <c r="D36" s="680"/>
      <c r="E36" s="680"/>
      <c r="F36" s="680"/>
      <c r="G36" s="88"/>
      <c r="H36" s="89"/>
      <c r="I36" s="89"/>
      <c r="J36" s="89"/>
    </row>
    <row r="37" spans="1:10" ht="53.25" customHeight="1">
      <c r="A37" s="90"/>
      <c r="B37" s="88"/>
      <c r="C37" s="678" t="s">
        <v>499</v>
      </c>
      <c r="D37" s="678"/>
      <c r="E37" s="678"/>
      <c r="F37" s="678"/>
      <c r="G37" s="88"/>
      <c r="H37" s="89"/>
      <c r="I37" s="89"/>
      <c r="J37" s="89"/>
    </row>
    <row r="38" spans="1:10">
      <c r="A38" s="90"/>
      <c r="B38" s="88"/>
      <c r="C38" s="84" t="s">
        <v>1404</v>
      </c>
      <c r="D38" s="84"/>
      <c r="E38" s="84"/>
      <c r="F38" s="84"/>
      <c r="G38" s="88"/>
      <c r="H38" s="89"/>
      <c r="I38" s="89"/>
      <c r="J38" s="89"/>
    </row>
    <row r="39" spans="1:10">
      <c r="A39" s="90"/>
      <c r="B39" s="88"/>
      <c r="C39" s="84" t="s">
        <v>1477</v>
      </c>
      <c r="D39" s="84"/>
      <c r="E39" s="84"/>
      <c r="F39" s="84"/>
      <c r="G39" s="88"/>
      <c r="H39" s="89"/>
      <c r="I39" s="89"/>
      <c r="J39" s="89"/>
    </row>
    <row r="40" spans="1:10">
      <c r="A40" s="90"/>
      <c r="B40" s="88"/>
      <c r="C40" s="85" t="s">
        <v>953</v>
      </c>
      <c r="D40" s="85" t="s">
        <v>1230</v>
      </c>
      <c r="E40" s="84"/>
      <c r="F40" s="84"/>
      <c r="G40" s="88"/>
      <c r="H40" s="89"/>
      <c r="I40" s="89"/>
      <c r="J40" s="89"/>
    </row>
    <row r="41" spans="1:10">
      <c r="A41" s="90"/>
      <c r="B41" s="88"/>
      <c r="C41" s="84"/>
      <c r="D41" s="84" t="s">
        <v>17</v>
      </c>
      <c r="E41" s="84"/>
      <c r="F41" s="84"/>
      <c r="G41" s="88" t="s">
        <v>4</v>
      </c>
      <c r="H41" s="89">
        <v>0.02</v>
      </c>
      <c r="I41" s="89">
        <f>Labour!D16</f>
        <v>466.67</v>
      </c>
      <c r="J41" s="89">
        <f>H41*I41</f>
        <v>9.333400000000001</v>
      </c>
    </row>
    <row r="42" spans="1:10">
      <c r="A42" s="90"/>
      <c r="B42" s="88"/>
      <c r="C42" s="84"/>
      <c r="D42" s="84" t="s">
        <v>18</v>
      </c>
      <c r="E42" s="84"/>
      <c r="F42" s="84"/>
      <c r="G42" s="88" t="s">
        <v>4</v>
      </c>
      <c r="H42" s="89">
        <v>0.5</v>
      </c>
      <c r="I42" s="89">
        <f>Labour!D17</f>
        <v>466.67</v>
      </c>
      <c r="J42" s="89">
        <f>I42*H42</f>
        <v>233.33500000000001</v>
      </c>
    </row>
    <row r="43" spans="1:10">
      <c r="A43" s="90"/>
      <c r="B43" s="88"/>
      <c r="C43" s="85" t="s">
        <v>955</v>
      </c>
      <c r="D43" s="85" t="s">
        <v>1231</v>
      </c>
      <c r="E43" s="84"/>
      <c r="F43" s="84"/>
      <c r="G43" s="88"/>
      <c r="H43" s="89"/>
      <c r="I43" s="89"/>
      <c r="J43" s="89"/>
    </row>
    <row r="44" spans="1:10">
      <c r="A44" s="90"/>
      <c r="B44" s="88"/>
      <c r="C44" s="86"/>
      <c r="D44" s="84" t="s">
        <v>1478</v>
      </c>
      <c r="E44" s="84"/>
      <c r="F44" s="84"/>
      <c r="G44" s="88" t="s">
        <v>89</v>
      </c>
      <c r="H44" s="89">
        <v>0.5</v>
      </c>
      <c r="I44" s="89">
        <f>'Plant &amp; Machinery'!G14</f>
        <v>3770</v>
      </c>
      <c r="J44" s="89">
        <f>H44*I44</f>
        <v>1885</v>
      </c>
    </row>
    <row r="45" spans="1:10">
      <c r="A45" s="90"/>
      <c r="B45" s="88"/>
      <c r="C45" s="86"/>
      <c r="D45" s="84" t="s">
        <v>1479</v>
      </c>
      <c r="E45" s="84"/>
      <c r="F45" s="84"/>
      <c r="G45" s="88" t="s">
        <v>89</v>
      </c>
      <c r="H45" s="89">
        <v>0.5</v>
      </c>
      <c r="I45" s="89">
        <f>'Plant &amp; Machinery'!G26</f>
        <v>4216</v>
      </c>
      <c r="J45" s="89">
        <f>I45*H45</f>
        <v>2108</v>
      </c>
    </row>
    <row r="46" spans="1:10">
      <c r="A46" s="90"/>
      <c r="B46" s="88"/>
      <c r="C46" s="86"/>
      <c r="D46" s="84" t="s">
        <v>1480</v>
      </c>
      <c r="E46" s="84"/>
      <c r="F46" s="84"/>
      <c r="G46" s="88" t="s">
        <v>89</v>
      </c>
      <c r="H46" s="89">
        <v>2</v>
      </c>
      <c r="I46" s="89">
        <f>'Plant &amp; Machinery'!G55</f>
        <v>600</v>
      </c>
      <c r="J46" s="89">
        <f>I46*H46</f>
        <v>1200</v>
      </c>
    </row>
    <row r="47" spans="1:10">
      <c r="A47" s="90"/>
      <c r="B47" s="88"/>
      <c r="C47" s="84"/>
      <c r="D47" s="84" t="s">
        <v>260</v>
      </c>
      <c r="E47" s="84"/>
      <c r="F47" s="84"/>
      <c r="G47" s="88" t="s">
        <v>89</v>
      </c>
      <c r="H47" s="89">
        <v>1.25</v>
      </c>
      <c r="I47" s="89">
        <f>'Plant &amp; Machinery'!G36</f>
        <v>1320</v>
      </c>
      <c r="J47" s="89">
        <f>H47*I47</f>
        <v>1650</v>
      </c>
    </row>
    <row r="48" spans="1:10">
      <c r="A48" s="90"/>
      <c r="B48" s="88"/>
      <c r="C48" s="85" t="s">
        <v>957</v>
      </c>
      <c r="D48" s="85" t="s">
        <v>1293</v>
      </c>
      <c r="E48" s="84"/>
      <c r="F48" s="84"/>
      <c r="G48" s="88"/>
      <c r="H48" s="89"/>
      <c r="I48" s="89"/>
      <c r="J48" s="89"/>
    </row>
    <row r="49" spans="1:10">
      <c r="A49" s="90"/>
      <c r="B49" s="88"/>
      <c r="C49" s="84"/>
      <c r="D49" s="84" t="s">
        <v>174</v>
      </c>
      <c r="E49" s="84"/>
      <c r="F49" s="84"/>
      <c r="G49" s="88" t="s">
        <v>175</v>
      </c>
      <c r="H49" s="89">
        <v>12</v>
      </c>
      <c r="I49" s="89">
        <f>Material!D146</f>
        <v>125</v>
      </c>
      <c r="J49" s="89">
        <f>I49*H49</f>
        <v>1500</v>
      </c>
    </row>
    <row r="50" spans="1:10">
      <c r="A50" s="90"/>
      <c r="B50" s="88"/>
      <c r="C50" s="85" t="s">
        <v>959</v>
      </c>
      <c r="D50" s="85" t="s">
        <v>1481</v>
      </c>
      <c r="E50" s="84"/>
      <c r="F50" s="84"/>
      <c r="G50" s="88"/>
      <c r="H50" s="89"/>
      <c r="I50" s="89"/>
      <c r="J50" s="91">
        <f>SUM(J41:J49)*12.5%</f>
        <v>1073.2085500000001</v>
      </c>
    </row>
    <row r="51" spans="1:10">
      <c r="A51" s="90"/>
      <c r="B51" s="88"/>
      <c r="C51" s="85"/>
      <c r="D51" s="85"/>
      <c r="E51" s="84"/>
      <c r="F51" s="84"/>
      <c r="G51" s="88"/>
      <c r="H51" s="89"/>
      <c r="I51" s="89"/>
      <c r="J51" s="91"/>
    </row>
    <row r="52" spans="1:10">
      <c r="A52" s="90"/>
      <c r="B52" s="94"/>
      <c r="C52" s="85" t="s">
        <v>1482</v>
      </c>
      <c r="D52" s="85"/>
      <c r="E52" s="86"/>
      <c r="F52" s="84"/>
      <c r="G52" s="88"/>
      <c r="H52" s="89"/>
      <c r="I52" s="89"/>
      <c r="J52" s="89">
        <f>SUM(J41:J50)</f>
        <v>9658.8769499999999</v>
      </c>
    </row>
    <row r="53" spans="1:10">
      <c r="A53" s="90"/>
      <c r="B53" s="94"/>
      <c r="C53" s="85" t="s">
        <v>1483</v>
      </c>
      <c r="D53" s="85"/>
      <c r="E53" s="84"/>
      <c r="F53" s="84"/>
      <c r="G53" s="88"/>
      <c r="H53" s="89"/>
      <c r="I53" s="89"/>
      <c r="J53" s="91">
        <f>J52/100</f>
        <v>96.588769499999998</v>
      </c>
    </row>
    <row r="54" spans="1:10" ht="66.75" customHeight="1">
      <c r="A54" s="90"/>
      <c r="B54" s="92" t="s">
        <v>726</v>
      </c>
      <c r="C54" s="681" t="s">
        <v>1484</v>
      </c>
      <c r="D54" s="681"/>
      <c r="E54" s="681"/>
      <c r="F54" s="681"/>
      <c r="G54" s="88"/>
      <c r="H54" s="89"/>
      <c r="I54" s="89"/>
      <c r="J54" s="89"/>
    </row>
    <row r="55" spans="1:10" ht="29.25" customHeight="1">
      <c r="A55" s="83" t="s">
        <v>500</v>
      </c>
      <c r="B55" s="87">
        <v>301.5</v>
      </c>
      <c r="C55" s="677" t="s">
        <v>501</v>
      </c>
      <c r="D55" s="677"/>
      <c r="E55" s="677"/>
      <c r="F55" s="677"/>
      <c r="G55" s="88"/>
      <c r="H55" s="89"/>
      <c r="I55" s="89"/>
      <c r="J55" s="89"/>
    </row>
    <row r="56" spans="1:10" ht="67.5" customHeight="1">
      <c r="A56" s="90"/>
      <c r="B56" s="88"/>
      <c r="C56" s="678" t="s">
        <v>1485</v>
      </c>
      <c r="D56" s="678"/>
      <c r="E56" s="678"/>
      <c r="F56" s="678"/>
      <c r="G56" s="88"/>
      <c r="H56" s="89"/>
      <c r="I56" s="89"/>
      <c r="J56" s="89"/>
    </row>
    <row r="57" spans="1:10">
      <c r="A57" s="90"/>
      <c r="B57" s="88"/>
      <c r="C57" s="84" t="s">
        <v>1404</v>
      </c>
      <c r="D57" s="84"/>
      <c r="E57" s="84"/>
      <c r="F57" s="84"/>
      <c r="G57" s="88"/>
      <c r="H57" s="89"/>
      <c r="I57" s="89"/>
      <c r="J57" s="89"/>
    </row>
    <row r="58" spans="1:10">
      <c r="A58" s="90"/>
      <c r="B58" s="88"/>
      <c r="C58" s="84" t="s">
        <v>1477</v>
      </c>
      <c r="D58" s="84"/>
      <c r="E58" s="84"/>
      <c r="F58" s="84"/>
      <c r="G58" s="88"/>
      <c r="H58" s="89"/>
      <c r="I58" s="89"/>
      <c r="J58" s="89"/>
    </row>
    <row r="59" spans="1:10">
      <c r="A59" s="90"/>
      <c r="B59" s="88"/>
      <c r="C59" s="85" t="s">
        <v>953</v>
      </c>
      <c r="D59" s="85" t="s">
        <v>1230</v>
      </c>
      <c r="E59" s="84"/>
      <c r="F59" s="84"/>
      <c r="G59" s="88"/>
      <c r="H59" s="89"/>
      <c r="I59" s="89"/>
      <c r="J59" s="89"/>
    </row>
    <row r="60" spans="1:10">
      <c r="A60" s="90"/>
      <c r="B60" s="88"/>
      <c r="C60" s="84"/>
      <c r="D60" s="84" t="s">
        <v>17</v>
      </c>
      <c r="E60" s="84"/>
      <c r="F60" s="84"/>
      <c r="G60" s="88" t="s">
        <v>4</v>
      </c>
      <c r="H60" s="89">
        <v>0.04</v>
      </c>
      <c r="I60" s="89">
        <f>Labour!$D$16</f>
        <v>466.67</v>
      </c>
      <c r="J60" s="89">
        <f>H60*I60</f>
        <v>18.666800000000002</v>
      </c>
    </row>
    <row r="61" spans="1:10">
      <c r="A61" s="90"/>
      <c r="B61" s="88"/>
      <c r="C61" s="84"/>
      <c r="D61" s="84" t="s">
        <v>18</v>
      </c>
      <c r="E61" s="84"/>
      <c r="F61" s="84"/>
      <c r="G61" s="88" t="s">
        <v>4</v>
      </c>
      <c r="H61" s="89">
        <v>1</v>
      </c>
      <c r="I61" s="89">
        <f>Labour!$D$17</f>
        <v>466.67</v>
      </c>
      <c r="J61" s="89">
        <f>I61*H61</f>
        <v>466.67</v>
      </c>
    </row>
    <row r="62" spans="1:10">
      <c r="A62" s="90"/>
      <c r="B62" s="88"/>
      <c r="C62" s="85" t="s">
        <v>955</v>
      </c>
      <c r="D62" s="85" t="s">
        <v>1231</v>
      </c>
      <c r="E62" s="84"/>
      <c r="F62" s="84"/>
      <c r="G62" s="88"/>
      <c r="H62" s="89"/>
      <c r="I62" s="89"/>
      <c r="J62" s="89"/>
    </row>
    <row r="63" spans="1:10" ht="15" customHeight="1">
      <c r="A63" s="90"/>
      <c r="B63" s="88"/>
      <c r="C63" s="84"/>
      <c r="D63" s="676" t="s">
        <v>1486</v>
      </c>
      <c r="E63" s="676"/>
      <c r="F63" s="676"/>
      <c r="G63" s="88" t="s">
        <v>89</v>
      </c>
      <c r="H63" s="89">
        <v>1.67</v>
      </c>
      <c r="I63" s="89">
        <f>'Plant &amp; Machinery'!$G$21</f>
        <v>2782</v>
      </c>
      <c r="J63" s="89">
        <f>I63*H63</f>
        <v>4645.9399999999996</v>
      </c>
    </row>
    <row r="64" spans="1:10">
      <c r="A64" s="90"/>
      <c r="B64" s="88"/>
      <c r="C64" s="84"/>
      <c r="D64" s="84" t="s">
        <v>1487</v>
      </c>
      <c r="E64" s="84"/>
      <c r="F64" s="84"/>
      <c r="G64" s="88" t="s">
        <v>89</v>
      </c>
      <c r="H64" s="89">
        <v>4.5</v>
      </c>
      <c r="I64" s="89">
        <f>'Plant &amp; Machinery'!$G$47</f>
        <v>684</v>
      </c>
      <c r="J64" s="89">
        <f>I64*H64</f>
        <v>3078</v>
      </c>
    </row>
    <row r="65" spans="1:10" ht="15" customHeight="1">
      <c r="A65" s="90"/>
      <c r="B65" s="88"/>
      <c r="C65" s="84"/>
      <c r="D65" s="676" t="s">
        <v>1488</v>
      </c>
      <c r="E65" s="676"/>
      <c r="F65" s="676"/>
      <c r="G65" s="88" t="s">
        <v>29</v>
      </c>
      <c r="H65" s="89">
        <v>100</v>
      </c>
      <c r="I65" s="89">
        <f>'Chapter -1'!$J$32</f>
        <v>60.971768181818192</v>
      </c>
      <c r="J65" s="89">
        <f>H65*I65</f>
        <v>6097.1768181818188</v>
      </c>
    </row>
    <row r="66" spans="1:10" ht="15" customHeight="1">
      <c r="A66" s="90"/>
      <c r="B66" s="88"/>
      <c r="C66" s="84"/>
      <c r="D66" s="676" t="s">
        <v>1489</v>
      </c>
      <c r="E66" s="676"/>
      <c r="F66" s="676"/>
      <c r="G66" s="88" t="s">
        <v>29</v>
      </c>
      <c r="H66" s="89">
        <v>100</v>
      </c>
      <c r="I66" s="89">
        <f>'Chapter -1'!$J$56</f>
        <v>36.415043181818184</v>
      </c>
      <c r="J66" s="89">
        <f>I66*H66</f>
        <v>3641.5043181818182</v>
      </c>
    </row>
    <row r="67" spans="1:10">
      <c r="A67" s="90"/>
      <c r="B67" s="88"/>
      <c r="C67" s="84"/>
      <c r="D67" s="84" t="s">
        <v>1478</v>
      </c>
      <c r="E67" s="84"/>
      <c r="F67" s="84"/>
      <c r="G67" s="88" t="s">
        <v>89</v>
      </c>
      <c r="H67" s="89">
        <v>0.5</v>
      </c>
      <c r="I67" s="89">
        <f>'Plant &amp; Machinery'!$G$14</f>
        <v>3770</v>
      </c>
      <c r="J67" s="89">
        <f>H67*I67</f>
        <v>1885</v>
      </c>
    </row>
    <row r="68" spans="1:10">
      <c r="A68" s="90"/>
      <c r="B68" s="88"/>
      <c r="C68" s="84"/>
      <c r="D68" s="84" t="s">
        <v>1479</v>
      </c>
      <c r="E68" s="84"/>
      <c r="F68" s="84"/>
      <c r="G68" s="88" t="s">
        <v>89</v>
      </c>
      <c r="H68" s="89">
        <v>0.5</v>
      </c>
      <c r="I68" s="89">
        <f>'Plant &amp; Machinery'!$G$26</f>
        <v>4216</v>
      </c>
      <c r="J68" s="89">
        <f>I68*H68</f>
        <v>2108</v>
      </c>
    </row>
    <row r="69" spans="1:10">
      <c r="A69" s="90"/>
      <c r="B69" s="88"/>
      <c r="C69" s="84"/>
      <c r="D69" s="84" t="s">
        <v>1480</v>
      </c>
      <c r="E69" s="84"/>
      <c r="F69" s="84"/>
      <c r="G69" s="88" t="s">
        <v>89</v>
      </c>
      <c r="H69" s="89">
        <v>2</v>
      </c>
      <c r="I69" s="89">
        <f>'Plant &amp; Machinery'!$G$55</f>
        <v>600</v>
      </c>
      <c r="J69" s="89">
        <f>I69*H69</f>
        <v>1200</v>
      </c>
    </row>
    <row r="70" spans="1:10">
      <c r="A70" s="90"/>
      <c r="B70" s="88"/>
      <c r="C70" s="84"/>
      <c r="D70" s="84" t="s">
        <v>1490</v>
      </c>
      <c r="E70" s="84"/>
      <c r="F70" s="84"/>
      <c r="G70" s="88" t="s">
        <v>89</v>
      </c>
      <c r="H70" s="89">
        <v>1.25</v>
      </c>
      <c r="I70" s="89">
        <f>'Plant &amp; Machinery'!$G$36</f>
        <v>1320</v>
      </c>
      <c r="J70" s="89">
        <f>H70*I70</f>
        <v>1650</v>
      </c>
    </row>
    <row r="71" spans="1:10">
      <c r="A71" s="90"/>
      <c r="B71" s="88"/>
      <c r="C71" s="85" t="s">
        <v>957</v>
      </c>
      <c r="D71" s="85" t="s">
        <v>1293</v>
      </c>
      <c r="E71" s="84"/>
      <c r="F71" s="84"/>
      <c r="G71" s="88"/>
      <c r="H71" s="89"/>
      <c r="I71" s="89"/>
      <c r="J71" s="89"/>
    </row>
    <row r="72" spans="1:10">
      <c r="A72" s="90"/>
      <c r="B72" s="88"/>
      <c r="C72" s="84"/>
      <c r="D72" s="84" t="s">
        <v>174</v>
      </c>
      <c r="E72" s="84"/>
      <c r="F72" s="84"/>
      <c r="G72" s="88" t="s">
        <v>175</v>
      </c>
      <c r="H72" s="89">
        <v>12</v>
      </c>
      <c r="I72" s="89">
        <f>Material!$D$146</f>
        <v>125</v>
      </c>
      <c r="J72" s="89">
        <f>I72*H72</f>
        <v>1500</v>
      </c>
    </row>
    <row r="73" spans="1:10">
      <c r="A73" s="90"/>
      <c r="B73" s="88"/>
      <c r="C73" s="84"/>
      <c r="D73" s="84" t="s">
        <v>82</v>
      </c>
      <c r="E73" s="84"/>
      <c r="F73" s="84"/>
      <c r="G73" s="88" t="s">
        <v>29</v>
      </c>
      <c r="H73" s="89">
        <v>100</v>
      </c>
      <c r="I73" s="89">
        <f>Material!$D$54</f>
        <v>75</v>
      </c>
      <c r="J73" s="89">
        <f>H73*I73</f>
        <v>7500</v>
      </c>
    </row>
    <row r="74" spans="1:10">
      <c r="A74" s="90"/>
      <c r="B74" s="88"/>
      <c r="C74" s="85" t="s">
        <v>959</v>
      </c>
      <c r="D74" s="85" t="s">
        <v>1481</v>
      </c>
      <c r="E74" s="84"/>
      <c r="F74" s="84"/>
      <c r="G74" s="88"/>
      <c r="H74" s="89"/>
      <c r="I74" s="89"/>
      <c r="J74" s="91">
        <f>SUM(J60:J73)*12.5%</f>
        <v>4223.8697420454546</v>
      </c>
    </row>
    <row r="75" spans="1:10">
      <c r="A75" s="90"/>
      <c r="B75" s="88"/>
      <c r="C75" s="85"/>
      <c r="D75" s="85"/>
      <c r="E75" s="84"/>
      <c r="F75" s="84"/>
      <c r="G75" s="88"/>
      <c r="H75" s="89"/>
      <c r="I75" s="89"/>
      <c r="J75" s="91"/>
    </row>
    <row r="76" spans="1:10">
      <c r="A76" s="90"/>
      <c r="B76" s="88"/>
      <c r="C76" s="84" t="s">
        <v>1491</v>
      </c>
      <c r="D76" s="86"/>
      <c r="E76" s="84"/>
      <c r="F76" s="84"/>
      <c r="G76" s="88"/>
      <c r="H76" s="89"/>
      <c r="I76" s="89"/>
      <c r="J76" s="89">
        <f>SUM(J60:J74)</f>
        <v>38014.827678409092</v>
      </c>
    </row>
    <row r="77" spans="1:10">
      <c r="A77" s="90"/>
      <c r="B77" s="88"/>
      <c r="C77" s="85" t="s">
        <v>1492</v>
      </c>
      <c r="D77" s="86"/>
      <c r="E77" s="84"/>
      <c r="F77" s="84"/>
      <c r="G77" s="88"/>
      <c r="H77" s="89"/>
      <c r="I77" s="89"/>
      <c r="J77" s="91">
        <f>J76/100</f>
        <v>380.14827678409091</v>
      </c>
    </row>
    <row r="78" spans="1:10" ht="65.25" customHeight="1">
      <c r="A78" s="90"/>
      <c r="B78" s="538" t="s">
        <v>726</v>
      </c>
      <c r="C78" s="681" t="s">
        <v>1493</v>
      </c>
      <c r="D78" s="681"/>
      <c r="E78" s="681"/>
      <c r="F78" s="681"/>
      <c r="G78" s="88"/>
      <c r="H78" s="89"/>
      <c r="I78" s="89"/>
      <c r="J78" s="89"/>
    </row>
    <row r="79" spans="1:10" ht="29.25" customHeight="1">
      <c r="A79" s="83" t="s">
        <v>502</v>
      </c>
      <c r="B79" s="87">
        <v>302</v>
      </c>
      <c r="C79" s="85" t="s">
        <v>299</v>
      </c>
      <c r="D79" s="677" t="s">
        <v>503</v>
      </c>
      <c r="E79" s="677"/>
      <c r="F79" s="677"/>
      <c r="G79" s="88"/>
      <c r="H79" s="89"/>
      <c r="I79" s="89"/>
      <c r="J79" s="89"/>
    </row>
    <row r="80" spans="1:10" ht="39.75" customHeight="1">
      <c r="A80" s="90"/>
      <c r="B80" s="88"/>
      <c r="C80" s="86"/>
      <c r="D80" s="678" t="s">
        <v>504</v>
      </c>
      <c r="E80" s="678"/>
      <c r="F80" s="678"/>
      <c r="G80" s="88"/>
      <c r="H80" s="89"/>
      <c r="I80" s="89"/>
      <c r="J80" s="89"/>
    </row>
    <row r="81" spans="1:10">
      <c r="A81" s="90"/>
      <c r="B81" s="88"/>
      <c r="C81" s="86"/>
      <c r="D81" s="84" t="s">
        <v>1404</v>
      </c>
      <c r="E81" s="84"/>
      <c r="F81" s="84"/>
      <c r="G81" s="88"/>
      <c r="H81" s="89"/>
      <c r="I81" s="89"/>
      <c r="J81" s="89"/>
    </row>
    <row r="82" spans="1:10">
      <c r="A82" s="90"/>
      <c r="B82" s="88"/>
      <c r="C82" s="86"/>
      <c r="D82" s="84" t="s">
        <v>1494</v>
      </c>
      <c r="E82" s="84"/>
      <c r="F82" s="84"/>
      <c r="G82" s="88"/>
      <c r="H82" s="89"/>
      <c r="I82" s="89"/>
      <c r="J82" s="89"/>
    </row>
    <row r="83" spans="1:10">
      <c r="A83" s="90"/>
      <c r="B83" s="88"/>
      <c r="C83" s="86"/>
      <c r="D83" s="85" t="s">
        <v>953</v>
      </c>
      <c r="E83" s="85" t="s">
        <v>1230</v>
      </c>
      <c r="F83" s="84"/>
      <c r="G83" s="88"/>
      <c r="H83" s="89"/>
      <c r="I83" s="89"/>
      <c r="J83" s="89"/>
    </row>
    <row r="84" spans="1:10">
      <c r="A84" s="90"/>
      <c r="B84" s="88"/>
      <c r="C84" s="86"/>
      <c r="D84" s="84"/>
      <c r="E84" s="84" t="s">
        <v>17</v>
      </c>
      <c r="F84" s="84"/>
      <c r="G84" s="88" t="s">
        <v>4</v>
      </c>
      <c r="H84" s="89">
        <v>1.8</v>
      </c>
      <c r="I84" s="89">
        <f>Labour!D16</f>
        <v>466.67</v>
      </c>
      <c r="J84" s="89">
        <f>H84*I84</f>
        <v>840.00600000000009</v>
      </c>
    </row>
    <row r="85" spans="1:10">
      <c r="A85" s="90"/>
      <c r="B85" s="88"/>
      <c r="C85" s="86"/>
      <c r="D85" s="84"/>
      <c r="E85" s="84" t="s">
        <v>18</v>
      </c>
      <c r="F85" s="84"/>
      <c r="G85" s="88" t="s">
        <v>4</v>
      </c>
      <c r="H85" s="89">
        <v>45</v>
      </c>
      <c r="I85" s="89">
        <f>Labour!D17</f>
        <v>466.67</v>
      </c>
      <c r="J85" s="89">
        <f>I85*H85</f>
        <v>21000.15</v>
      </c>
    </row>
    <row r="86" spans="1:10">
      <c r="A86" s="90"/>
      <c r="B86" s="88"/>
      <c r="C86" s="86"/>
      <c r="D86" s="85" t="s">
        <v>955</v>
      </c>
      <c r="E86" s="85" t="s">
        <v>1388</v>
      </c>
      <c r="F86" s="84"/>
      <c r="G86" s="88"/>
      <c r="H86" s="89"/>
      <c r="I86" s="89"/>
      <c r="J86" s="91">
        <f>SUM(J83:J85)*12.5%</f>
        <v>2730.0195000000003</v>
      </c>
    </row>
    <row r="87" spans="1:10">
      <c r="A87" s="90"/>
      <c r="B87" s="88"/>
      <c r="C87" s="86"/>
      <c r="D87" s="85"/>
      <c r="E87" s="85"/>
      <c r="F87" s="84"/>
      <c r="G87" s="88"/>
      <c r="H87" s="89"/>
      <c r="I87" s="89"/>
      <c r="J87" s="91"/>
    </row>
    <row r="88" spans="1:10">
      <c r="A88" s="90"/>
      <c r="B88" s="88"/>
      <c r="C88" s="86"/>
      <c r="D88" s="84" t="s">
        <v>1495</v>
      </c>
      <c r="E88" s="84"/>
      <c r="F88" s="84"/>
      <c r="G88" s="88"/>
      <c r="H88" s="89"/>
      <c r="I88" s="89"/>
      <c r="J88" s="89">
        <f>SUM(J83:J86)</f>
        <v>24570.175500000005</v>
      </c>
    </row>
    <row r="89" spans="1:10">
      <c r="A89" s="90"/>
      <c r="B89" s="88"/>
      <c r="C89" s="86"/>
      <c r="D89" s="85" t="s">
        <v>1496</v>
      </c>
      <c r="E89" s="84"/>
      <c r="F89" s="84"/>
      <c r="G89" s="88"/>
      <c r="H89" s="89"/>
      <c r="I89" s="89"/>
      <c r="J89" s="91">
        <f>J88/120</f>
        <v>204.75146250000003</v>
      </c>
    </row>
    <row r="90" spans="1:10">
      <c r="A90" s="90"/>
      <c r="B90" s="88"/>
      <c r="C90" s="85" t="s">
        <v>301</v>
      </c>
      <c r="D90" s="85" t="s">
        <v>505</v>
      </c>
      <c r="E90" s="84"/>
      <c r="F90" s="84"/>
      <c r="G90" s="88"/>
      <c r="H90" s="89"/>
      <c r="I90" s="89"/>
      <c r="J90" s="89"/>
    </row>
    <row r="91" spans="1:10" ht="64.5" customHeight="1">
      <c r="A91" s="90"/>
      <c r="B91" s="88"/>
      <c r="C91" s="84"/>
      <c r="D91" s="678" t="s">
        <v>506</v>
      </c>
      <c r="E91" s="678"/>
      <c r="F91" s="678"/>
      <c r="G91" s="88"/>
      <c r="H91" s="89"/>
      <c r="I91" s="89"/>
      <c r="J91" s="89"/>
    </row>
    <row r="92" spans="1:10">
      <c r="A92" s="90"/>
      <c r="B92" s="88"/>
      <c r="C92" s="86"/>
      <c r="D92" s="84" t="s">
        <v>1404</v>
      </c>
      <c r="E92" s="84"/>
      <c r="F92" s="84"/>
      <c r="G92" s="88"/>
      <c r="H92" s="89"/>
      <c r="I92" s="89"/>
      <c r="J92" s="89"/>
    </row>
    <row r="93" spans="1:10">
      <c r="A93" s="90"/>
      <c r="B93" s="88"/>
      <c r="C93" s="84"/>
      <c r="D93" s="84" t="s">
        <v>1497</v>
      </c>
      <c r="E93" s="84"/>
      <c r="F93" s="84"/>
      <c r="G93" s="88"/>
      <c r="H93" s="89"/>
      <c r="I93" s="89"/>
      <c r="J93" s="89"/>
    </row>
    <row r="94" spans="1:10">
      <c r="A94" s="90"/>
      <c r="B94" s="88"/>
      <c r="C94" s="86"/>
      <c r="D94" s="85" t="s">
        <v>953</v>
      </c>
      <c r="E94" s="85" t="s">
        <v>1230</v>
      </c>
      <c r="F94" s="84"/>
      <c r="G94" s="88"/>
      <c r="H94" s="89"/>
      <c r="I94" s="89"/>
      <c r="J94" s="89"/>
    </row>
    <row r="95" spans="1:10">
      <c r="A95" s="90"/>
      <c r="B95" s="88"/>
      <c r="C95" s="84"/>
      <c r="D95" s="86"/>
      <c r="E95" s="84" t="s">
        <v>17</v>
      </c>
      <c r="F95" s="84"/>
      <c r="G95" s="88" t="s">
        <v>4</v>
      </c>
      <c r="H95" s="89">
        <v>0.08</v>
      </c>
      <c r="I95" s="89">
        <f>Labour!D16</f>
        <v>466.67</v>
      </c>
      <c r="J95" s="89">
        <f>H95*I95</f>
        <v>37.333600000000004</v>
      </c>
    </row>
    <row r="96" spans="1:10">
      <c r="A96" s="90"/>
      <c r="B96" s="88"/>
      <c r="C96" s="84"/>
      <c r="D96" s="86"/>
      <c r="E96" s="84" t="s">
        <v>18</v>
      </c>
      <c r="F96" s="84"/>
      <c r="G96" s="88" t="s">
        <v>4</v>
      </c>
      <c r="H96" s="89">
        <v>2</v>
      </c>
      <c r="I96" s="89">
        <f>Labour!D17</f>
        <v>466.67</v>
      </c>
      <c r="J96" s="89">
        <f>I96*H96</f>
        <v>933.34</v>
      </c>
    </row>
    <row r="97" spans="1:10">
      <c r="A97" s="90"/>
      <c r="B97" s="88"/>
      <c r="C97" s="86"/>
      <c r="D97" s="85" t="s">
        <v>955</v>
      </c>
      <c r="E97" s="85" t="s">
        <v>1231</v>
      </c>
      <c r="F97" s="84"/>
      <c r="G97" s="88"/>
      <c r="H97" s="89"/>
      <c r="I97" s="89"/>
      <c r="J97" s="89"/>
    </row>
    <row r="98" spans="1:10" ht="12.75" customHeight="1">
      <c r="A98" s="90"/>
      <c r="B98" s="88"/>
      <c r="C98" s="86"/>
      <c r="D98" s="84"/>
      <c r="E98" s="676" t="s">
        <v>1498</v>
      </c>
      <c r="F98" s="676"/>
      <c r="G98" s="88" t="s">
        <v>89</v>
      </c>
      <c r="H98" s="89">
        <v>3.6</v>
      </c>
      <c r="I98" s="89">
        <f>'Plant &amp; Machinery'!G15</f>
        <v>2088</v>
      </c>
      <c r="J98" s="89">
        <f>H98*I98</f>
        <v>7516.8</v>
      </c>
    </row>
    <row r="99" spans="1:10">
      <c r="A99" s="90"/>
      <c r="B99" s="88"/>
      <c r="C99" s="86"/>
      <c r="D99" s="85" t="s">
        <v>957</v>
      </c>
      <c r="E99" s="85" t="s">
        <v>1390</v>
      </c>
      <c r="F99" s="84"/>
      <c r="G99" s="88"/>
      <c r="H99" s="89"/>
      <c r="I99" s="89"/>
      <c r="J99" s="91">
        <f>SUM(J95:J98)*12.5%</f>
        <v>1060.9342000000001</v>
      </c>
    </row>
    <row r="100" spans="1:10">
      <c r="A100" s="90"/>
      <c r="B100" s="88"/>
      <c r="C100" s="86"/>
      <c r="D100" s="85"/>
      <c r="E100" s="85"/>
      <c r="F100" s="84"/>
      <c r="G100" s="88"/>
      <c r="H100" s="89"/>
      <c r="I100" s="89"/>
      <c r="J100" s="91"/>
    </row>
    <row r="101" spans="1:10">
      <c r="A101" s="90"/>
      <c r="B101" s="88"/>
      <c r="C101" s="86"/>
      <c r="D101" s="84" t="s">
        <v>1499</v>
      </c>
      <c r="E101" s="84"/>
      <c r="F101" s="84"/>
      <c r="G101" s="88"/>
      <c r="H101" s="89"/>
      <c r="I101" s="89"/>
      <c r="J101" s="89">
        <f>SUM(J95:J99)</f>
        <v>9548.4078000000009</v>
      </c>
    </row>
    <row r="102" spans="1:10">
      <c r="A102" s="90"/>
      <c r="B102" s="88"/>
      <c r="C102" s="86"/>
      <c r="D102" s="85" t="s">
        <v>1500</v>
      </c>
      <c r="E102" s="85"/>
      <c r="F102" s="84"/>
      <c r="G102" s="88"/>
      <c r="H102" s="89"/>
      <c r="I102" s="89"/>
      <c r="J102" s="91">
        <f>J101/180</f>
        <v>53.046710000000004</v>
      </c>
    </row>
    <row r="103" spans="1:10" ht="28.5" customHeight="1">
      <c r="A103" s="90"/>
      <c r="B103" s="88"/>
      <c r="C103" s="85" t="s">
        <v>303</v>
      </c>
      <c r="D103" s="677" t="s">
        <v>507</v>
      </c>
      <c r="E103" s="677"/>
      <c r="F103" s="677"/>
      <c r="G103" s="88"/>
      <c r="H103" s="89"/>
      <c r="I103" s="89"/>
      <c r="J103" s="89"/>
    </row>
    <row r="104" spans="1:10" ht="79.5" customHeight="1">
      <c r="A104" s="90"/>
      <c r="B104" s="88"/>
      <c r="C104" s="86"/>
      <c r="D104" s="678" t="s">
        <v>508</v>
      </c>
      <c r="E104" s="678"/>
      <c r="F104" s="678"/>
      <c r="G104" s="88"/>
      <c r="H104" s="89"/>
      <c r="I104" s="89"/>
      <c r="J104" s="89"/>
    </row>
    <row r="105" spans="1:10">
      <c r="A105" s="90"/>
      <c r="B105" s="88"/>
      <c r="C105" s="86"/>
      <c r="D105" s="84" t="s">
        <v>1404</v>
      </c>
      <c r="E105" s="84"/>
      <c r="F105" s="84"/>
      <c r="G105" s="88"/>
      <c r="H105" s="89"/>
      <c r="I105" s="89"/>
      <c r="J105" s="89"/>
    </row>
    <row r="106" spans="1:10">
      <c r="A106" s="90"/>
      <c r="B106" s="88"/>
      <c r="C106" s="86"/>
      <c r="D106" s="84" t="s">
        <v>1501</v>
      </c>
      <c r="E106" s="84"/>
      <c r="F106" s="84"/>
      <c r="G106" s="88"/>
      <c r="H106" s="89"/>
      <c r="I106" s="89"/>
      <c r="J106" s="89"/>
    </row>
    <row r="107" spans="1:10">
      <c r="A107" s="90"/>
      <c r="B107" s="88"/>
      <c r="C107" s="86"/>
      <c r="D107" s="85" t="s">
        <v>953</v>
      </c>
      <c r="E107" s="85" t="s">
        <v>1230</v>
      </c>
      <c r="F107" s="84"/>
      <c r="G107" s="88"/>
      <c r="H107" s="89"/>
      <c r="I107" s="89"/>
      <c r="J107" s="89"/>
    </row>
    <row r="108" spans="1:10">
      <c r="A108" s="90"/>
      <c r="B108" s="88"/>
      <c r="C108" s="86"/>
      <c r="D108" s="84"/>
      <c r="E108" s="84" t="s">
        <v>17</v>
      </c>
      <c r="F108" s="84"/>
      <c r="G108" s="88" t="s">
        <v>4</v>
      </c>
      <c r="H108" s="89">
        <v>0.08</v>
      </c>
      <c r="I108" s="89">
        <f>Labour!D16</f>
        <v>466.67</v>
      </c>
      <c r="J108" s="89">
        <f>H108*I108</f>
        <v>37.333600000000004</v>
      </c>
    </row>
    <row r="109" spans="1:10">
      <c r="A109" s="90"/>
      <c r="B109" s="88"/>
      <c r="C109" s="86"/>
      <c r="D109" s="84"/>
      <c r="E109" s="84" t="s">
        <v>18</v>
      </c>
      <c r="F109" s="84"/>
      <c r="G109" s="88" t="s">
        <v>4</v>
      </c>
      <c r="H109" s="89">
        <v>2</v>
      </c>
      <c r="I109" s="89">
        <f>Labour!D17</f>
        <v>466.67</v>
      </c>
      <c r="J109" s="89">
        <f>I109*H109</f>
        <v>933.34</v>
      </c>
    </row>
    <row r="110" spans="1:10">
      <c r="A110" s="90"/>
      <c r="B110" s="88"/>
      <c r="C110" s="86"/>
      <c r="D110" s="85" t="s">
        <v>955</v>
      </c>
      <c r="E110" s="85" t="s">
        <v>1231</v>
      </c>
      <c r="F110" s="84"/>
      <c r="G110" s="88"/>
      <c r="H110" s="89"/>
      <c r="I110" s="89"/>
      <c r="J110" s="89"/>
    </row>
    <row r="111" spans="1:10" ht="12.75" customHeight="1">
      <c r="A111" s="90"/>
      <c r="B111" s="88"/>
      <c r="C111" s="86"/>
      <c r="D111" s="84"/>
      <c r="E111" s="676" t="s">
        <v>1502</v>
      </c>
      <c r="F111" s="676"/>
      <c r="G111" s="88" t="s">
        <v>89</v>
      </c>
      <c r="H111" s="89">
        <v>3.6</v>
      </c>
      <c r="I111" s="89">
        <f>'Plant &amp; Machinery'!G21</f>
        <v>2782</v>
      </c>
      <c r="J111" s="89">
        <f>I111*H111</f>
        <v>10015.200000000001</v>
      </c>
    </row>
    <row r="112" spans="1:10">
      <c r="A112" s="90"/>
      <c r="B112" s="88"/>
      <c r="C112" s="86"/>
      <c r="D112" s="84"/>
      <c r="E112" s="84" t="s">
        <v>1475</v>
      </c>
      <c r="F112" s="84"/>
      <c r="G112" s="88" t="s">
        <v>89</v>
      </c>
      <c r="H112" s="89">
        <v>15</v>
      </c>
      <c r="I112" s="89">
        <f>'Plant &amp; Machinery'!G47</f>
        <v>684</v>
      </c>
      <c r="J112" s="89">
        <f>I112*H112</f>
        <v>10260</v>
      </c>
    </row>
    <row r="113" spans="1:10">
      <c r="A113" s="90"/>
      <c r="B113" s="88"/>
      <c r="C113" s="86"/>
      <c r="D113" s="85" t="s">
        <v>957</v>
      </c>
      <c r="E113" s="85" t="s">
        <v>1390</v>
      </c>
      <c r="F113" s="84"/>
      <c r="G113" s="88"/>
      <c r="H113" s="89"/>
      <c r="I113" s="89"/>
      <c r="J113" s="91">
        <f>SUM(J108:J112)*12.5%</f>
        <v>2655.7341999999999</v>
      </c>
    </row>
    <row r="114" spans="1:10">
      <c r="A114" s="90"/>
      <c r="B114" s="88"/>
      <c r="C114" s="86"/>
      <c r="D114" s="85"/>
      <c r="E114" s="85"/>
      <c r="F114" s="84"/>
      <c r="G114" s="88"/>
      <c r="H114" s="89"/>
      <c r="I114" s="89"/>
      <c r="J114" s="91"/>
    </row>
    <row r="115" spans="1:10">
      <c r="A115" s="90"/>
      <c r="B115" s="88"/>
      <c r="C115" s="86"/>
      <c r="D115" s="84" t="s">
        <v>1503</v>
      </c>
      <c r="E115" s="84"/>
      <c r="F115" s="84"/>
      <c r="G115" s="88"/>
      <c r="H115" s="89"/>
      <c r="I115" s="89"/>
      <c r="J115" s="89">
        <f>SUM(J108:J113)</f>
        <v>23901.607799999998</v>
      </c>
    </row>
    <row r="116" spans="1:10">
      <c r="A116" s="90"/>
      <c r="B116" s="88"/>
      <c r="C116" s="86"/>
      <c r="D116" s="85" t="s">
        <v>1504</v>
      </c>
      <c r="E116" s="84"/>
      <c r="F116" s="84"/>
      <c r="G116" s="88"/>
      <c r="H116" s="89"/>
      <c r="I116" s="89"/>
      <c r="J116" s="91">
        <f>J115/360</f>
        <v>66.393355</v>
      </c>
    </row>
    <row r="117" spans="1:10">
      <c r="A117" s="83" t="s">
        <v>509</v>
      </c>
      <c r="B117" s="87" t="s">
        <v>1505</v>
      </c>
      <c r="C117" s="85" t="s">
        <v>510</v>
      </c>
      <c r="D117" s="84"/>
      <c r="E117" s="86"/>
      <c r="F117" s="84"/>
      <c r="G117" s="88"/>
      <c r="H117" s="89"/>
      <c r="I117" s="89"/>
      <c r="J117" s="89"/>
    </row>
    <row r="118" spans="1:10" ht="66.75" customHeight="1">
      <c r="A118" s="90"/>
      <c r="B118" s="88"/>
      <c r="C118" s="678" t="s">
        <v>511</v>
      </c>
      <c r="D118" s="678"/>
      <c r="E118" s="678"/>
      <c r="F118" s="678"/>
      <c r="G118" s="88"/>
      <c r="H118" s="89"/>
      <c r="I118" s="89"/>
      <c r="J118" s="89"/>
    </row>
    <row r="119" spans="1:10">
      <c r="A119" s="90"/>
      <c r="B119" s="88"/>
      <c r="C119" s="84" t="s">
        <v>1404</v>
      </c>
      <c r="D119" s="86"/>
      <c r="E119" s="84"/>
      <c r="F119" s="84"/>
      <c r="G119" s="88"/>
      <c r="H119" s="89"/>
      <c r="I119" s="89"/>
      <c r="J119" s="89"/>
    </row>
    <row r="120" spans="1:10">
      <c r="A120" s="90"/>
      <c r="B120" s="88"/>
      <c r="C120" s="84" t="s">
        <v>1506</v>
      </c>
      <c r="D120" s="84"/>
      <c r="E120" s="84"/>
      <c r="F120" s="84"/>
      <c r="G120" s="88"/>
      <c r="H120" s="89"/>
      <c r="I120" s="89"/>
      <c r="J120" s="89"/>
    </row>
    <row r="121" spans="1:10">
      <c r="A121" s="90"/>
      <c r="B121" s="88"/>
      <c r="C121" s="85" t="s">
        <v>953</v>
      </c>
      <c r="D121" s="85" t="s">
        <v>1230</v>
      </c>
      <c r="E121" s="84"/>
      <c r="F121" s="84"/>
      <c r="G121" s="88"/>
      <c r="H121" s="89"/>
      <c r="I121" s="89"/>
      <c r="J121" s="89"/>
    </row>
    <row r="122" spans="1:10">
      <c r="A122" s="90"/>
      <c r="B122" s="88"/>
      <c r="C122" s="84"/>
      <c r="D122" s="84" t="s">
        <v>17</v>
      </c>
      <c r="E122" s="84"/>
      <c r="F122" s="84"/>
      <c r="G122" s="88" t="s">
        <v>4</v>
      </c>
      <c r="H122" s="89">
        <v>0.08</v>
      </c>
      <c r="I122" s="89">
        <f>Labour!D16</f>
        <v>466.67</v>
      </c>
      <c r="J122" s="89">
        <f>H122*I122</f>
        <v>37.333600000000004</v>
      </c>
    </row>
    <row r="123" spans="1:10">
      <c r="A123" s="90"/>
      <c r="B123" s="88"/>
      <c r="C123" s="84"/>
      <c r="D123" s="84" t="s">
        <v>18</v>
      </c>
      <c r="E123" s="84"/>
      <c r="F123" s="84"/>
      <c r="G123" s="88" t="s">
        <v>4</v>
      </c>
      <c r="H123" s="89">
        <v>2</v>
      </c>
      <c r="I123" s="89">
        <f>Labour!D17</f>
        <v>466.67</v>
      </c>
      <c r="J123" s="89">
        <f>I123*H123</f>
        <v>933.34</v>
      </c>
    </row>
    <row r="124" spans="1:10">
      <c r="A124" s="90"/>
      <c r="B124" s="88"/>
      <c r="C124" s="85" t="s">
        <v>955</v>
      </c>
      <c r="D124" s="85" t="s">
        <v>1231</v>
      </c>
      <c r="E124" s="84"/>
      <c r="F124" s="84"/>
      <c r="G124" s="88"/>
      <c r="H124" s="89"/>
      <c r="I124" s="89"/>
      <c r="J124" s="89"/>
    </row>
    <row r="125" spans="1:10" ht="24" customHeight="1">
      <c r="A125" s="90"/>
      <c r="B125" s="88"/>
      <c r="C125" s="84"/>
      <c r="D125" s="676" t="s">
        <v>1507</v>
      </c>
      <c r="E125" s="676"/>
      <c r="F125" s="676"/>
      <c r="G125" s="88" t="s">
        <v>89</v>
      </c>
      <c r="H125" s="89">
        <v>6</v>
      </c>
      <c r="I125" s="89">
        <f>'Plant &amp; Machinery'!G21</f>
        <v>2782</v>
      </c>
      <c r="J125" s="89">
        <f>I125*H125</f>
        <v>16692</v>
      </c>
    </row>
    <row r="126" spans="1:10">
      <c r="A126" s="90"/>
      <c r="B126" s="88"/>
      <c r="C126" s="84"/>
      <c r="D126" s="84" t="s">
        <v>1508</v>
      </c>
      <c r="E126" s="84"/>
      <c r="F126" s="84"/>
      <c r="G126" s="88" t="s">
        <v>89</v>
      </c>
      <c r="H126" s="89">
        <v>12.5</v>
      </c>
      <c r="I126" s="89">
        <f>'Plant &amp; Machinery'!G47</f>
        <v>684</v>
      </c>
      <c r="J126" s="89">
        <f>I126*H126</f>
        <v>8550</v>
      </c>
    </row>
    <row r="127" spans="1:10">
      <c r="A127" s="90"/>
      <c r="B127" s="88"/>
      <c r="C127" s="85" t="s">
        <v>957</v>
      </c>
      <c r="D127" s="85" t="s">
        <v>1390</v>
      </c>
      <c r="E127" s="84"/>
      <c r="F127" s="84"/>
      <c r="G127" s="88"/>
      <c r="H127" s="89"/>
      <c r="I127" s="89"/>
      <c r="J127" s="91">
        <f>SUM(J122:J126)*12.5%</f>
        <v>3276.5842000000002</v>
      </c>
    </row>
    <row r="128" spans="1:10">
      <c r="A128" s="90"/>
      <c r="B128" s="88"/>
      <c r="C128" s="85"/>
      <c r="D128" s="85"/>
      <c r="E128" s="84"/>
      <c r="F128" s="84"/>
      <c r="G128" s="88"/>
      <c r="H128" s="89"/>
      <c r="I128" s="89"/>
      <c r="J128" s="91"/>
    </row>
    <row r="129" spans="1:10">
      <c r="A129" s="90"/>
      <c r="B129" s="88"/>
      <c r="C129" s="84" t="s">
        <v>1509</v>
      </c>
      <c r="D129" s="84"/>
      <c r="E129" s="84"/>
      <c r="F129" s="84"/>
      <c r="G129" s="88"/>
      <c r="H129" s="89"/>
      <c r="I129" s="89"/>
      <c r="J129" s="89">
        <f>SUM(J122:J127)</f>
        <v>29489.257800000003</v>
      </c>
    </row>
    <row r="130" spans="1:10">
      <c r="A130" s="90"/>
      <c r="B130" s="88"/>
      <c r="C130" s="85" t="s">
        <v>1510</v>
      </c>
      <c r="D130" s="84"/>
      <c r="E130" s="84"/>
      <c r="F130" s="84"/>
      <c r="G130" s="88"/>
      <c r="H130" s="89"/>
      <c r="I130" s="89"/>
      <c r="J130" s="91">
        <f>J129/300</f>
        <v>98.297526000000005</v>
      </c>
    </row>
    <row r="131" spans="1:10">
      <c r="A131" s="83" t="s">
        <v>512</v>
      </c>
      <c r="B131" s="87" t="s">
        <v>1511</v>
      </c>
      <c r="C131" s="85" t="s">
        <v>513</v>
      </c>
      <c r="D131" s="84"/>
      <c r="E131" s="84"/>
      <c r="F131" s="84"/>
      <c r="G131" s="88"/>
      <c r="H131" s="89"/>
      <c r="I131" s="89"/>
      <c r="J131" s="89"/>
    </row>
    <row r="132" spans="1:10" ht="67.5" customHeight="1">
      <c r="A132" s="90"/>
      <c r="B132" s="88"/>
      <c r="C132" s="678" t="s">
        <v>514</v>
      </c>
      <c r="D132" s="678"/>
      <c r="E132" s="678"/>
      <c r="F132" s="678"/>
      <c r="G132" s="88"/>
      <c r="H132" s="89"/>
      <c r="I132" s="89"/>
      <c r="J132" s="89"/>
    </row>
    <row r="133" spans="1:10">
      <c r="A133" s="90"/>
      <c r="B133" s="88"/>
      <c r="C133" s="84" t="s">
        <v>1404</v>
      </c>
      <c r="D133" s="84"/>
      <c r="E133" s="84"/>
      <c r="F133" s="84"/>
      <c r="G133" s="88"/>
      <c r="H133" s="89"/>
      <c r="I133" s="89"/>
      <c r="J133" s="89"/>
    </row>
    <row r="134" spans="1:10">
      <c r="A134" s="90"/>
      <c r="B134" s="88"/>
      <c r="C134" s="84" t="s">
        <v>1501</v>
      </c>
      <c r="D134" s="84"/>
      <c r="E134" s="84"/>
      <c r="F134" s="84"/>
      <c r="G134" s="88"/>
      <c r="H134" s="89"/>
      <c r="I134" s="89"/>
      <c r="J134" s="89"/>
    </row>
    <row r="135" spans="1:10">
      <c r="A135" s="90"/>
      <c r="B135" s="88"/>
      <c r="C135" s="85" t="s">
        <v>953</v>
      </c>
      <c r="D135" s="85" t="s">
        <v>1230</v>
      </c>
      <c r="E135" s="84"/>
      <c r="F135" s="84"/>
      <c r="G135" s="88"/>
      <c r="H135" s="89"/>
      <c r="I135" s="89"/>
      <c r="J135" s="89"/>
    </row>
    <row r="136" spans="1:10">
      <c r="A136" s="90"/>
      <c r="B136" s="88"/>
      <c r="C136" s="84"/>
      <c r="D136" s="84" t="s">
        <v>17</v>
      </c>
      <c r="E136" s="84"/>
      <c r="F136" s="84"/>
      <c r="G136" s="88" t="s">
        <v>4</v>
      </c>
      <c r="H136" s="89">
        <v>0.08</v>
      </c>
      <c r="I136" s="89">
        <f>Labour!D16</f>
        <v>466.67</v>
      </c>
      <c r="J136" s="89">
        <f>H136*I136</f>
        <v>37.333600000000004</v>
      </c>
    </row>
    <row r="137" spans="1:10">
      <c r="A137" s="90"/>
      <c r="B137" s="88"/>
      <c r="C137" s="84"/>
      <c r="D137" s="84" t="s">
        <v>1512</v>
      </c>
      <c r="E137" s="84"/>
      <c r="F137" s="84"/>
      <c r="G137" s="88" t="s">
        <v>4</v>
      </c>
      <c r="H137" s="89">
        <v>2</v>
      </c>
      <c r="I137" s="89">
        <f>Labour!D17</f>
        <v>466.67</v>
      </c>
      <c r="J137" s="89">
        <f>I137*H137</f>
        <v>933.34</v>
      </c>
    </row>
    <row r="138" spans="1:10">
      <c r="A138" s="90"/>
      <c r="B138" s="88"/>
      <c r="C138" s="85" t="s">
        <v>955</v>
      </c>
      <c r="D138" s="85" t="s">
        <v>1231</v>
      </c>
      <c r="E138" s="84"/>
      <c r="F138" s="84"/>
      <c r="G138" s="88"/>
      <c r="H138" s="89"/>
      <c r="I138" s="89"/>
      <c r="J138" s="89"/>
    </row>
    <row r="139" spans="1:10">
      <c r="A139" s="90"/>
      <c r="B139" s="88"/>
      <c r="C139" s="84"/>
      <c r="D139" s="84" t="s">
        <v>1513</v>
      </c>
      <c r="E139" s="84"/>
      <c r="F139" s="84"/>
      <c r="G139" s="88" t="s">
        <v>89</v>
      </c>
      <c r="H139" s="89">
        <v>3.6</v>
      </c>
      <c r="I139" s="89">
        <f>'Plant &amp; Machinery'!G21</f>
        <v>2782</v>
      </c>
      <c r="J139" s="89">
        <f>I139*H139</f>
        <v>10015.200000000001</v>
      </c>
    </row>
    <row r="140" spans="1:10">
      <c r="A140" s="90"/>
      <c r="B140" s="88"/>
      <c r="C140" s="84"/>
      <c r="D140" s="84" t="s">
        <v>1475</v>
      </c>
      <c r="E140" s="84"/>
      <c r="F140" s="84"/>
      <c r="G140" s="88" t="s">
        <v>89</v>
      </c>
      <c r="H140" s="89">
        <v>15</v>
      </c>
      <c r="I140" s="89">
        <f>'Plant &amp; Machinery'!G47</f>
        <v>684</v>
      </c>
      <c r="J140" s="89">
        <f>I140*H140</f>
        <v>10260</v>
      </c>
    </row>
    <row r="141" spans="1:10">
      <c r="A141" s="90"/>
      <c r="B141" s="88"/>
      <c r="C141" s="85" t="s">
        <v>957</v>
      </c>
      <c r="D141" s="85" t="s">
        <v>1390</v>
      </c>
      <c r="E141" s="84"/>
      <c r="F141" s="84"/>
      <c r="G141" s="88"/>
      <c r="H141" s="89"/>
      <c r="I141" s="89"/>
      <c r="J141" s="91">
        <f>SUM(J136:J140)*12.5%</f>
        <v>2655.7341999999999</v>
      </c>
    </row>
    <row r="142" spans="1:10">
      <c r="A142" s="90"/>
      <c r="B142" s="88"/>
      <c r="C142" s="85"/>
      <c r="D142" s="85"/>
      <c r="E142" s="84"/>
      <c r="F142" s="84"/>
      <c r="G142" s="88"/>
      <c r="H142" s="89"/>
      <c r="I142" s="89"/>
      <c r="J142" s="91"/>
    </row>
    <row r="143" spans="1:10">
      <c r="A143" s="90"/>
      <c r="B143" s="88"/>
      <c r="C143" s="84" t="s">
        <v>1514</v>
      </c>
      <c r="D143" s="84"/>
      <c r="E143" s="84"/>
      <c r="F143" s="84"/>
      <c r="G143" s="88"/>
      <c r="H143" s="89"/>
      <c r="I143" s="89"/>
      <c r="J143" s="89">
        <f>SUM(J136:J141)</f>
        <v>23901.607799999998</v>
      </c>
    </row>
    <row r="144" spans="1:10">
      <c r="A144" s="90"/>
      <c r="B144" s="88"/>
      <c r="C144" s="85" t="s">
        <v>1515</v>
      </c>
      <c r="D144" s="84"/>
      <c r="E144" s="84"/>
      <c r="F144" s="84"/>
      <c r="G144" s="88"/>
      <c r="H144" s="89"/>
      <c r="I144" s="89"/>
      <c r="J144" s="91">
        <f>J143/360</f>
        <v>66.393355</v>
      </c>
    </row>
    <row r="145" spans="1:10" ht="40.5" customHeight="1">
      <c r="A145" s="90"/>
      <c r="B145" s="92" t="s">
        <v>726</v>
      </c>
      <c r="C145" s="681" t="s">
        <v>1516</v>
      </c>
      <c r="D145" s="681"/>
      <c r="E145" s="681"/>
      <c r="F145" s="681"/>
      <c r="G145" s="88"/>
      <c r="H145" s="89"/>
      <c r="I145" s="89"/>
      <c r="J145" s="89"/>
    </row>
    <row r="146" spans="1:10">
      <c r="A146" s="83" t="s">
        <v>515</v>
      </c>
      <c r="B146" s="87" t="s">
        <v>1517</v>
      </c>
      <c r="C146" s="85" t="s">
        <v>299</v>
      </c>
      <c r="D146" s="85" t="s">
        <v>516</v>
      </c>
      <c r="E146" s="84"/>
      <c r="F146" s="84"/>
      <c r="G146" s="88"/>
      <c r="H146" s="89"/>
      <c r="I146" s="89"/>
      <c r="J146" s="89"/>
    </row>
    <row r="147" spans="1:10" ht="52.5" customHeight="1">
      <c r="A147" s="90"/>
      <c r="B147" s="88"/>
      <c r="C147" s="86"/>
      <c r="D147" s="678" t="s">
        <v>517</v>
      </c>
      <c r="E147" s="678"/>
      <c r="F147" s="678"/>
      <c r="G147" s="88"/>
      <c r="H147" s="89"/>
      <c r="I147" s="89"/>
      <c r="J147" s="89"/>
    </row>
    <row r="148" spans="1:10">
      <c r="A148" s="90"/>
      <c r="B148" s="88"/>
      <c r="C148" s="86"/>
      <c r="D148" s="84" t="s">
        <v>1404</v>
      </c>
      <c r="E148" s="84"/>
      <c r="F148" s="84"/>
      <c r="G148" s="88"/>
      <c r="H148" s="89"/>
      <c r="I148" s="89"/>
      <c r="J148" s="89"/>
    </row>
    <row r="149" spans="1:10">
      <c r="A149" s="90"/>
      <c r="B149" s="88"/>
      <c r="C149" s="86"/>
      <c r="D149" s="84" t="s">
        <v>1494</v>
      </c>
      <c r="E149" s="84"/>
      <c r="F149" s="84"/>
      <c r="G149" s="88"/>
      <c r="H149" s="89"/>
      <c r="I149" s="89"/>
      <c r="J149" s="89"/>
    </row>
    <row r="150" spans="1:10">
      <c r="A150" s="90"/>
      <c r="B150" s="88"/>
      <c r="C150" s="86"/>
      <c r="D150" s="85" t="s">
        <v>953</v>
      </c>
      <c r="E150" s="85" t="s">
        <v>1230</v>
      </c>
      <c r="F150" s="84"/>
      <c r="G150" s="88"/>
      <c r="H150" s="89"/>
      <c r="I150" s="89"/>
      <c r="J150" s="89"/>
    </row>
    <row r="151" spans="1:10">
      <c r="A151" s="90"/>
      <c r="B151" s="88"/>
      <c r="C151" s="86"/>
      <c r="D151" s="84"/>
      <c r="E151" s="84" t="s">
        <v>17</v>
      </c>
      <c r="F151" s="84"/>
      <c r="G151" s="88" t="s">
        <v>4</v>
      </c>
      <c r="H151" s="89">
        <v>2.8</v>
      </c>
      <c r="I151" s="89">
        <f>Labour!D16</f>
        <v>466.67</v>
      </c>
      <c r="J151" s="89">
        <f>H151*I151</f>
        <v>1306.6759999999999</v>
      </c>
    </row>
    <row r="152" spans="1:10">
      <c r="A152" s="90"/>
      <c r="B152" s="88"/>
      <c r="C152" s="86"/>
      <c r="D152" s="84"/>
      <c r="E152" s="84" t="s">
        <v>18</v>
      </c>
      <c r="F152" s="84"/>
      <c r="G152" s="88" t="s">
        <v>4</v>
      </c>
      <c r="H152" s="89">
        <v>70</v>
      </c>
      <c r="I152" s="89">
        <f>Labour!D17</f>
        <v>466.67</v>
      </c>
      <c r="J152" s="89">
        <f>I152*H152</f>
        <v>32666.9</v>
      </c>
    </row>
    <row r="153" spans="1:10">
      <c r="A153" s="90"/>
      <c r="B153" s="88"/>
      <c r="C153" s="86"/>
      <c r="D153" s="85" t="s">
        <v>955</v>
      </c>
      <c r="E153" s="85" t="s">
        <v>1388</v>
      </c>
      <c r="F153" s="84"/>
      <c r="G153" s="88"/>
      <c r="H153" s="89"/>
      <c r="I153" s="89"/>
      <c r="J153" s="91">
        <f>SUM(J148:J152)*12.5%</f>
        <v>4246.6970000000001</v>
      </c>
    </row>
    <row r="154" spans="1:10">
      <c r="A154" s="90"/>
      <c r="B154" s="88"/>
      <c r="C154" s="86"/>
      <c r="D154" s="85"/>
      <c r="E154" s="85"/>
      <c r="F154" s="84"/>
      <c r="G154" s="88"/>
      <c r="H154" s="89"/>
      <c r="I154" s="89"/>
      <c r="J154" s="91"/>
    </row>
    <row r="155" spans="1:10">
      <c r="A155" s="90"/>
      <c r="B155" s="88"/>
      <c r="C155" s="86"/>
      <c r="D155" s="84" t="s">
        <v>1518</v>
      </c>
      <c r="E155" s="86"/>
      <c r="F155" s="84"/>
      <c r="G155" s="88"/>
      <c r="H155" s="89"/>
      <c r="I155" s="89"/>
      <c r="J155" s="89">
        <f>SUM(J148:J153)</f>
        <v>38220.273000000001</v>
      </c>
    </row>
    <row r="156" spans="1:10">
      <c r="A156" s="90"/>
      <c r="B156" s="88"/>
      <c r="C156" s="86"/>
      <c r="D156" s="85" t="s">
        <v>1496</v>
      </c>
      <c r="E156" s="84"/>
      <c r="F156" s="84"/>
      <c r="G156" s="88"/>
      <c r="H156" s="89"/>
      <c r="I156" s="89"/>
      <c r="J156" s="91">
        <f>J155/120</f>
        <v>318.502275</v>
      </c>
    </row>
    <row r="157" spans="1:10" ht="27.75" customHeight="1">
      <c r="A157" s="90"/>
      <c r="B157" s="88"/>
      <c r="C157" s="85" t="s">
        <v>301</v>
      </c>
      <c r="D157" s="677" t="s">
        <v>518</v>
      </c>
      <c r="E157" s="677"/>
      <c r="F157" s="677"/>
      <c r="G157" s="88"/>
      <c r="H157" s="89"/>
      <c r="I157" s="89"/>
      <c r="J157" s="89"/>
    </row>
    <row r="158" spans="1:10" ht="68.25" customHeight="1">
      <c r="A158" s="90"/>
      <c r="B158" s="88"/>
      <c r="C158" s="86"/>
      <c r="D158" s="676" t="s">
        <v>519</v>
      </c>
      <c r="E158" s="676"/>
      <c r="F158" s="676"/>
      <c r="G158" s="88"/>
      <c r="H158" s="89"/>
      <c r="I158" s="89"/>
      <c r="J158" s="89"/>
    </row>
    <row r="159" spans="1:10">
      <c r="A159" s="90"/>
      <c r="B159" s="88"/>
      <c r="C159" s="86"/>
      <c r="D159" s="84" t="s">
        <v>1404</v>
      </c>
      <c r="E159" s="84"/>
      <c r="F159" s="84"/>
      <c r="G159" s="88"/>
      <c r="H159" s="89"/>
      <c r="I159" s="89"/>
      <c r="J159" s="89"/>
    </row>
    <row r="160" spans="1:10">
      <c r="A160" s="90"/>
      <c r="B160" s="88"/>
      <c r="C160" s="84"/>
      <c r="D160" s="84" t="s">
        <v>1519</v>
      </c>
      <c r="E160" s="84"/>
      <c r="F160" s="84"/>
      <c r="G160" s="88"/>
      <c r="H160" s="89"/>
      <c r="I160" s="89"/>
      <c r="J160" s="89"/>
    </row>
    <row r="161" spans="1:10">
      <c r="A161" s="90"/>
      <c r="B161" s="88"/>
      <c r="C161" s="86"/>
      <c r="D161" s="85" t="s">
        <v>953</v>
      </c>
      <c r="E161" s="85" t="s">
        <v>1230</v>
      </c>
      <c r="F161" s="84"/>
      <c r="G161" s="88"/>
      <c r="H161" s="89"/>
      <c r="I161" s="89"/>
      <c r="J161" s="89"/>
    </row>
    <row r="162" spans="1:10">
      <c r="A162" s="90"/>
      <c r="B162" s="88"/>
      <c r="C162" s="86"/>
      <c r="D162" s="84"/>
      <c r="E162" s="84" t="s">
        <v>17</v>
      </c>
      <c r="F162" s="84"/>
      <c r="G162" s="88" t="s">
        <v>4</v>
      </c>
      <c r="H162" s="89">
        <v>0.12</v>
      </c>
      <c r="I162" s="89">
        <f>Labour!D16</f>
        <v>466.67</v>
      </c>
      <c r="J162" s="89">
        <f>H162*I162</f>
        <v>56.000399999999999</v>
      </c>
    </row>
    <row r="163" spans="1:10">
      <c r="A163" s="90"/>
      <c r="B163" s="88"/>
      <c r="C163" s="86"/>
      <c r="D163" s="84"/>
      <c r="E163" s="84" t="s">
        <v>18</v>
      </c>
      <c r="F163" s="84"/>
      <c r="G163" s="88" t="s">
        <v>4</v>
      </c>
      <c r="H163" s="89">
        <v>3</v>
      </c>
      <c r="I163" s="89">
        <f>Labour!D17</f>
        <v>466.67</v>
      </c>
      <c r="J163" s="89">
        <f>I163*H163</f>
        <v>1400.01</v>
      </c>
    </row>
    <row r="164" spans="1:10">
      <c r="A164" s="90"/>
      <c r="B164" s="88"/>
      <c r="C164" s="86"/>
      <c r="D164" s="85" t="s">
        <v>955</v>
      </c>
      <c r="E164" s="85" t="s">
        <v>1231</v>
      </c>
      <c r="F164" s="84"/>
      <c r="G164" s="88"/>
      <c r="H164" s="89"/>
      <c r="I164" s="89"/>
      <c r="J164" s="89"/>
    </row>
    <row r="165" spans="1:10">
      <c r="A165" s="90"/>
      <c r="B165" s="88"/>
      <c r="C165" s="86"/>
      <c r="D165" s="84"/>
      <c r="E165" s="84" t="s">
        <v>1520</v>
      </c>
      <c r="F165" s="84"/>
      <c r="G165" s="88" t="s">
        <v>89</v>
      </c>
      <c r="H165" s="89">
        <v>2.16</v>
      </c>
      <c r="I165" s="89">
        <f>'Plant &amp; Machinery'!G15</f>
        <v>2088</v>
      </c>
      <c r="J165" s="89">
        <f>H165*I165</f>
        <v>4510.08</v>
      </c>
    </row>
    <row r="166" spans="1:10">
      <c r="A166" s="90"/>
      <c r="B166" s="88"/>
      <c r="C166" s="86"/>
      <c r="D166" s="85" t="s">
        <v>957</v>
      </c>
      <c r="E166" s="85" t="s">
        <v>1390</v>
      </c>
      <c r="F166" s="84"/>
      <c r="G166" s="88"/>
      <c r="H166" s="89"/>
      <c r="I166" s="89"/>
      <c r="J166" s="91">
        <f>SUM(J161:J165)*12.5%</f>
        <v>745.76130000000001</v>
      </c>
    </row>
    <row r="167" spans="1:10">
      <c r="A167" s="90"/>
      <c r="B167" s="88"/>
      <c r="C167" s="86"/>
      <c r="D167" s="85"/>
      <c r="E167" s="85"/>
      <c r="F167" s="84"/>
      <c r="G167" s="88"/>
      <c r="H167" s="89"/>
      <c r="I167" s="89"/>
      <c r="J167" s="91"/>
    </row>
    <row r="168" spans="1:10">
      <c r="A168" s="90"/>
      <c r="B168" s="88"/>
      <c r="C168" s="86"/>
      <c r="D168" s="84" t="s">
        <v>1521</v>
      </c>
      <c r="E168" s="84"/>
      <c r="F168" s="84"/>
      <c r="G168" s="88"/>
      <c r="H168" s="89"/>
      <c r="I168" s="89"/>
      <c r="J168" s="89">
        <f>SUM(J161:J166)</f>
        <v>6711.8517000000002</v>
      </c>
    </row>
    <row r="169" spans="1:10">
      <c r="A169" s="90"/>
      <c r="B169" s="88"/>
      <c r="C169" s="86"/>
      <c r="D169" s="85" t="s">
        <v>1522</v>
      </c>
      <c r="E169" s="84"/>
      <c r="F169" s="84"/>
      <c r="G169" s="88"/>
      <c r="H169" s="89"/>
      <c r="I169" s="89"/>
      <c r="J169" s="91">
        <f>J168/108</f>
        <v>62.146774999999998</v>
      </c>
    </row>
    <row r="170" spans="1:10" ht="27" customHeight="1">
      <c r="A170" s="90"/>
      <c r="B170" s="88"/>
      <c r="C170" s="85" t="s">
        <v>303</v>
      </c>
      <c r="D170" s="677" t="s">
        <v>520</v>
      </c>
      <c r="E170" s="677"/>
      <c r="F170" s="677"/>
      <c r="G170" s="88"/>
      <c r="H170" s="89"/>
      <c r="I170" s="89"/>
      <c r="J170" s="89"/>
    </row>
    <row r="171" spans="1:10" ht="81.75" customHeight="1">
      <c r="A171" s="90"/>
      <c r="B171" s="88"/>
      <c r="C171" s="86"/>
      <c r="D171" s="676" t="s">
        <v>521</v>
      </c>
      <c r="E171" s="676"/>
      <c r="F171" s="676"/>
      <c r="G171" s="88"/>
      <c r="H171" s="89"/>
      <c r="I171" s="89"/>
      <c r="J171" s="89"/>
    </row>
    <row r="172" spans="1:10">
      <c r="A172" s="90"/>
      <c r="B172" s="88"/>
      <c r="C172" s="86"/>
      <c r="D172" s="84" t="s">
        <v>1404</v>
      </c>
      <c r="E172" s="84"/>
      <c r="F172" s="84"/>
      <c r="G172" s="88"/>
      <c r="H172" s="89"/>
      <c r="I172" s="89"/>
      <c r="J172" s="89"/>
    </row>
    <row r="173" spans="1:10">
      <c r="A173" s="90"/>
      <c r="B173" s="88"/>
      <c r="C173" s="86"/>
      <c r="D173" s="84" t="s">
        <v>1523</v>
      </c>
      <c r="E173" s="84"/>
      <c r="F173" s="84"/>
      <c r="G173" s="88"/>
      <c r="H173" s="89"/>
      <c r="I173" s="89"/>
      <c r="J173" s="89"/>
    </row>
    <row r="174" spans="1:10">
      <c r="A174" s="90"/>
      <c r="B174" s="88"/>
      <c r="C174" s="86"/>
      <c r="D174" s="85" t="s">
        <v>953</v>
      </c>
      <c r="E174" s="85" t="s">
        <v>1230</v>
      </c>
      <c r="F174" s="84"/>
      <c r="G174" s="88"/>
      <c r="H174" s="89"/>
      <c r="I174" s="89"/>
      <c r="J174" s="89"/>
    </row>
    <row r="175" spans="1:10">
      <c r="A175" s="90"/>
      <c r="B175" s="88"/>
      <c r="C175" s="86"/>
      <c r="D175" s="84"/>
      <c r="E175" s="84" t="s">
        <v>17</v>
      </c>
      <c r="F175" s="84"/>
      <c r="G175" s="88" t="s">
        <v>4</v>
      </c>
      <c r="H175" s="89">
        <v>0.08</v>
      </c>
      <c r="I175" s="89">
        <f>Labour!D16</f>
        <v>466.67</v>
      </c>
      <c r="J175" s="89">
        <f>H175*I175</f>
        <v>37.333600000000004</v>
      </c>
    </row>
    <row r="176" spans="1:10">
      <c r="A176" s="90"/>
      <c r="B176" s="88"/>
      <c r="C176" s="86"/>
      <c r="D176" s="84"/>
      <c r="E176" s="84" t="s">
        <v>18</v>
      </c>
      <c r="F176" s="84"/>
      <c r="G176" s="88" t="s">
        <v>4</v>
      </c>
      <c r="H176" s="89">
        <v>2</v>
      </c>
      <c r="I176" s="89">
        <f>Labour!D17</f>
        <v>466.67</v>
      </c>
      <c r="J176" s="89">
        <f>I176*H176</f>
        <v>933.34</v>
      </c>
    </row>
    <row r="177" spans="1:10">
      <c r="A177" s="90"/>
      <c r="B177" s="88"/>
      <c r="C177" s="86"/>
      <c r="D177" s="85" t="s">
        <v>955</v>
      </c>
      <c r="E177" s="85" t="s">
        <v>1231</v>
      </c>
      <c r="F177" s="84"/>
      <c r="G177" s="88"/>
      <c r="H177" s="89"/>
      <c r="I177" s="89"/>
      <c r="J177" s="89"/>
    </row>
    <row r="178" spans="1:10" ht="29.25" customHeight="1">
      <c r="A178" s="90"/>
      <c r="B178" s="88"/>
      <c r="C178" s="86"/>
      <c r="D178" s="84"/>
      <c r="E178" s="676" t="s">
        <v>1524</v>
      </c>
      <c r="F178" s="676"/>
      <c r="G178" s="88" t="s">
        <v>89</v>
      </c>
      <c r="H178" s="89">
        <v>6</v>
      </c>
      <c r="I178" s="89">
        <f>'Plant &amp; Machinery'!G21</f>
        <v>2782</v>
      </c>
      <c r="J178" s="89">
        <f>I178*H178</f>
        <v>16692</v>
      </c>
    </row>
    <row r="179" spans="1:10">
      <c r="A179" s="90"/>
      <c r="B179" s="88"/>
      <c r="C179" s="86"/>
      <c r="D179" s="84"/>
      <c r="E179" s="84" t="s">
        <v>1508</v>
      </c>
      <c r="F179" s="84"/>
      <c r="G179" s="88" t="s">
        <v>89</v>
      </c>
      <c r="H179" s="89">
        <v>11</v>
      </c>
      <c r="I179" s="89">
        <f>'Plant &amp; Machinery'!G47</f>
        <v>684</v>
      </c>
      <c r="J179" s="89">
        <f>I179*H179</f>
        <v>7524</v>
      </c>
    </row>
    <row r="180" spans="1:10">
      <c r="A180" s="90"/>
      <c r="B180" s="88"/>
      <c r="C180" s="86"/>
      <c r="D180" s="85" t="s">
        <v>957</v>
      </c>
      <c r="E180" s="85" t="s">
        <v>1390</v>
      </c>
      <c r="F180" s="84"/>
      <c r="G180" s="88"/>
      <c r="H180" s="89"/>
      <c r="I180" s="89"/>
      <c r="J180" s="91">
        <f>SUM(J175:J179)*12.5%</f>
        <v>3148.3342000000002</v>
      </c>
    </row>
    <row r="181" spans="1:10">
      <c r="A181" s="90"/>
      <c r="B181" s="88"/>
      <c r="C181" s="86"/>
      <c r="D181" s="85"/>
      <c r="E181" s="85"/>
      <c r="F181" s="84"/>
      <c r="G181" s="88"/>
      <c r="H181" s="89"/>
      <c r="I181" s="89"/>
      <c r="J181" s="91"/>
    </row>
    <row r="182" spans="1:10">
      <c r="A182" s="90"/>
      <c r="B182" s="88"/>
      <c r="C182" s="86"/>
      <c r="D182" s="84" t="s">
        <v>1525</v>
      </c>
      <c r="E182" s="86"/>
      <c r="F182" s="84"/>
      <c r="G182" s="88"/>
      <c r="H182" s="89"/>
      <c r="I182" s="89"/>
      <c r="J182" s="89">
        <f>SUM(J175:J180)</f>
        <v>28335.007800000003</v>
      </c>
    </row>
    <row r="183" spans="1:10">
      <c r="A183" s="90"/>
      <c r="B183" s="88"/>
      <c r="C183" s="86"/>
      <c r="D183" s="85" t="s">
        <v>1526</v>
      </c>
      <c r="E183" s="84"/>
      <c r="F183" s="84"/>
      <c r="G183" s="88"/>
      <c r="H183" s="89"/>
      <c r="I183" s="89"/>
      <c r="J183" s="91">
        <f>J182/240</f>
        <v>118.06253250000002</v>
      </c>
    </row>
    <row r="184" spans="1:10" ht="28.5" customHeight="1">
      <c r="A184" s="83" t="s">
        <v>522</v>
      </c>
      <c r="B184" s="87" t="s">
        <v>1517</v>
      </c>
      <c r="C184" s="85" t="s">
        <v>299</v>
      </c>
      <c r="D184" s="677" t="s">
        <v>523</v>
      </c>
      <c r="E184" s="677"/>
      <c r="F184" s="677"/>
      <c r="G184" s="88"/>
      <c r="H184" s="89"/>
      <c r="I184" s="89"/>
      <c r="J184" s="89"/>
    </row>
    <row r="185" spans="1:10" ht="81" customHeight="1">
      <c r="A185" s="90"/>
      <c r="B185" s="88"/>
      <c r="C185" s="86"/>
      <c r="D185" s="678" t="s">
        <v>524</v>
      </c>
      <c r="E185" s="678"/>
      <c r="F185" s="678"/>
      <c r="G185" s="88"/>
      <c r="H185" s="89"/>
      <c r="I185" s="89"/>
      <c r="J185" s="89"/>
    </row>
    <row r="186" spans="1:10">
      <c r="A186" s="90"/>
      <c r="B186" s="88"/>
      <c r="C186" s="84"/>
      <c r="D186" s="84" t="s">
        <v>1404</v>
      </c>
      <c r="E186" s="86"/>
      <c r="F186" s="84"/>
      <c r="G186" s="88"/>
      <c r="H186" s="89"/>
      <c r="I186" s="89"/>
      <c r="J186" s="89"/>
    </row>
    <row r="187" spans="1:10">
      <c r="A187" s="90"/>
      <c r="B187" s="88"/>
      <c r="C187" s="84"/>
      <c r="D187" s="84" t="s">
        <v>1527</v>
      </c>
      <c r="E187" s="84"/>
      <c r="F187" s="84"/>
      <c r="G187" s="88"/>
      <c r="H187" s="89"/>
      <c r="I187" s="89"/>
      <c r="J187" s="89"/>
    </row>
    <row r="188" spans="1:10">
      <c r="A188" s="90"/>
      <c r="B188" s="88"/>
      <c r="C188" s="86"/>
      <c r="D188" s="85" t="s">
        <v>953</v>
      </c>
      <c r="E188" s="85" t="s">
        <v>1230</v>
      </c>
      <c r="F188" s="84"/>
      <c r="G188" s="88"/>
      <c r="H188" s="89"/>
      <c r="I188" s="89"/>
      <c r="J188" s="89"/>
    </row>
    <row r="189" spans="1:10">
      <c r="A189" s="90"/>
      <c r="B189" s="88"/>
      <c r="C189" s="86"/>
      <c r="D189" s="84"/>
      <c r="E189" s="84" t="s">
        <v>17</v>
      </c>
      <c r="F189" s="84"/>
      <c r="G189" s="88" t="s">
        <v>4</v>
      </c>
      <c r="H189" s="89">
        <v>0.22</v>
      </c>
      <c r="I189" s="89">
        <f>Labour!D16</f>
        <v>466.67</v>
      </c>
      <c r="J189" s="89">
        <f>H189*I189</f>
        <v>102.6674</v>
      </c>
    </row>
    <row r="190" spans="1:10">
      <c r="A190" s="90"/>
      <c r="B190" s="88"/>
      <c r="C190" s="86"/>
      <c r="D190" s="84"/>
      <c r="E190" s="84" t="s">
        <v>18</v>
      </c>
      <c r="F190" s="84"/>
      <c r="G190" s="88" t="s">
        <v>4</v>
      </c>
      <c r="H190" s="89">
        <v>3</v>
      </c>
      <c r="I190" s="89">
        <f>Labour!D17</f>
        <v>466.67</v>
      </c>
      <c r="J190" s="89">
        <f>I190*H190</f>
        <v>1400.01</v>
      </c>
    </row>
    <row r="191" spans="1:10">
      <c r="A191" s="90"/>
      <c r="B191" s="88"/>
      <c r="C191" s="86"/>
      <c r="D191" s="84"/>
      <c r="E191" s="84" t="s">
        <v>12</v>
      </c>
      <c r="F191" s="84"/>
      <c r="G191" s="88" t="s">
        <v>4</v>
      </c>
      <c r="H191" s="89">
        <v>2</v>
      </c>
      <c r="I191" s="89">
        <f>Labour!D11</f>
        <v>466.67</v>
      </c>
      <c r="J191" s="89">
        <f>I191*H191</f>
        <v>933.34</v>
      </c>
    </row>
    <row r="192" spans="1:10">
      <c r="A192" s="90"/>
      <c r="B192" s="88"/>
      <c r="C192" s="86"/>
      <c r="D192" s="84"/>
      <c r="E192" s="84" t="s">
        <v>7</v>
      </c>
      <c r="F192" s="84"/>
      <c r="G192" s="88" t="s">
        <v>4</v>
      </c>
      <c r="H192" s="89">
        <v>0.25</v>
      </c>
      <c r="I192" s="89">
        <f>Labour!D6</f>
        <v>527.33000000000004</v>
      </c>
      <c r="J192" s="89">
        <f>I192*H192</f>
        <v>131.83250000000001</v>
      </c>
    </row>
    <row r="193" spans="1:10">
      <c r="A193" s="90"/>
      <c r="B193" s="88"/>
      <c r="C193" s="86"/>
      <c r="D193" s="85" t="s">
        <v>955</v>
      </c>
      <c r="E193" s="85" t="s">
        <v>1231</v>
      </c>
      <c r="F193" s="84"/>
      <c r="G193" s="88"/>
      <c r="H193" s="89"/>
      <c r="I193" s="89"/>
      <c r="J193" s="89"/>
    </row>
    <row r="194" spans="1:10">
      <c r="A194" s="90"/>
      <c r="B194" s="88"/>
      <c r="C194" s="86"/>
      <c r="D194" s="84"/>
      <c r="E194" s="84" t="s">
        <v>1528</v>
      </c>
      <c r="F194" s="84"/>
      <c r="G194" s="88" t="s">
        <v>89</v>
      </c>
      <c r="H194" s="89">
        <v>6</v>
      </c>
      <c r="I194" s="89">
        <f>'Plant &amp; Machinery'!G15</f>
        <v>2088</v>
      </c>
      <c r="J194" s="89">
        <f>H194*I194</f>
        <v>12528</v>
      </c>
    </row>
    <row r="195" spans="1:10">
      <c r="A195" s="90"/>
      <c r="B195" s="88"/>
      <c r="C195" s="86"/>
      <c r="D195" s="84"/>
      <c r="E195" s="84" t="s">
        <v>1529</v>
      </c>
      <c r="F195" s="84"/>
      <c r="G195" s="88" t="s">
        <v>89</v>
      </c>
      <c r="H195" s="89">
        <v>6</v>
      </c>
      <c r="I195" s="89">
        <f>'Plant &amp; Machinery'!G5</f>
        <v>586</v>
      </c>
      <c r="J195" s="89">
        <f>I195*H195</f>
        <v>3516</v>
      </c>
    </row>
    <row r="196" spans="1:10" ht="15.75" customHeight="1">
      <c r="A196" s="90"/>
      <c r="B196" s="88"/>
      <c r="C196" s="86"/>
      <c r="D196" s="84"/>
      <c r="E196" s="676" t="s">
        <v>1530</v>
      </c>
      <c r="F196" s="676"/>
      <c r="G196" s="88" t="s">
        <v>89</v>
      </c>
      <c r="H196" s="89">
        <v>6</v>
      </c>
      <c r="I196" s="89">
        <f>'Plant &amp; Machinery'!G18</f>
        <v>1537</v>
      </c>
      <c r="J196" s="89">
        <f>I196*H196</f>
        <v>9222</v>
      </c>
    </row>
    <row r="197" spans="1:10">
      <c r="A197" s="90"/>
      <c r="B197" s="88"/>
      <c r="C197" s="86"/>
      <c r="D197" s="84"/>
      <c r="E197" s="84" t="s">
        <v>1531</v>
      </c>
      <c r="F197" s="84"/>
      <c r="G197" s="88" t="s">
        <v>89</v>
      </c>
      <c r="H197" s="89">
        <v>16</v>
      </c>
      <c r="I197" s="89">
        <f>'Plant &amp; Machinery'!G47</f>
        <v>684</v>
      </c>
      <c r="J197" s="89">
        <f>I197*H197</f>
        <v>10944</v>
      </c>
    </row>
    <row r="198" spans="1:10">
      <c r="A198" s="90"/>
      <c r="B198" s="88"/>
      <c r="C198" s="86"/>
      <c r="D198" s="85" t="s">
        <v>957</v>
      </c>
      <c r="E198" s="85" t="s">
        <v>1300</v>
      </c>
      <c r="F198" s="84"/>
      <c r="G198" s="88"/>
      <c r="H198" s="89"/>
      <c r="I198" s="89"/>
      <c r="J198" s="89"/>
    </row>
    <row r="199" spans="1:10">
      <c r="A199" s="90"/>
      <c r="B199" s="88"/>
      <c r="C199" s="86"/>
      <c r="D199" s="84"/>
      <c r="E199" s="84" t="s">
        <v>113</v>
      </c>
      <c r="F199" s="84"/>
      <c r="G199" s="88" t="s">
        <v>65</v>
      </c>
      <c r="H199" s="89">
        <v>70</v>
      </c>
      <c r="I199" s="89">
        <f>Material!D83</f>
        <v>114</v>
      </c>
      <c r="J199" s="89">
        <f>H199*I199</f>
        <v>7980</v>
      </c>
    </row>
    <row r="200" spans="1:10" ht="31.5" customHeight="1">
      <c r="A200" s="90"/>
      <c r="B200" s="88"/>
      <c r="C200" s="86"/>
      <c r="D200" s="84"/>
      <c r="E200" s="676" t="s">
        <v>1532</v>
      </c>
      <c r="F200" s="676"/>
      <c r="G200" s="88" t="s">
        <v>104</v>
      </c>
      <c r="H200" s="89">
        <v>252</v>
      </c>
      <c r="I200" s="89">
        <f>Material!D74</f>
        <v>20.9</v>
      </c>
      <c r="J200" s="89">
        <f>H200*I200</f>
        <v>5266.7999999999993</v>
      </c>
    </row>
    <row r="201" spans="1:10" ht="27.75" customHeight="1">
      <c r="A201" s="90"/>
      <c r="B201" s="88"/>
      <c r="C201" s="86"/>
      <c r="D201" s="84"/>
      <c r="E201" s="683" t="s">
        <v>1533</v>
      </c>
      <c r="F201" s="683"/>
      <c r="G201" s="88" t="s">
        <v>29</v>
      </c>
      <c r="H201" s="89">
        <v>90</v>
      </c>
      <c r="I201" s="89">
        <f>-Material!D59</f>
        <v>-300</v>
      </c>
      <c r="J201" s="89">
        <f>H201*I201</f>
        <v>-27000</v>
      </c>
    </row>
    <row r="202" spans="1:10">
      <c r="A202" s="90"/>
      <c r="B202" s="88"/>
      <c r="C202" s="86"/>
      <c r="D202" s="85" t="s">
        <v>959</v>
      </c>
      <c r="E202" s="85" t="s">
        <v>1296</v>
      </c>
      <c r="F202" s="84"/>
      <c r="G202" s="88"/>
      <c r="H202" s="89"/>
      <c r="I202" s="89"/>
      <c r="J202" s="91">
        <f>SUM(J189:J201)*12.5%</f>
        <v>3128.0812375000005</v>
      </c>
    </row>
    <row r="203" spans="1:10">
      <c r="A203" s="90"/>
      <c r="B203" s="88"/>
      <c r="C203" s="86"/>
      <c r="D203" s="85"/>
      <c r="E203" s="85"/>
      <c r="F203" s="84"/>
      <c r="G203" s="88"/>
      <c r="H203" s="89"/>
      <c r="I203" s="89"/>
      <c r="J203" s="91"/>
    </row>
    <row r="204" spans="1:10">
      <c r="A204" s="90"/>
      <c r="B204" s="88"/>
      <c r="C204" s="86"/>
      <c r="D204" s="84" t="s">
        <v>1534</v>
      </c>
      <c r="E204" s="84"/>
      <c r="F204" s="84"/>
      <c r="G204" s="88"/>
      <c r="H204" s="89"/>
      <c r="I204" s="89"/>
      <c r="J204" s="89">
        <f>SUM(J189:J202)</f>
        <v>28152.731137500006</v>
      </c>
    </row>
    <row r="205" spans="1:10">
      <c r="A205" s="90"/>
      <c r="B205" s="88"/>
      <c r="C205" s="86"/>
      <c r="D205" s="85" t="s">
        <v>1535</v>
      </c>
      <c r="E205" s="84"/>
      <c r="F205" s="84"/>
      <c r="G205" s="88"/>
      <c r="H205" s="89"/>
      <c r="I205" s="89"/>
      <c r="J205" s="91">
        <f>J204/180</f>
        <v>156.40406187500002</v>
      </c>
    </row>
    <row r="206" spans="1:10" ht="30" customHeight="1">
      <c r="A206" s="90"/>
      <c r="B206" s="92" t="s">
        <v>726</v>
      </c>
      <c r="C206" s="95">
        <v>1</v>
      </c>
      <c r="D206" s="681" t="s">
        <v>1536</v>
      </c>
      <c r="E206" s="681"/>
      <c r="F206" s="681"/>
      <c r="G206" s="88"/>
      <c r="H206" s="89"/>
      <c r="I206" s="89"/>
      <c r="J206" s="89"/>
    </row>
    <row r="207" spans="1:10" ht="27.75" customHeight="1">
      <c r="A207" s="90"/>
      <c r="B207" s="88"/>
      <c r="C207" s="95">
        <v>2</v>
      </c>
      <c r="D207" s="681" t="s">
        <v>1537</v>
      </c>
      <c r="E207" s="681"/>
      <c r="F207" s="681"/>
      <c r="G207" s="88"/>
      <c r="H207" s="89"/>
      <c r="I207" s="89"/>
      <c r="J207" s="89"/>
    </row>
    <row r="208" spans="1:10" ht="42" customHeight="1">
      <c r="A208" s="90"/>
      <c r="B208" s="88"/>
      <c r="C208" s="95">
        <v>3</v>
      </c>
      <c r="D208" s="681" t="s">
        <v>1538</v>
      </c>
      <c r="E208" s="681"/>
      <c r="F208" s="681"/>
      <c r="G208" s="88"/>
      <c r="H208" s="89"/>
      <c r="I208" s="89"/>
      <c r="J208" s="89"/>
    </row>
    <row r="209" spans="1:10" ht="16.5" customHeight="1">
      <c r="A209" s="90"/>
      <c r="B209" s="88"/>
      <c r="C209" s="85" t="s">
        <v>301</v>
      </c>
      <c r="D209" s="85" t="s">
        <v>525</v>
      </c>
      <c r="E209" s="84"/>
      <c r="F209" s="84"/>
      <c r="G209" s="88"/>
      <c r="H209" s="89"/>
      <c r="I209" s="89"/>
      <c r="J209" s="89"/>
    </row>
    <row r="210" spans="1:10" ht="81" customHeight="1">
      <c r="A210" s="90"/>
      <c r="B210" s="88"/>
      <c r="C210" s="84"/>
      <c r="D210" s="678" t="s">
        <v>526</v>
      </c>
      <c r="E210" s="678"/>
      <c r="F210" s="678"/>
      <c r="G210" s="88"/>
      <c r="H210" s="89"/>
      <c r="I210" s="89"/>
      <c r="J210" s="89"/>
    </row>
    <row r="211" spans="1:10">
      <c r="A211" s="90"/>
      <c r="B211" s="88"/>
      <c r="C211" s="96"/>
      <c r="D211" s="85" t="s">
        <v>386</v>
      </c>
      <c r="E211" s="85" t="s">
        <v>527</v>
      </c>
      <c r="F211" s="84"/>
      <c r="G211" s="88"/>
      <c r="H211" s="89"/>
      <c r="I211" s="89"/>
      <c r="J211" s="89"/>
    </row>
    <row r="212" spans="1:10">
      <c r="A212" s="90"/>
      <c r="B212" s="88"/>
      <c r="C212" s="86"/>
      <c r="D212" s="86"/>
      <c r="E212" s="84" t="s">
        <v>1404</v>
      </c>
      <c r="F212" s="84"/>
      <c r="G212" s="88"/>
      <c r="H212" s="89"/>
      <c r="I212" s="89"/>
      <c r="J212" s="89"/>
    </row>
    <row r="213" spans="1:10">
      <c r="A213" s="90"/>
      <c r="B213" s="88"/>
      <c r="C213" s="84"/>
      <c r="D213" s="86"/>
      <c r="E213" s="84" t="s">
        <v>1539</v>
      </c>
      <c r="F213" s="84"/>
      <c r="G213" s="88"/>
      <c r="H213" s="89"/>
      <c r="I213" s="89"/>
      <c r="J213" s="89"/>
    </row>
    <row r="214" spans="1:10">
      <c r="A214" s="90"/>
      <c r="B214" s="88"/>
      <c r="C214" s="86"/>
      <c r="D214" s="86"/>
      <c r="E214" s="85" t="s">
        <v>953</v>
      </c>
      <c r="F214" s="85" t="s">
        <v>1230</v>
      </c>
      <c r="G214" s="88"/>
      <c r="H214" s="89"/>
      <c r="I214" s="89"/>
      <c r="J214" s="89"/>
    </row>
    <row r="215" spans="1:10">
      <c r="A215" s="90"/>
      <c r="B215" s="88"/>
      <c r="C215" s="86"/>
      <c r="D215" s="86"/>
      <c r="E215" s="84"/>
      <c r="F215" s="84" t="s">
        <v>17</v>
      </c>
      <c r="G215" s="88" t="s">
        <v>4</v>
      </c>
      <c r="H215" s="89">
        <v>1.64</v>
      </c>
      <c r="I215" s="89">
        <f>Labour!D16</f>
        <v>466.67</v>
      </c>
      <c r="J215" s="89">
        <f>H215*I215</f>
        <v>765.33879999999999</v>
      </c>
    </row>
    <row r="216" spans="1:10">
      <c r="A216" s="90"/>
      <c r="B216" s="88"/>
      <c r="C216" s="86"/>
      <c r="D216" s="86"/>
      <c r="E216" s="84"/>
      <c r="F216" s="84" t="s">
        <v>18</v>
      </c>
      <c r="G216" s="88" t="s">
        <v>4</v>
      </c>
      <c r="H216" s="89">
        <v>16</v>
      </c>
      <c r="I216" s="89">
        <f>Labour!D17</f>
        <v>466.67</v>
      </c>
      <c r="J216" s="89">
        <f>I216*H216</f>
        <v>7466.72</v>
      </c>
    </row>
    <row r="217" spans="1:10">
      <c r="A217" s="90"/>
      <c r="B217" s="88"/>
      <c r="C217" s="86"/>
      <c r="D217" s="86"/>
      <c r="E217" s="84"/>
      <c r="F217" s="84" t="s">
        <v>10</v>
      </c>
      <c r="G217" s="88" t="s">
        <v>4</v>
      </c>
      <c r="H217" s="89">
        <v>24</v>
      </c>
      <c r="I217" s="89">
        <f>Labour!D9</f>
        <v>527.33000000000004</v>
      </c>
      <c r="J217" s="89">
        <f>I217*H217</f>
        <v>12655.920000000002</v>
      </c>
    </row>
    <row r="218" spans="1:10">
      <c r="A218" s="90"/>
      <c r="B218" s="88"/>
      <c r="C218" s="86"/>
      <c r="D218" s="86"/>
      <c r="E218" s="84"/>
      <c r="F218" s="84" t="s">
        <v>6</v>
      </c>
      <c r="G218" s="88" t="s">
        <v>4</v>
      </c>
      <c r="H218" s="89">
        <v>1</v>
      </c>
      <c r="I218" s="89">
        <f>Labour!D5</f>
        <v>527.33000000000004</v>
      </c>
      <c r="J218" s="89">
        <f>H218*I218</f>
        <v>527.33000000000004</v>
      </c>
    </row>
    <row r="219" spans="1:10">
      <c r="A219" s="90"/>
      <c r="B219" s="88"/>
      <c r="C219" s="86"/>
      <c r="D219" s="86"/>
      <c r="E219" s="85" t="s">
        <v>955</v>
      </c>
      <c r="F219" s="85" t="s">
        <v>1231</v>
      </c>
      <c r="G219" s="88"/>
      <c r="H219" s="89"/>
      <c r="I219" s="89"/>
      <c r="J219" s="89"/>
    </row>
    <row r="220" spans="1:10" ht="18.75" customHeight="1">
      <c r="A220" s="90"/>
      <c r="B220" s="88"/>
      <c r="C220" s="86"/>
      <c r="D220" s="86"/>
      <c r="E220" s="84"/>
      <c r="F220" s="84" t="s">
        <v>1540</v>
      </c>
      <c r="G220" s="88" t="s">
        <v>89</v>
      </c>
      <c r="H220" s="89">
        <v>2.9</v>
      </c>
      <c r="I220" s="89">
        <f>'Plant &amp; Machinery'!G47</f>
        <v>684</v>
      </c>
      <c r="J220" s="89">
        <f>I220*H220</f>
        <v>1983.6</v>
      </c>
    </row>
    <row r="221" spans="1:10" ht="29.25" customHeight="1">
      <c r="A221" s="90"/>
      <c r="B221" s="88"/>
      <c r="C221" s="86"/>
      <c r="D221" s="86"/>
      <c r="E221" s="84"/>
      <c r="F221" s="97" t="s">
        <v>1541</v>
      </c>
      <c r="G221" s="88" t="s">
        <v>29</v>
      </c>
      <c r="H221" s="89">
        <v>8</v>
      </c>
      <c r="I221" s="89">
        <f>-Material!D59</f>
        <v>-300</v>
      </c>
      <c r="J221" s="89">
        <f>H221*I221</f>
        <v>-2400</v>
      </c>
    </row>
    <row r="222" spans="1:10">
      <c r="A222" s="90"/>
      <c r="B222" s="88"/>
      <c r="C222" s="86"/>
      <c r="D222" s="86"/>
      <c r="E222" s="85" t="s">
        <v>957</v>
      </c>
      <c r="F222" s="85" t="s">
        <v>1390</v>
      </c>
      <c r="G222" s="88"/>
      <c r="H222" s="89"/>
      <c r="I222" s="89"/>
      <c r="J222" s="91">
        <f>SUM(J209:J221)*12.5%</f>
        <v>2624.8636000000006</v>
      </c>
    </row>
    <row r="223" spans="1:10">
      <c r="A223" s="90"/>
      <c r="B223" s="88"/>
      <c r="C223" s="86"/>
      <c r="D223" s="86"/>
      <c r="E223" s="85"/>
      <c r="F223" s="85"/>
      <c r="G223" s="88"/>
      <c r="H223" s="89"/>
      <c r="I223" s="89"/>
      <c r="J223" s="91"/>
    </row>
    <row r="224" spans="1:10">
      <c r="A224" s="90"/>
      <c r="B224" s="88"/>
      <c r="C224" s="86"/>
      <c r="D224" s="86"/>
      <c r="E224" s="84" t="s">
        <v>1542</v>
      </c>
      <c r="F224" s="84"/>
      <c r="G224" s="88"/>
      <c r="H224" s="89"/>
      <c r="I224" s="89"/>
      <c r="J224" s="89">
        <f>SUM(J209:J222)</f>
        <v>23623.772400000005</v>
      </c>
    </row>
    <row r="225" spans="1:10">
      <c r="A225" s="90"/>
      <c r="B225" s="88"/>
      <c r="C225" s="86"/>
      <c r="D225" s="86"/>
      <c r="E225" s="85" t="s">
        <v>1543</v>
      </c>
      <c r="F225" s="84"/>
      <c r="G225" s="88"/>
      <c r="H225" s="89"/>
      <c r="I225" s="89"/>
      <c r="J225" s="91">
        <f>J224/16</f>
        <v>1476.4857750000003</v>
      </c>
    </row>
    <row r="226" spans="1:10" ht="16.5" customHeight="1">
      <c r="A226" s="90"/>
      <c r="B226" s="92" t="s">
        <v>726</v>
      </c>
      <c r="C226" s="95">
        <v>1</v>
      </c>
      <c r="D226" s="98" t="s">
        <v>1544</v>
      </c>
      <c r="E226" s="84"/>
      <c r="F226" s="84"/>
      <c r="G226" s="88"/>
      <c r="H226" s="89"/>
      <c r="I226" s="89"/>
      <c r="J226" s="89"/>
    </row>
    <row r="227" spans="1:10" ht="17.25" customHeight="1">
      <c r="A227" s="90"/>
      <c r="B227" s="95"/>
      <c r="C227" s="95">
        <v>2</v>
      </c>
      <c r="D227" s="684" t="s">
        <v>1545</v>
      </c>
      <c r="E227" s="684"/>
      <c r="F227" s="684"/>
      <c r="G227" s="88"/>
      <c r="H227" s="89"/>
      <c r="I227" s="89"/>
      <c r="J227" s="89"/>
    </row>
    <row r="228" spans="1:10" ht="39.75" customHeight="1">
      <c r="A228" s="90"/>
      <c r="B228" s="95"/>
      <c r="C228" s="95">
        <v>3</v>
      </c>
      <c r="D228" s="681" t="s">
        <v>1546</v>
      </c>
      <c r="E228" s="681"/>
      <c r="F228" s="681"/>
      <c r="G228" s="88"/>
      <c r="H228" s="89"/>
      <c r="I228" s="89"/>
      <c r="J228" s="89"/>
    </row>
    <row r="229" spans="1:10">
      <c r="A229" s="90"/>
      <c r="B229" s="88"/>
      <c r="C229" s="86"/>
      <c r="D229" s="85" t="s">
        <v>388</v>
      </c>
      <c r="E229" s="85" t="s">
        <v>528</v>
      </c>
      <c r="F229" s="84"/>
      <c r="G229" s="88"/>
      <c r="H229" s="89"/>
      <c r="I229" s="89"/>
      <c r="J229" s="89"/>
    </row>
    <row r="230" spans="1:10">
      <c r="A230" s="90"/>
      <c r="B230" s="88"/>
      <c r="C230" s="86"/>
      <c r="D230" s="86"/>
      <c r="E230" s="84" t="s">
        <v>1404</v>
      </c>
      <c r="F230" s="84"/>
      <c r="G230" s="88"/>
      <c r="H230" s="89"/>
      <c r="I230" s="89"/>
      <c r="J230" s="89"/>
    </row>
    <row r="231" spans="1:10">
      <c r="A231" s="90"/>
      <c r="B231" s="88"/>
      <c r="C231" s="86"/>
      <c r="D231" s="86"/>
      <c r="E231" s="84" t="s">
        <v>1547</v>
      </c>
      <c r="F231" s="84"/>
      <c r="G231" s="88"/>
      <c r="H231" s="89"/>
      <c r="I231" s="89"/>
      <c r="J231" s="89"/>
    </row>
    <row r="232" spans="1:10">
      <c r="A232" s="90"/>
      <c r="B232" s="88"/>
      <c r="C232" s="86"/>
      <c r="D232" s="86"/>
      <c r="E232" s="85" t="s">
        <v>953</v>
      </c>
      <c r="F232" s="85" t="s">
        <v>1230</v>
      </c>
      <c r="G232" s="88"/>
      <c r="H232" s="89"/>
      <c r="I232" s="89"/>
      <c r="J232" s="89"/>
    </row>
    <row r="233" spans="1:10">
      <c r="A233" s="90"/>
      <c r="B233" s="88"/>
      <c r="C233" s="86"/>
      <c r="D233" s="86"/>
      <c r="E233" s="84"/>
      <c r="F233" s="84" t="s">
        <v>17</v>
      </c>
      <c r="G233" s="88" t="s">
        <v>4</v>
      </c>
      <c r="H233" s="89">
        <v>0.4</v>
      </c>
      <c r="I233" s="89">
        <f>Labour!D16</f>
        <v>466.67</v>
      </c>
      <c r="J233" s="89">
        <f>H233*I233</f>
        <v>186.66800000000001</v>
      </c>
    </row>
    <row r="234" spans="1:10">
      <c r="A234" s="90"/>
      <c r="B234" s="88"/>
      <c r="C234" s="86"/>
      <c r="D234" s="86"/>
      <c r="E234" s="84"/>
      <c r="F234" s="84" t="s">
        <v>18</v>
      </c>
      <c r="G234" s="88" t="s">
        <v>4</v>
      </c>
      <c r="H234" s="89">
        <v>10</v>
      </c>
      <c r="I234" s="89">
        <f>Labour!D17</f>
        <v>466.67</v>
      </c>
      <c r="J234" s="89">
        <f>I234*H234</f>
        <v>4666.7</v>
      </c>
    </row>
    <row r="235" spans="1:10">
      <c r="A235" s="90"/>
      <c r="B235" s="88"/>
      <c r="C235" s="86"/>
      <c r="D235" s="86"/>
      <c r="E235" s="85" t="s">
        <v>955</v>
      </c>
      <c r="F235" s="85" t="s">
        <v>1231</v>
      </c>
      <c r="G235" s="88"/>
      <c r="H235" s="89"/>
      <c r="I235" s="89"/>
      <c r="J235" s="89"/>
    </row>
    <row r="236" spans="1:10" ht="29.25" customHeight="1">
      <c r="A236" s="90"/>
      <c r="B236" s="88"/>
      <c r="C236" s="86"/>
      <c r="D236" s="86"/>
      <c r="E236" s="84"/>
      <c r="F236" s="99" t="s">
        <v>1548</v>
      </c>
      <c r="G236" s="88" t="s">
        <v>89</v>
      </c>
      <c r="H236" s="89">
        <v>6</v>
      </c>
      <c r="I236" s="89">
        <f>'Plant &amp; Machinery'!G21</f>
        <v>2782</v>
      </c>
      <c r="J236" s="89">
        <f>I236*H236</f>
        <v>16692</v>
      </c>
    </row>
    <row r="237" spans="1:10" ht="20.25" customHeight="1">
      <c r="A237" s="90"/>
      <c r="B237" s="88"/>
      <c r="C237" s="86"/>
      <c r="D237" s="86"/>
      <c r="E237" s="84"/>
      <c r="F237" s="84" t="s">
        <v>1549</v>
      </c>
      <c r="G237" s="88" t="s">
        <v>89</v>
      </c>
      <c r="H237" s="89">
        <v>6.5</v>
      </c>
      <c r="I237" s="89">
        <f>'Plant &amp; Machinery'!G47</f>
        <v>684</v>
      </c>
      <c r="J237" s="89">
        <f>I237*H237</f>
        <v>4446</v>
      </c>
    </row>
    <row r="238" spans="1:10" ht="30" customHeight="1">
      <c r="A238" s="90"/>
      <c r="B238" s="88"/>
      <c r="C238" s="86"/>
      <c r="D238" s="86"/>
      <c r="E238" s="84"/>
      <c r="F238" s="97" t="s">
        <v>1550</v>
      </c>
      <c r="G238" s="88" t="s">
        <v>29</v>
      </c>
      <c r="H238" s="89">
        <v>18</v>
      </c>
      <c r="I238" s="89">
        <f>-Material!D59</f>
        <v>-300</v>
      </c>
      <c r="J238" s="89">
        <f>H238*I238</f>
        <v>-5400</v>
      </c>
    </row>
    <row r="239" spans="1:10" ht="18" customHeight="1">
      <c r="A239" s="90"/>
      <c r="B239" s="88"/>
      <c r="C239" s="86"/>
      <c r="D239" s="86"/>
      <c r="E239" s="85" t="s">
        <v>957</v>
      </c>
      <c r="F239" s="85" t="s">
        <v>1390</v>
      </c>
      <c r="G239" s="88"/>
      <c r="H239" s="89"/>
      <c r="I239" s="89"/>
      <c r="J239" s="91">
        <f>SUM(J230:J238)*12.5%</f>
        <v>2573.9209999999998</v>
      </c>
    </row>
    <row r="240" spans="1:10">
      <c r="A240" s="90"/>
      <c r="B240" s="88"/>
      <c r="C240" s="86"/>
      <c r="D240" s="86"/>
      <c r="E240" s="85"/>
      <c r="F240" s="85"/>
      <c r="G240" s="88"/>
      <c r="H240" s="89"/>
      <c r="I240" s="89"/>
      <c r="J240" s="91"/>
    </row>
    <row r="241" spans="1:10">
      <c r="A241" s="90"/>
      <c r="B241" s="88"/>
      <c r="C241" s="86"/>
      <c r="D241" s="86"/>
      <c r="E241" s="84" t="s">
        <v>1551</v>
      </c>
      <c r="F241" s="84"/>
      <c r="G241" s="88"/>
      <c r="H241" s="89"/>
      <c r="I241" s="89"/>
      <c r="J241" s="89">
        <f>SUM(J230:J239)</f>
        <v>23165.288999999997</v>
      </c>
    </row>
    <row r="242" spans="1:10">
      <c r="A242" s="90"/>
      <c r="B242" s="88"/>
      <c r="C242" s="86"/>
      <c r="D242" s="86"/>
      <c r="E242" s="85" t="s">
        <v>1552</v>
      </c>
      <c r="F242" s="84"/>
      <c r="G242" s="88"/>
      <c r="H242" s="89"/>
      <c r="I242" s="89"/>
      <c r="J242" s="91">
        <f>J241/36</f>
        <v>643.48024999999996</v>
      </c>
    </row>
    <row r="243" spans="1:10" ht="28.5" customHeight="1">
      <c r="A243" s="90"/>
      <c r="B243" s="92" t="s">
        <v>726</v>
      </c>
      <c r="C243" s="95">
        <v>1</v>
      </c>
      <c r="D243" s="681" t="s">
        <v>1536</v>
      </c>
      <c r="E243" s="681"/>
      <c r="F243" s="681"/>
      <c r="G243" s="88"/>
      <c r="H243" s="89"/>
      <c r="I243" s="89"/>
      <c r="J243" s="89"/>
    </row>
    <row r="244" spans="1:10" ht="27.75" customHeight="1">
      <c r="A244" s="90"/>
      <c r="B244" s="95"/>
      <c r="C244" s="95">
        <v>2</v>
      </c>
      <c r="D244" s="681" t="s">
        <v>1553</v>
      </c>
      <c r="E244" s="681"/>
      <c r="F244" s="681"/>
      <c r="G244" s="88"/>
      <c r="H244" s="89"/>
      <c r="I244" s="89"/>
      <c r="J244" s="89"/>
    </row>
    <row r="245" spans="1:10" ht="27" customHeight="1">
      <c r="A245" s="90"/>
      <c r="B245" s="88"/>
      <c r="C245" s="95">
        <v>3</v>
      </c>
      <c r="D245" s="681" t="s">
        <v>1554</v>
      </c>
      <c r="E245" s="681"/>
      <c r="F245" s="681"/>
      <c r="G245" s="88"/>
      <c r="H245" s="89"/>
      <c r="I245" s="89"/>
      <c r="J245" s="89"/>
    </row>
    <row r="246" spans="1:10" ht="30" customHeight="1">
      <c r="A246" s="90"/>
      <c r="B246" s="88"/>
      <c r="C246" s="85" t="s">
        <v>303</v>
      </c>
      <c r="D246" s="680" t="s">
        <v>529</v>
      </c>
      <c r="E246" s="680"/>
      <c r="F246" s="680"/>
      <c r="G246" s="88"/>
      <c r="H246" s="89"/>
      <c r="I246" s="89"/>
      <c r="J246" s="89"/>
    </row>
    <row r="247" spans="1:10" ht="76.5" customHeight="1">
      <c r="A247" s="90"/>
      <c r="B247" s="88"/>
      <c r="C247" s="86"/>
      <c r="D247" s="678" t="s">
        <v>530</v>
      </c>
      <c r="E247" s="678"/>
      <c r="F247" s="678"/>
      <c r="G247" s="88"/>
      <c r="H247" s="89"/>
      <c r="I247" s="89"/>
      <c r="J247" s="89"/>
    </row>
    <row r="248" spans="1:10">
      <c r="A248" s="90"/>
      <c r="B248" s="88"/>
      <c r="C248" s="86"/>
      <c r="D248" s="84" t="s">
        <v>1404</v>
      </c>
      <c r="E248" s="84"/>
      <c r="F248" s="84"/>
      <c r="G248" s="88"/>
      <c r="H248" s="89"/>
      <c r="I248" s="89"/>
      <c r="J248" s="89"/>
    </row>
    <row r="249" spans="1:10">
      <c r="A249" s="90"/>
      <c r="B249" s="88"/>
      <c r="C249" s="84"/>
      <c r="D249" s="84" t="s">
        <v>1497</v>
      </c>
      <c r="E249" s="84"/>
      <c r="F249" s="84"/>
      <c r="G249" s="88"/>
      <c r="H249" s="89"/>
      <c r="I249" s="89"/>
      <c r="J249" s="89"/>
    </row>
    <row r="250" spans="1:10">
      <c r="A250" s="90"/>
      <c r="B250" s="88"/>
      <c r="C250" s="86"/>
      <c r="D250" s="85" t="s">
        <v>953</v>
      </c>
      <c r="E250" s="85" t="s">
        <v>1230</v>
      </c>
      <c r="F250" s="84"/>
      <c r="G250" s="88"/>
      <c r="H250" s="89"/>
      <c r="I250" s="89"/>
      <c r="J250" s="89"/>
    </row>
    <row r="251" spans="1:10">
      <c r="A251" s="90"/>
      <c r="B251" s="88"/>
      <c r="C251" s="86"/>
      <c r="D251" s="84"/>
      <c r="E251" s="84" t="s">
        <v>17</v>
      </c>
      <c r="F251" s="84"/>
      <c r="G251" s="88" t="s">
        <v>4</v>
      </c>
      <c r="H251" s="89">
        <v>0.22</v>
      </c>
      <c r="I251" s="89">
        <f>Labour!D16</f>
        <v>466.67</v>
      </c>
      <c r="J251" s="89">
        <f>H251*I251</f>
        <v>102.6674</v>
      </c>
    </row>
    <row r="252" spans="1:10">
      <c r="A252" s="90"/>
      <c r="B252" s="88"/>
      <c r="C252" s="86"/>
      <c r="D252" s="84"/>
      <c r="E252" s="84" t="s">
        <v>18</v>
      </c>
      <c r="F252" s="84"/>
      <c r="G252" s="88" t="s">
        <v>4</v>
      </c>
      <c r="H252" s="89">
        <v>3</v>
      </c>
      <c r="I252" s="89">
        <f>Labour!D17</f>
        <v>466.67</v>
      </c>
      <c r="J252" s="89">
        <f>I252*H252</f>
        <v>1400.01</v>
      </c>
    </row>
    <row r="253" spans="1:10">
      <c r="A253" s="90"/>
      <c r="B253" s="88"/>
      <c r="C253" s="86"/>
      <c r="D253" s="84"/>
      <c r="E253" s="84" t="s">
        <v>12</v>
      </c>
      <c r="F253" s="84"/>
      <c r="G253" s="88" t="s">
        <v>4</v>
      </c>
      <c r="H253" s="89">
        <v>2</v>
      </c>
      <c r="I253" s="89">
        <f>Labour!D11</f>
        <v>466.67</v>
      </c>
      <c r="J253" s="89">
        <f>I253*H253</f>
        <v>933.34</v>
      </c>
    </row>
    <row r="254" spans="1:10">
      <c r="A254" s="90"/>
      <c r="B254" s="88"/>
      <c r="C254" s="86"/>
      <c r="D254" s="84"/>
      <c r="E254" s="84" t="s">
        <v>7</v>
      </c>
      <c r="F254" s="84"/>
      <c r="G254" s="88" t="s">
        <v>4</v>
      </c>
      <c r="H254" s="89">
        <v>0.5</v>
      </c>
      <c r="I254" s="89">
        <f>Labour!D6</f>
        <v>527.33000000000004</v>
      </c>
      <c r="J254" s="89">
        <f>I254*H254</f>
        <v>263.66500000000002</v>
      </c>
    </row>
    <row r="255" spans="1:10">
      <c r="A255" s="90"/>
      <c r="B255" s="88"/>
      <c r="C255" s="86"/>
      <c r="D255" s="85" t="s">
        <v>955</v>
      </c>
      <c r="E255" s="85" t="s">
        <v>1231</v>
      </c>
      <c r="F255" s="84"/>
      <c r="G255" s="88"/>
      <c r="H255" s="89"/>
      <c r="I255" s="89"/>
      <c r="J255" s="89"/>
    </row>
    <row r="256" spans="1:10">
      <c r="A256" s="90"/>
      <c r="B256" s="88"/>
      <c r="C256" s="86"/>
      <c r="D256" s="84"/>
      <c r="E256" s="84" t="s">
        <v>1528</v>
      </c>
      <c r="F256" s="84"/>
      <c r="G256" s="88" t="s">
        <v>89</v>
      </c>
      <c r="H256" s="89">
        <v>6</v>
      </c>
      <c r="I256" s="89">
        <f>'Plant &amp; Machinery'!G15</f>
        <v>2088</v>
      </c>
      <c r="J256" s="89">
        <f>H256*I256</f>
        <v>12528</v>
      </c>
    </row>
    <row r="257" spans="1:10">
      <c r="A257" s="90"/>
      <c r="B257" s="88"/>
      <c r="C257" s="86"/>
      <c r="D257" s="84"/>
      <c r="E257" s="84" t="s">
        <v>1529</v>
      </c>
      <c r="F257" s="84"/>
      <c r="G257" s="88" t="s">
        <v>89</v>
      </c>
      <c r="H257" s="89">
        <v>6</v>
      </c>
      <c r="I257" s="89">
        <f>'Plant &amp; Machinery'!G5</f>
        <v>586</v>
      </c>
      <c r="J257" s="89">
        <f>I257*H257</f>
        <v>3516</v>
      </c>
    </row>
    <row r="258" spans="1:10">
      <c r="A258" s="90"/>
      <c r="B258" s="88"/>
      <c r="C258" s="86"/>
      <c r="D258" s="84"/>
      <c r="E258" s="84" t="s">
        <v>1347</v>
      </c>
      <c r="F258" s="84"/>
      <c r="G258" s="88" t="s">
        <v>89</v>
      </c>
      <c r="H258" s="89">
        <v>6</v>
      </c>
      <c r="I258" s="89">
        <f>'Plant &amp; Machinery'!G18</f>
        <v>1537</v>
      </c>
      <c r="J258" s="89">
        <f>I258*H258</f>
        <v>9222</v>
      </c>
    </row>
    <row r="259" spans="1:10">
      <c r="A259" s="90"/>
      <c r="B259" s="88"/>
      <c r="C259" s="86"/>
      <c r="D259" s="84"/>
      <c r="E259" s="84" t="s">
        <v>1475</v>
      </c>
      <c r="F259" s="84"/>
      <c r="G259" s="88" t="s">
        <v>89</v>
      </c>
      <c r="H259" s="89">
        <v>8.1999999999999993</v>
      </c>
      <c r="I259" s="89">
        <f>'Plant &amp; Machinery'!G47</f>
        <v>684</v>
      </c>
      <c r="J259" s="89">
        <f>I259*H259</f>
        <v>5608.7999999999993</v>
      </c>
    </row>
    <row r="260" spans="1:10">
      <c r="A260" s="90"/>
      <c r="B260" s="88"/>
      <c r="C260" s="86"/>
      <c r="D260" s="85" t="s">
        <v>957</v>
      </c>
      <c r="E260" s="85" t="s">
        <v>1300</v>
      </c>
      <c r="F260" s="84"/>
      <c r="G260" s="88"/>
      <c r="H260" s="89"/>
      <c r="I260" s="89"/>
      <c r="J260" s="89"/>
    </row>
    <row r="261" spans="1:10">
      <c r="A261" s="90"/>
      <c r="B261" s="88"/>
      <c r="C261" s="86"/>
      <c r="D261" s="84"/>
      <c r="E261" s="84" t="s">
        <v>113</v>
      </c>
      <c r="F261" s="84"/>
      <c r="G261" s="88" t="s">
        <v>65</v>
      </c>
      <c r="H261" s="89">
        <v>70</v>
      </c>
      <c r="I261" s="89">
        <f>Material!D83</f>
        <v>114</v>
      </c>
      <c r="J261" s="89">
        <f>H261*I261</f>
        <v>7980</v>
      </c>
    </row>
    <row r="262" spans="1:10" ht="28.5" customHeight="1">
      <c r="A262" s="90"/>
      <c r="B262" s="88"/>
      <c r="C262" s="86"/>
      <c r="D262" s="84"/>
      <c r="E262" s="678" t="s">
        <v>1555</v>
      </c>
      <c r="F262" s="678"/>
      <c r="G262" s="88" t="s">
        <v>104</v>
      </c>
      <c r="H262" s="89">
        <v>1008</v>
      </c>
      <c r="I262" s="89">
        <f>Material!D74</f>
        <v>20.9</v>
      </c>
      <c r="J262" s="89">
        <f>H262*I262</f>
        <v>21067.199999999997</v>
      </c>
    </row>
    <row r="263" spans="1:10" ht="27.75" customHeight="1">
      <c r="A263" s="90"/>
      <c r="B263" s="88"/>
      <c r="C263" s="86"/>
      <c r="D263" s="84"/>
      <c r="E263" s="682" t="s">
        <v>1533</v>
      </c>
      <c r="F263" s="682"/>
      <c r="G263" s="88" t="s">
        <v>29</v>
      </c>
      <c r="H263" s="89">
        <v>90</v>
      </c>
      <c r="I263" s="89">
        <f>-Material!D59</f>
        <v>-300</v>
      </c>
      <c r="J263" s="89">
        <f>H263*I263</f>
        <v>-27000</v>
      </c>
    </row>
    <row r="264" spans="1:10">
      <c r="A264" s="90"/>
      <c r="B264" s="88"/>
      <c r="C264" s="86"/>
      <c r="D264" s="85" t="s">
        <v>959</v>
      </c>
      <c r="E264" s="85" t="s">
        <v>1296</v>
      </c>
      <c r="F264" s="84"/>
      <c r="G264" s="88"/>
      <c r="H264" s="89"/>
      <c r="I264" s="89"/>
      <c r="J264" s="91">
        <f>SUM(J251:J263)*12.5%</f>
        <v>4452.7102999999988</v>
      </c>
    </row>
    <row r="265" spans="1:10">
      <c r="A265" s="90"/>
      <c r="B265" s="88"/>
      <c r="C265" s="86"/>
      <c r="D265" s="85"/>
      <c r="E265" s="85"/>
      <c r="F265" s="84"/>
      <c r="G265" s="88"/>
      <c r="H265" s="89"/>
      <c r="I265" s="89"/>
      <c r="J265" s="91"/>
    </row>
    <row r="266" spans="1:10">
      <c r="A266" s="90"/>
      <c r="B266" s="88"/>
      <c r="C266" s="86"/>
      <c r="D266" s="84" t="s">
        <v>1556</v>
      </c>
      <c r="E266" s="84"/>
      <c r="F266" s="84"/>
      <c r="G266" s="88"/>
      <c r="H266" s="89"/>
      <c r="I266" s="89"/>
      <c r="J266" s="89">
        <f>SUM(J251:J264)</f>
        <v>40074.392699999989</v>
      </c>
    </row>
    <row r="267" spans="1:10">
      <c r="A267" s="90"/>
      <c r="B267" s="88"/>
      <c r="C267" s="86"/>
      <c r="D267" s="85" t="s">
        <v>1535</v>
      </c>
      <c r="E267" s="86"/>
      <c r="F267" s="84"/>
      <c r="G267" s="88"/>
      <c r="H267" s="89"/>
      <c r="I267" s="89"/>
      <c r="J267" s="91">
        <f>J266/180</f>
        <v>222.63551499999994</v>
      </c>
    </row>
    <row r="268" spans="1:10" ht="29.25" customHeight="1">
      <c r="A268" s="90"/>
      <c r="B268" s="92" t="s">
        <v>726</v>
      </c>
      <c r="C268" s="95">
        <v>1</v>
      </c>
      <c r="D268" s="681" t="s">
        <v>1557</v>
      </c>
      <c r="E268" s="681"/>
      <c r="F268" s="681"/>
      <c r="G268" s="88"/>
      <c r="H268" s="89"/>
      <c r="I268" s="89"/>
      <c r="J268" s="89"/>
    </row>
    <row r="269" spans="1:10" ht="28.5" customHeight="1">
      <c r="A269" s="90"/>
      <c r="B269" s="88"/>
      <c r="C269" s="95">
        <v>2</v>
      </c>
      <c r="D269" s="681" t="s">
        <v>1558</v>
      </c>
      <c r="E269" s="681"/>
      <c r="F269" s="681"/>
      <c r="G269" s="88"/>
      <c r="H269" s="89"/>
      <c r="I269" s="89"/>
      <c r="J269" s="89"/>
    </row>
    <row r="270" spans="1:10" ht="27.75" customHeight="1">
      <c r="A270" s="83" t="s">
        <v>531</v>
      </c>
      <c r="B270" s="87" t="s">
        <v>1559</v>
      </c>
      <c r="C270" s="680" t="s">
        <v>532</v>
      </c>
      <c r="D270" s="680"/>
      <c r="E270" s="680"/>
      <c r="F270" s="680"/>
      <c r="G270" s="88"/>
      <c r="H270" s="89"/>
      <c r="I270" s="89"/>
      <c r="J270" s="89"/>
    </row>
    <row r="271" spans="1:10" ht="69" customHeight="1">
      <c r="A271" s="90"/>
      <c r="B271" s="88"/>
      <c r="C271" s="678" t="s">
        <v>1560</v>
      </c>
      <c r="D271" s="678"/>
      <c r="E271" s="678"/>
      <c r="F271" s="678"/>
      <c r="G271" s="88"/>
      <c r="H271" s="89"/>
      <c r="I271" s="89"/>
      <c r="J271" s="89"/>
    </row>
    <row r="272" spans="1:10">
      <c r="A272" s="90"/>
      <c r="B272" s="88"/>
      <c r="C272" s="84" t="s">
        <v>1404</v>
      </c>
      <c r="D272" s="84"/>
      <c r="E272" s="84"/>
      <c r="F272" s="84"/>
      <c r="G272" s="88"/>
      <c r="H272" s="89"/>
      <c r="I272" s="89"/>
      <c r="J272" s="89"/>
    </row>
    <row r="273" spans="1:10">
      <c r="A273" s="90"/>
      <c r="B273" s="88"/>
      <c r="C273" s="84" t="s">
        <v>1561</v>
      </c>
      <c r="D273" s="84"/>
      <c r="E273" s="84"/>
      <c r="F273" s="84"/>
      <c r="G273" s="88"/>
      <c r="H273" s="89"/>
      <c r="I273" s="89"/>
      <c r="J273" s="89"/>
    </row>
    <row r="274" spans="1:10">
      <c r="A274" s="90"/>
      <c r="B274" s="88"/>
      <c r="C274" s="85" t="s">
        <v>953</v>
      </c>
      <c r="D274" s="85" t="s">
        <v>1230</v>
      </c>
      <c r="E274" s="84"/>
      <c r="F274" s="84"/>
      <c r="G274" s="88"/>
      <c r="H274" s="89"/>
      <c r="I274" s="89"/>
      <c r="J274" s="89"/>
    </row>
    <row r="275" spans="1:10">
      <c r="A275" s="90"/>
      <c r="B275" s="88"/>
      <c r="C275" s="84"/>
      <c r="D275" s="84" t="s">
        <v>17</v>
      </c>
      <c r="E275" s="84"/>
      <c r="F275" s="84"/>
      <c r="G275" s="88" t="s">
        <v>4</v>
      </c>
      <c r="H275" s="89">
        <v>0.2</v>
      </c>
      <c r="I275" s="89">
        <f>Labour!D16</f>
        <v>466.67</v>
      </c>
      <c r="J275" s="89">
        <f>H275*I275</f>
        <v>93.334000000000003</v>
      </c>
    </row>
    <row r="276" spans="1:10">
      <c r="A276" s="90"/>
      <c r="B276" s="88"/>
      <c r="C276" s="84"/>
      <c r="D276" s="84" t="s">
        <v>18</v>
      </c>
      <c r="E276" s="84"/>
      <c r="F276" s="84"/>
      <c r="G276" s="88" t="s">
        <v>4</v>
      </c>
      <c r="H276" s="89">
        <v>5</v>
      </c>
      <c r="I276" s="89">
        <f>Labour!D17</f>
        <v>466.67</v>
      </c>
      <c r="J276" s="89">
        <f>I276*H276</f>
        <v>2333.35</v>
      </c>
    </row>
    <row r="277" spans="1:10">
      <c r="A277" s="90"/>
      <c r="B277" s="88"/>
      <c r="C277" s="85" t="s">
        <v>955</v>
      </c>
      <c r="D277" s="85" t="s">
        <v>1231</v>
      </c>
      <c r="E277" s="84"/>
      <c r="F277" s="84"/>
      <c r="G277" s="88"/>
      <c r="H277" s="89"/>
      <c r="I277" s="89"/>
      <c r="J277" s="89"/>
    </row>
    <row r="278" spans="1:10">
      <c r="A278" s="90"/>
      <c r="B278" s="88"/>
      <c r="C278" s="84"/>
      <c r="D278" s="84" t="s">
        <v>1562</v>
      </c>
      <c r="E278" s="84"/>
      <c r="F278" s="84"/>
      <c r="G278" s="88" t="s">
        <v>89</v>
      </c>
      <c r="H278" s="89">
        <v>0.1</v>
      </c>
      <c r="I278" s="89">
        <f>'Plant &amp; Machinery'!G15</f>
        <v>2088</v>
      </c>
      <c r="J278" s="89">
        <f>H278*I278</f>
        <v>208.8</v>
      </c>
    </row>
    <row r="279" spans="1:10">
      <c r="A279" s="90"/>
      <c r="B279" s="88"/>
      <c r="C279" s="85" t="s">
        <v>957</v>
      </c>
      <c r="D279" s="85" t="s">
        <v>1469</v>
      </c>
      <c r="E279" s="84"/>
      <c r="F279" s="84"/>
      <c r="G279" s="88"/>
      <c r="H279" s="89"/>
      <c r="I279" s="89"/>
      <c r="J279" s="91">
        <f>SUM(J274:J278)*12.5%</f>
        <v>329.43549999999999</v>
      </c>
    </row>
    <row r="280" spans="1:10">
      <c r="A280" s="90"/>
      <c r="B280" s="88"/>
      <c r="C280" s="85"/>
      <c r="D280" s="85"/>
      <c r="E280" s="84"/>
      <c r="F280" s="84"/>
      <c r="G280" s="88"/>
      <c r="H280" s="89"/>
      <c r="I280" s="89"/>
      <c r="J280" s="91"/>
    </row>
    <row r="281" spans="1:10">
      <c r="A281" s="90"/>
      <c r="B281" s="88"/>
      <c r="C281" s="84" t="s">
        <v>1563</v>
      </c>
      <c r="D281" s="84"/>
      <c r="E281" s="84"/>
      <c r="F281" s="84"/>
      <c r="G281" s="88"/>
      <c r="H281" s="89"/>
      <c r="I281" s="89"/>
      <c r="J281" s="89">
        <f>SUM(J274:J279)</f>
        <v>2964.9195</v>
      </c>
    </row>
    <row r="282" spans="1:10">
      <c r="A282" s="90"/>
      <c r="B282" s="88"/>
      <c r="C282" s="85" t="s">
        <v>1564</v>
      </c>
      <c r="D282" s="84"/>
      <c r="E282" s="84"/>
      <c r="F282" s="84"/>
      <c r="G282" s="88"/>
      <c r="H282" s="89"/>
      <c r="I282" s="89"/>
      <c r="J282" s="91">
        <f>J281/10</f>
        <v>296.49194999999997</v>
      </c>
    </row>
    <row r="283" spans="1:10" ht="29.25" customHeight="1">
      <c r="A283" s="83" t="s">
        <v>533</v>
      </c>
      <c r="B283" s="87" t="s">
        <v>1565</v>
      </c>
      <c r="C283" s="680" t="s">
        <v>534</v>
      </c>
      <c r="D283" s="680"/>
      <c r="E283" s="680"/>
      <c r="F283" s="680"/>
      <c r="G283" s="88"/>
      <c r="H283" s="89"/>
      <c r="I283" s="89"/>
      <c r="J283" s="89"/>
    </row>
    <row r="284" spans="1:10" ht="68.25" customHeight="1">
      <c r="A284" s="90"/>
      <c r="B284" s="88"/>
      <c r="C284" s="678" t="s">
        <v>535</v>
      </c>
      <c r="D284" s="678"/>
      <c r="E284" s="678"/>
      <c r="F284" s="678"/>
      <c r="G284" s="88"/>
      <c r="H284" s="89"/>
      <c r="I284" s="89"/>
      <c r="J284" s="89"/>
    </row>
    <row r="285" spans="1:10">
      <c r="A285" s="90"/>
      <c r="B285" s="88"/>
      <c r="C285" s="84" t="s">
        <v>1404</v>
      </c>
      <c r="D285" s="86"/>
      <c r="E285" s="84"/>
      <c r="F285" s="84"/>
      <c r="G285" s="88"/>
      <c r="H285" s="89"/>
      <c r="I285" s="89"/>
      <c r="J285" s="89"/>
    </row>
    <row r="286" spans="1:10">
      <c r="A286" s="90"/>
      <c r="B286" s="88"/>
      <c r="C286" s="84" t="s">
        <v>1566</v>
      </c>
      <c r="D286" s="84"/>
      <c r="E286" s="84"/>
      <c r="F286" s="84"/>
      <c r="G286" s="88"/>
      <c r="H286" s="89"/>
      <c r="I286" s="89"/>
      <c r="J286" s="89"/>
    </row>
    <row r="287" spans="1:10">
      <c r="A287" s="90"/>
      <c r="B287" s="88"/>
      <c r="C287" s="85" t="s">
        <v>953</v>
      </c>
      <c r="D287" s="85" t="s">
        <v>1230</v>
      </c>
      <c r="E287" s="84"/>
      <c r="F287" s="84"/>
      <c r="G287" s="88"/>
      <c r="H287" s="89"/>
      <c r="I287" s="89"/>
      <c r="J287" s="89"/>
    </row>
    <row r="288" spans="1:10">
      <c r="A288" s="90"/>
      <c r="B288" s="88"/>
      <c r="C288" s="84"/>
      <c r="D288" s="84" t="s">
        <v>17</v>
      </c>
      <c r="E288" s="84"/>
      <c r="F288" s="84"/>
      <c r="G288" s="88" t="s">
        <v>4</v>
      </c>
      <c r="H288" s="89">
        <v>4</v>
      </c>
      <c r="I288" s="89">
        <f>Labour!D16</f>
        <v>466.67</v>
      </c>
      <c r="J288" s="89">
        <f>H288*I288</f>
        <v>1866.68</v>
      </c>
    </row>
    <row r="289" spans="1:10">
      <c r="A289" s="90"/>
      <c r="B289" s="88"/>
      <c r="C289" s="84"/>
      <c r="D289" s="84" t="s">
        <v>18</v>
      </c>
      <c r="E289" s="84"/>
      <c r="F289" s="84"/>
      <c r="G289" s="88" t="s">
        <v>4</v>
      </c>
      <c r="H289" s="89">
        <v>100</v>
      </c>
      <c r="I289" s="89">
        <f>Labour!D17</f>
        <v>466.67</v>
      </c>
      <c r="J289" s="89">
        <f>I289*H289</f>
        <v>46667</v>
      </c>
    </row>
    <row r="290" spans="1:10">
      <c r="A290" s="90"/>
      <c r="B290" s="88"/>
      <c r="C290" s="85" t="s">
        <v>955</v>
      </c>
      <c r="D290" s="85" t="s">
        <v>1231</v>
      </c>
      <c r="E290" s="84"/>
      <c r="F290" s="84"/>
      <c r="G290" s="88"/>
      <c r="H290" s="89"/>
      <c r="I290" s="89"/>
      <c r="J290" s="89"/>
    </row>
    <row r="291" spans="1:10" ht="28.5" customHeight="1">
      <c r="A291" s="90"/>
      <c r="B291" s="88"/>
      <c r="C291" s="84"/>
      <c r="D291" s="676" t="s">
        <v>1567</v>
      </c>
      <c r="E291" s="676"/>
      <c r="F291" s="676"/>
      <c r="G291" s="88" t="s">
        <v>89</v>
      </c>
      <c r="H291" s="89">
        <v>6</v>
      </c>
      <c r="I291" s="89">
        <f>'Plant &amp; Machinery'!G15</f>
        <v>2088</v>
      </c>
      <c r="J291" s="89">
        <f>H291*I291</f>
        <v>12528</v>
      </c>
    </row>
    <row r="292" spans="1:10">
      <c r="A292" s="90"/>
      <c r="B292" s="88"/>
      <c r="C292" s="85" t="s">
        <v>957</v>
      </c>
      <c r="D292" s="85" t="s">
        <v>1469</v>
      </c>
      <c r="E292" s="84"/>
      <c r="F292" s="84"/>
      <c r="G292" s="88"/>
      <c r="H292" s="89"/>
      <c r="I292" s="89"/>
      <c r="J292" s="91">
        <f>SUM(J287:J291)*12.5%</f>
        <v>7632.71</v>
      </c>
    </row>
    <row r="293" spans="1:10">
      <c r="A293" s="90"/>
      <c r="B293" s="88"/>
      <c r="C293" s="85"/>
      <c r="D293" s="85"/>
      <c r="E293" s="84"/>
      <c r="F293" s="84"/>
      <c r="G293" s="88"/>
      <c r="H293" s="89"/>
      <c r="I293" s="89"/>
      <c r="J293" s="91"/>
    </row>
    <row r="294" spans="1:10">
      <c r="A294" s="90"/>
      <c r="B294" s="88"/>
      <c r="C294" s="84" t="s">
        <v>1568</v>
      </c>
      <c r="D294" s="84"/>
      <c r="E294" s="84"/>
      <c r="F294" s="84"/>
      <c r="G294" s="88"/>
      <c r="H294" s="89"/>
      <c r="I294" s="89"/>
      <c r="J294" s="89">
        <f>SUM(J287:J292)</f>
        <v>68694.39</v>
      </c>
    </row>
    <row r="295" spans="1:10">
      <c r="A295" s="90"/>
      <c r="B295" s="88"/>
      <c r="C295" s="85" t="s">
        <v>1569</v>
      </c>
      <c r="D295" s="84"/>
      <c r="E295" s="84"/>
      <c r="F295" s="84"/>
      <c r="G295" s="88"/>
      <c r="H295" s="89"/>
      <c r="I295" s="89"/>
      <c r="J295" s="91">
        <f>J294/300</f>
        <v>228.9813</v>
      </c>
    </row>
    <row r="296" spans="1:10">
      <c r="A296" s="83" t="s">
        <v>536</v>
      </c>
      <c r="B296" s="87">
        <v>309</v>
      </c>
      <c r="C296" s="85" t="s">
        <v>537</v>
      </c>
      <c r="D296" s="84"/>
      <c r="E296" s="84"/>
      <c r="F296" s="84"/>
      <c r="G296" s="88"/>
      <c r="H296" s="89"/>
      <c r="I296" s="89"/>
      <c r="J296" s="89"/>
    </row>
    <row r="297" spans="1:10" ht="52.5" customHeight="1">
      <c r="A297" s="90"/>
      <c r="B297" s="88"/>
      <c r="C297" s="678" t="s">
        <v>538</v>
      </c>
      <c r="D297" s="678"/>
      <c r="E297" s="678"/>
      <c r="F297" s="678"/>
      <c r="G297" s="88"/>
      <c r="H297" s="89"/>
      <c r="I297" s="89"/>
      <c r="J297" s="89"/>
    </row>
    <row r="298" spans="1:10">
      <c r="A298" s="90"/>
      <c r="B298" s="88"/>
      <c r="C298" s="84" t="s">
        <v>1426</v>
      </c>
      <c r="D298" s="86"/>
      <c r="E298" s="84"/>
      <c r="F298" s="84"/>
      <c r="G298" s="88"/>
      <c r="H298" s="89"/>
      <c r="I298" s="89"/>
      <c r="J298" s="89"/>
    </row>
    <row r="299" spans="1:10">
      <c r="A299" s="90"/>
      <c r="B299" s="88"/>
      <c r="C299" s="84" t="s">
        <v>1570</v>
      </c>
      <c r="D299" s="84"/>
      <c r="E299" s="84"/>
      <c r="F299" s="84"/>
      <c r="G299" s="88"/>
      <c r="H299" s="89"/>
      <c r="I299" s="89"/>
      <c r="J299" s="89"/>
    </row>
    <row r="300" spans="1:10">
      <c r="A300" s="90"/>
      <c r="B300" s="88"/>
      <c r="C300" s="85" t="s">
        <v>953</v>
      </c>
      <c r="D300" s="85" t="s">
        <v>1230</v>
      </c>
      <c r="E300" s="84"/>
      <c r="F300" s="84"/>
      <c r="G300" s="88"/>
      <c r="H300" s="89"/>
      <c r="I300" s="89"/>
      <c r="J300" s="89"/>
    </row>
    <row r="301" spans="1:10">
      <c r="A301" s="90"/>
      <c r="B301" s="88"/>
      <c r="C301" s="84"/>
      <c r="D301" s="84" t="s">
        <v>17</v>
      </c>
      <c r="E301" s="84"/>
      <c r="F301" s="84"/>
      <c r="G301" s="88" t="s">
        <v>4</v>
      </c>
      <c r="H301" s="89">
        <v>0.12</v>
      </c>
      <c r="I301" s="89">
        <f>Labour!D16</f>
        <v>466.67</v>
      </c>
      <c r="J301" s="89">
        <f>H301*I301</f>
        <v>56.000399999999999</v>
      </c>
    </row>
    <row r="302" spans="1:10">
      <c r="A302" s="90"/>
      <c r="B302" s="88"/>
      <c r="C302" s="84"/>
      <c r="D302" s="84" t="s">
        <v>18</v>
      </c>
      <c r="E302" s="84"/>
      <c r="F302" s="84"/>
      <c r="G302" s="88" t="s">
        <v>4</v>
      </c>
      <c r="H302" s="89">
        <v>3</v>
      </c>
      <c r="I302" s="89">
        <f>Labour!D17</f>
        <v>466.67</v>
      </c>
      <c r="J302" s="89">
        <f>I302*H302</f>
        <v>1400.01</v>
      </c>
    </row>
    <row r="303" spans="1:10">
      <c r="A303" s="90"/>
      <c r="B303" s="88"/>
      <c r="C303" s="85" t="s">
        <v>955</v>
      </c>
      <c r="D303" s="85" t="s">
        <v>1231</v>
      </c>
      <c r="E303" s="84"/>
      <c r="F303" s="84"/>
      <c r="G303" s="88"/>
      <c r="H303" s="89"/>
      <c r="I303" s="89"/>
      <c r="J303" s="89"/>
    </row>
    <row r="304" spans="1:10">
      <c r="A304" s="90"/>
      <c r="B304" s="88"/>
      <c r="C304" s="84"/>
      <c r="D304" s="84" t="s">
        <v>1571</v>
      </c>
      <c r="E304" s="84"/>
      <c r="F304" s="84"/>
      <c r="G304" s="88" t="s">
        <v>89</v>
      </c>
      <c r="H304" s="89">
        <v>6</v>
      </c>
      <c r="I304" s="89">
        <f>'Plant &amp; Machinery'!G55</f>
        <v>600</v>
      </c>
      <c r="J304" s="89">
        <f>I304*H304</f>
        <v>3600</v>
      </c>
    </row>
    <row r="305" spans="1:10">
      <c r="A305" s="90"/>
      <c r="B305" s="88"/>
      <c r="C305" s="84"/>
      <c r="D305" s="84" t="s">
        <v>1394</v>
      </c>
      <c r="E305" s="84"/>
      <c r="F305" s="84"/>
      <c r="G305" s="88" t="s">
        <v>89</v>
      </c>
      <c r="H305" s="89">
        <v>1</v>
      </c>
      <c r="I305" s="89">
        <f>'Plant &amp; Machinery'!G50</f>
        <v>697</v>
      </c>
      <c r="J305" s="89">
        <f>I305*H305</f>
        <v>697</v>
      </c>
    </row>
    <row r="306" spans="1:10">
      <c r="A306" s="90"/>
      <c r="B306" s="88"/>
      <c r="C306" s="85" t="s">
        <v>957</v>
      </c>
      <c r="D306" s="85" t="s">
        <v>1293</v>
      </c>
      <c r="E306" s="84"/>
      <c r="F306" s="84"/>
      <c r="G306" s="88"/>
      <c r="H306" s="89"/>
      <c r="I306" s="89"/>
      <c r="J306" s="89"/>
    </row>
    <row r="307" spans="1:10">
      <c r="A307" s="90"/>
      <c r="B307" s="88"/>
      <c r="C307" s="84"/>
      <c r="D307" s="84" t="s">
        <v>1572</v>
      </c>
      <c r="E307" s="84"/>
      <c r="F307" s="84"/>
      <c r="G307" s="88" t="s">
        <v>29</v>
      </c>
      <c r="H307" s="89">
        <v>0.18</v>
      </c>
      <c r="I307" s="89">
        <f>Material!D77</f>
        <v>700</v>
      </c>
      <c r="J307" s="89">
        <f>I307*H307</f>
        <v>126</v>
      </c>
    </row>
    <row r="308" spans="1:10">
      <c r="A308" s="90"/>
      <c r="B308" s="88"/>
      <c r="C308" s="84"/>
      <c r="D308" s="84" t="s">
        <v>174</v>
      </c>
      <c r="E308" s="84"/>
      <c r="F308" s="84"/>
      <c r="G308" s="88" t="s">
        <v>175</v>
      </c>
      <c r="H308" s="89">
        <v>36</v>
      </c>
      <c r="I308" s="89">
        <f>Material!D146</f>
        <v>125</v>
      </c>
      <c r="J308" s="89">
        <f>I308*H308</f>
        <v>4500</v>
      </c>
    </row>
    <row r="309" spans="1:10">
      <c r="A309" s="90"/>
      <c r="B309" s="88"/>
      <c r="C309" s="85" t="s">
        <v>959</v>
      </c>
      <c r="D309" s="85" t="s">
        <v>1296</v>
      </c>
      <c r="E309" s="84"/>
      <c r="F309" s="84"/>
      <c r="G309" s="88"/>
      <c r="H309" s="89"/>
      <c r="I309" s="89"/>
      <c r="J309" s="91">
        <f>SUM(J301:J308)*12.5%</f>
        <v>1297.3762999999999</v>
      </c>
    </row>
    <row r="310" spans="1:10">
      <c r="A310" s="90"/>
      <c r="B310" s="88"/>
      <c r="C310" s="85"/>
      <c r="D310" s="85"/>
      <c r="E310" s="84"/>
      <c r="F310" s="84"/>
      <c r="G310" s="88"/>
      <c r="H310" s="89"/>
      <c r="I310" s="89"/>
      <c r="J310" s="91"/>
    </row>
    <row r="311" spans="1:10">
      <c r="A311" s="90"/>
      <c r="B311" s="88"/>
      <c r="C311" s="84" t="s">
        <v>1573</v>
      </c>
      <c r="D311" s="84"/>
      <c r="E311" s="84"/>
      <c r="F311" s="84"/>
      <c r="G311" s="88"/>
      <c r="H311" s="89"/>
      <c r="I311" s="89"/>
      <c r="J311" s="89">
        <f>SUM(J301:J309)</f>
        <v>11676.386699999999</v>
      </c>
    </row>
    <row r="312" spans="1:10">
      <c r="A312" s="90"/>
      <c r="B312" s="88"/>
      <c r="C312" s="85" t="s">
        <v>1574</v>
      </c>
      <c r="D312" s="84"/>
      <c r="E312" s="84"/>
      <c r="F312" s="84"/>
      <c r="G312" s="88"/>
      <c r="H312" s="89"/>
      <c r="I312" s="89"/>
      <c r="J312" s="91">
        <f>J311/100</f>
        <v>116.76386699999999</v>
      </c>
    </row>
    <row r="313" spans="1:10">
      <c r="A313" s="83" t="s">
        <v>539</v>
      </c>
      <c r="B313" s="87">
        <v>310</v>
      </c>
      <c r="C313" s="85" t="s">
        <v>540</v>
      </c>
      <c r="D313" s="86"/>
      <c r="E313" s="86"/>
      <c r="F313" s="86"/>
      <c r="G313" s="88"/>
      <c r="H313" s="89"/>
      <c r="I313" s="89"/>
      <c r="J313" s="89"/>
    </row>
    <row r="314" spans="1:10" ht="64.5" customHeight="1">
      <c r="A314" s="83"/>
      <c r="B314" s="87"/>
      <c r="C314" s="678" t="s">
        <v>541</v>
      </c>
      <c r="D314" s="678"/>
      <c r="E314" s="678"/>
      <c r="F314" s="678"/>
      <c r="G314" s="88"/>
      <c r="H314" s="89"/>
      <c r="I314" s="89"/>
      <c r="J314" s="89"/>
    </row>
    <row r="315" spans="1:10">
      <c r="A315" s="90"/>
      <c r="B315" s="86"/>
      <c r="C315" s="84" t="s">
        <v>1426</v>
      </c>
      <c r="D315" s="86"/>
      <c r="E315" s="84"/>
      <c r="F315" s="84"/>
      <c r="G315" s="88"/>
      <c r="H315" s="89"/>
      <c r="I315" s="89"/>
      <c r="J315" s="89"/>
    </row>
    <row r="316" spans="1:10">
      <c r="A316" s="90"/>
      <c r="B316" s="86"/>
      <c r="C316" s="84" t="s">
        <v>1575</v>
      </c>
      <c r="D316" s="84"/>
      <c r="E316" s="84"/>
      <c r="F316" s="84"/>
      <c r="G316" s="88"/>
      <c r="H316" s="89"/>
      <c r="I316" s="89"/>
      <c r="J316" s="89"/>
    </row>
    <row r="317" spans="1:10">
      <c r="A317" s="90"/>
      <c r="B317" s="88"/>
      <c r="C317" s="85" t="s">
        <v>953</v>
      </c>
      <c r="D317" s="85" t="s">
        <v>1230</v>
      </c>
      <c r="E317" s="84"/>
      <c r="F317" s="84"/>
      <c r="G317" s="88"/>
      <c r="H317" s="89"/>
      <c r="I317" s="89"/>
      <c r="J317" s="89"/>
    </row>
    <row r="318" spans="1:10">
      <c r="A318" s="90"/>
      <c r="B318" s="88"/>
      <c r="C318" s="84"/>
      <c r="D318" s="84" t="s">
        <v>17</v>
      </c>
      <c r="E318" s="84"/>
      <c r="F318" s="84"/>
      <c r="G318" s="88" t="s">
        <v>4</v>
      </c>
      <c r="H318" s="89">
        <v>0.4</v>
      </c>
      <c r="I318" s="89">
        <f>Labour!D16</f>
        <v>466.67</v>
      </c>
      <c r="J318" s="89">
        <f>H318*I318</f>
        <v>186.66800000000001</v>
      </c>
    </row>
    <row r="319" spans="1:10">
      <c r="A319" s="90"/>
      <c r="B319" s="88"/>
      <c r="C319" s="84"/>
      <c r="D319" s="84" t="s">
        <v>18</v>
      </c>
      <c r="E319" s="84"/>
      <c r="F319" s="84"/>
      <c r="G319" s="88" t="s">
        <v>4</v>
      </c>
      <c r="H319" s="89">
        <v>10</v>
      </c>
      <c r="I319" s="89">
        <f>Labour!D17</f>
        <v>466.67</v>
      </c>
      <c r="J319" s="89">
        <f>I319*H319</f>
        <v>4666.7</v>
      </c>
    </row>
    <row r="320" spans="1:10">
      <c r="A320" s="90"/>
      <c r="B320" s="88"/>
      <c r="C320" s="85" t="s">
        <v>955</v>
      </c>
      <c r="D320" s="85" t="s">
        <v>1231</v>
      </c>
      <c r="E320" s="84"/>
      <c r="F320" s="84"/>
      <c r="G320" s="88"/>
      <c r="H320" s="89"/>
      <c r="I320" s="89"/>
      <c r="J320" s="89"/>
    </row>
    <row r="321" spans="1:10">
      <c r="A321" s="90"/>
      <c r="B321" s="88"/>
      <c r="C321" s="84"/>
      <c r="D321" s="84" t="s">
        <v>1576</v>
      </c>
      <c r="E321" s="84"/>
      <c r="F321" s="84"/>
      <c r="G321" s="88" t="s">
        <v>89</v>
      </c>
      <c r="H321" s="89">
        <v>14</v>
      </c>
      <c r="I321" s="89">
        <f>'Plant &amp; Machinery'!G55</f>
        <v>600</v>
      </c>
      <c r="J321" s="89">
        <f>I321*H321</f>
        <v>8400</v>
      </c>
    </row>
    <row r="322" spans="1:10">
      <c r="A322" s="90"/>
      <c r="B322" s="88"/>
      <c r="C322" s="84"/>
      <c r="D322" s="84" t="s">
        <v>1394</v>
      </c>
      <c r="E322" s="84"/>
      <c r="F322" s="84"/>
      <c r="G322" s="88" t="s">
        <v>89</v>
      </c>
      <c r="H322" s="89">
        <v>2.4</v>
      </c>
      <c r="I322" s="89">
        <f>'Plant &amp; Machinery'!G50</f>
        <v>697</v>
      </c>
      <c r="J322" s="89">
        <f>I322*H322</f>
        <v>1672.8</v>
      </c>
    </row>
    <row r="323" spans="1:10">
      <c r="A323" s="90"/>
      <c r="B323" s="88"/>
      <c r="C323" s="85" t="s">
        <v>957</v>
      </c>
      <c r="D323" s="85" t="s">
        <v>1293</v>
      </c>
      <c r="E323" s="84"/>
      <c r="F323" s="84"/>
      <c r="G323" s="88"/>
      <c r="H323" s="89"/>
      <c r="I323" s="89"/>
      <c r="J323" s="89"/>
    </row>
    <row r="324" spans="1:10">
      <c r="A324" s="90"/>
      <c r="B324" s="88"/>
      <c r="C324" s="84"/>
      <c r="D324" s="84" t="s">
        <v>155</v>
      </c>
      <c r="E324" s="84"/>
      <c r="F324" s="84"/>
      <c r="G324" s="88" t="s">
        <v>65</v>
      </c>
      <c r="H324" s="89">
        <v>3.6</v>
      </c>
      <c r="I324" s="89">
        <f>Material!D127</f>
        <v>500</v>
      </c>
      <c r="J324" s="89">
        <f>I324*H324</f>
        <v>1800</v>
      </c>
    </row>
    <row r="325" spans="1:10">
      <c r="A325" s="90"/>
      <c r="B325" s="88"/>
      <c r="C325" s="84"/>
      <c r="D325" s="84" t="s">
        <v>1577</v>
      </c>
      <c r="E325" s="84"/>
      <c r="F325" s="84"/>
      <c r="G325" s="88" t="s">
        <v>29</v>
      </c>
      <c r="H325" s="89">
        <v>0.43</v>
      </c>
      <c r="I325" s="89">
        <f>Material!D77</f>
        <v>700</v>
      </c>
      <c r="J325" s="89">
        <f>I325*H325</f>
        <v>301</v>
      </c>
    </row>
    <row r="326" spans="1:10">
      <c r="A326" s="90"/>
      <c r="B326" s="88"/>
      <c r="C326" s="84"/>
      <c r="D326" s="84" t="s">
        <v>1578</v>
      </c>
      <c r="E326" s="84"/>
      <c r="F326" s="84"/>
      <c r="G326" s="88" t="s">
        <v>71</v>
      </c>
      <c r="H326" s="100">
        <v>5.1999999999999998E-2</v>
      </c>
      <c r="I326" s="89">
        <f>Material!D45</f>
        <v>55022</v>
      </c>
      <c r="J326" s="89">
        <f>H326*I326</f>
        <v>2861.1439999999998</v>
      </c>
    </row>
    <row r="327" spans="1:10">
      <c r="A327" s="90"/>
      <c r="B327" s="88"/>
      <c r="C327" s="84"/>
      <c r="D327" s="84" t="s">
        <v>1579</v>
      </c>
      <c r="E327" s="84"/>
      <c r="F327" s="84"/>
      <c r="G327" s="88" t="s">
        <v>54</v>
      </c>
      <c r="H327" s="89">
        <v>264</v>
      </c>
      <c r="I327" s="89">
        <f>Material!D94</f>
        <v>80</v>
      </c>
      <c r="J327" s="89">
        <f>I327*H327</f>
        <v>21120</v>
      </c>
    </row>
    <row r="328" spans="1:10">
      <c r="A328" s="90"/>
      <c r="B328" s="88"/>
      <c r="C328" s="84"/>
      <c r="D328" s="84" t="s">
        <v>1580</v>
      </c>
      <c r="E328" s="84"/>
      <c r="F328" s="84"/>
      <c r="G328" s="88" t="s">
        <v>175</v>
      </c>
      <c r="H328" s="89">
        <v>84</v>
      </c>
      <c r="I328" s="89">
        <f>Material!D146</f>
        <v>125</v>
      </c>
      <c r="J328" s="89">
        <f>I328*H328</f>
        <v>10500</v>
      </c>
    </row>
    <row r="329" spans="1:10">
      <c r="A329" s="90"/>
      <c r="B329" s="88"/>
      <c r="C329" s="85" t="s">
        <v>959</v>
      </c>
      <c r="D329" s="85" t="s">
        <v>1296</v>
      </c>
      <c r="E329" s="84"/>
      <c r="F329" s="84"/>
      <c r="G329" s="88"/>
      <c r="H329" s="89"/>
      <c r="I329" s="89"/>
      <c r="J329" s="91">
        <f>SUM(J318:J328)*12.5%</f>
        <v>6438.5389999999998</v>
      </c>
    </row>
    <row r="330" spans="1:10">
      <c r="A330" s="90"/>
      <c r="B330" s="88"/>
      <c r="C330" s="85"/>
      <c r="D330" s="85"/>
      <c r="E330" s="84"/>
      <c r="F330" s="84"/>
      <c r="G330" s="88"/>
      <c r="H330" s="89"/>
      <c r="I330" s="89"/>
      <c r="J330" s="91"/>
    </row>
    <row r="331" spans="1:10">
      <c r="A331" s="90"/>
      <c r="B331" s="88"/>
      <c r="C331" s="84" t="s">
        <v>1581</v>
      </c>
      <c r="D331" s="84"/>
      <c r="E331" s="84"/>
      <c r="F331" s="84"/>
      <c r="G331" s="88"/>
      <c r="H331" s="89"/>
      <c r="I331" s="89"/>
      <c r="J331" s="89">
        <f>SUM(J318:J329)</f>
        <v>57946.850999999995</v>
      </c>
    </row>
    <row r="332" spans="1:10">
      <c r="A332" s="90"/>
      <c r="B332" s="88"/>
      <c r="C332" s="85" t="s">
        <v>1582</v>
      </c>
      <c r="D332" s="84"/>
      <c r="E332" s="84"/>
      <c r="F332" s="84"/>
      <c r="G332" s="88"/>
      <c r="H332" s="89"/>
      <c r="I332" s="89"/>
      <c r="J332" s="91">
        <f>J331/240</f>
        <v>241.44521249999997</v>
      </c>
    </row>
    <row r="333" spans="1:10">
      <c r="A333" s="83" t="s">
        <v>542</v>
      </c>
      <c r="B333" s="87">
        <v>303.10000000000002</v>
      </c>
      <c r="C333" s="85" t="s">
        <v>543</v>
      </c>
      <c r="D333" s="84"/>
      <c r="E333" s="86"/>
      <c r="F333" s="84"/>
      <c r="G333" s="88"/>
      <c r="H333" s="89"/>
      <c r="I333" s="89"/>
      <c r="J333" s="89"/>
    </row>
    <row r="334" spans="1:10" ht="66" customHeight="1">
      <c r="A334" s="90"/>
      <c r="B334" s="88"/>
      <c r="C334" s="678" t="s">
        <v>1583</v>
      </c>
      <c r="D334" s="678"/>
      <c r="E334" s="678"/>
      <c r="F334" s="678"/>
      <c r="G334" s="88"/>
      <c r="H334" s="89"/>
      <c r="I334" s="89"/>
      <c r="J334" s="89"/>
    </row>
    <row r="335" spans="1:10">
      <c r="A335" s="90"/>
      <c r="B335" s="88"/>
      <c r="C335" s="84" t="s">
        <v>1404</v>
      </c>
      <c r="D335" s="86"/>
      <c r="E335" s="84"/>
      <c r="F335" s="84"/>
      <c r="G335" s="88"/>
      <c r="H335" s="89"/>
      <c r="I335" s="89"/>
      <c r="J335" s="89"/>
    </row>
    <row r="336" spans="1:10">
      <c r="A336" s="90"/>
      <c r="B336" s="88"/>
      <c r="C336" s="84" t="s">
        <v>1477</v>
      </c>
      <c r="D336" s="84"/>
      <c r="E336" s="84"/>
      <c r="F336" s="84"/>
      <c r="G336" s="88"/>
      <c r="H336" s="89"/>
      <c r="I336" s="89"/>
      <c r="J336" s="89"/>
    </row>
    <row r="337" spans="1:11">
      <c r="A337" s="90"/>
      <c r="B337" s="88"/>
      <c r="C337" s="85" t="s">
        <v>953</v>
      </c>
      <c r="D337" s="85" t="s">
        <v>1230</v>
      </c>
      <c r="E337" s="84"/>
      <c r="F337" s="84"/>
      <c r="G337" s="88"/>
      <c r="H337" s="89"/>
      <c r="I337" s="89"/>
      <c r="J337" s="89"/>
    </row>
    <row r="338" spans="1:11">
      <c r="A338" s="90"/>
      <c r="B338" s="88"/>
      <c r="C338" s="84"/>
      <c r="D338" s="84" t="s">
        <v>17</v>
      </c>
      <c r="E338" s="84"/>
      <c r="F338" s="84"/>
      <c r="G338" s="88" t="s">
        <v>4</v>
      </c>
      <c r="H338" s="89">
        <v>0.04</v>
      </c>
      <c r="I338" s="89">
        <f>Labour!$D$16</f>
        <v>466.67</v>
      </c>
      <c r="J338" s="89">
        <f>H338*I338</f>
        <v>18.666800000000002</v>
      </c>
    </row>
    <row r="339" spans="1:11">
      <c r="A339" s="90"/>
      <c r="B339" s="88"/>
      <c r="C339" s="84"/>
      <c r="D339" s="84" t="s">
        <v>18</v>
      </c>
      <c r="E339" s="84"/>
      <c r="F339" s="84"/>
      <c r="G339" s="88" t="s">
        <v>4</v>
      </c>
      <c r="H339" s="89">
        <v>1</v>
      </c>
      <c r="I339" s="89">
        <f>Labour!$D$17</f>
        <v>466.67</v>
      </c>
      <c r="J339" s="89">
        <f>I339*H339</f>
        <v>466.67</v>
      </c>
    </row>
    <row r="340" spans="1:11">
      <c r="A340" s="90"/>
      <c r="B340" s="88"/>
      <c r="C340" s="85" t="s">
        <v>955</v>
      </c>
      <c r="D340" s="85" t="s">
        <v>1231</v>
      </c>
      <c r="E340" s="84"/>
      <c r="F340" s="84"/>
      <c r="G340" s="88"/>
      <c r="H340" s="89"/>
      <c r="I340" s="89"/>
      <c r="J340" s="89"/>
    </row>
    <row r="341" spans="1:11" ht="25.5" customHeight="1">
      <c r="A341" s="90"/>
      <c r="B341" s="88"/>
      <c r="C341" s="84"/>
      <c r="D341" s="676" t="s">
        <v>1502</v>
      </c>
      <c r="E341" s="676"/>
      <c r="F341" s="676"/>
      <c r="G341" s="88" t="s">
        <v>89</v>
      </c>
      <c r="H341" s="89">
        <v>1.67</v>
      </c>
      <c r="I341" s="89">
        <f>'Plant &amp; Machinery'!$G$21</f>
        <v>2782</v>
      </c>
      <c r="J341" s="89">
        <f>I341*H341</f>
        <v>4645.9399999999996</v>
      </c>
      <c r="K341" t="s">
        <v>1584</v>
      </c>
    </row>
    <row r="342" spans="1:11">
      <c r="A342" s="90"/>
      <c r="B342" s="88"/>
      <c r="C342" s="84"/>
      <c r="D342" s="84" t="s">
        <v>1475</v>
      </c>
      <c r="E342" s="84"/>
      <c r="F342" s="84"/>
      <c r="G342" s="88" t="s">
        <v>89</v>
      </c>
      <c r="H342" s="101">
        <v>4.5</v>
      </c>
      <c r="I342" s="89">
        <f>'Plant &amp; Machinery'!$G$47</f>
        <v>684</v>
      </c>
      <c r="J342" s="89">
        <f>I342*H342</f>
        <v>3078</v>
      </c>
    </row>
    <row r="343" spans="1:11" ht="15" customHeight="1">
      <c r="A343" s="90"/>
      <c r="B343" s="88"/>
      <c r="C343" s="84"/>
      <c r="D343" s="676" t="s">
        <v>1585</v>
      </c>
      <c r="E343" s="676"/>
      <c r="F343" s="676"/>
      <c r="G343" s="88" t="s">
        <v>29</v>
      </c>
      <c r="H343" s="89">
        <v>100</v>
      </c>
      <c r="I343" s="89">
        <f>'Chapter -1'!$J$32</f>
        <v>60.971768181818192</v>
      </c>
      <c r="J343" s="89">
        <f>H343*I343</f>
        <v>6097.1768181818188</v>
      </c>
    </row>
    <row r="344" spans="1:11" ht="15" customHeight="1">
      <c r="A344" s="90"/>
      <c r="B344" s="88"/>
      <c r="C344" s="84"/>
      <c r="D344" s="676" t="s">
        <v>1586</v>
      </c>
      <c r="E344" s="676"/>
      <c r="F344" s="676"/>
      <c r="G344" s="88" t="s">
        <v>29</v>
      </c>
      <c r="H344" s="89">
        <v>100</v>
      </c>
      <c r="I344" s="89">
        <f>'Chapter -1'!$J$56</f>
        <v>36.415043181818184</v>
      </c>
      <c r="J344" s="89">
        <f>I344*H344</f>
        <v>3641.5043181818182</v>
      </c>
    </row>
    <row r="345" spans="1:11">
      <c r="A345" s="90"/>
      <c r="B345" s="88"/>
      <c r="C345" s="84"/>
      <c r="D345" s="84" t="s">
        <v>1478</v>
      </c>
      <c r="E345" s="84"/>
      <c r="F345" s="84"/>
      <c r="G345" s="88" t="s">
        <v>89</v>
      </c>
      <c r="H345" s="89">
        <v>0.5</v>
      </c>
      <c r="I345" s="89">
        <f>'Plant &amp; Machinery'!$G$14</f>
        <v>3770</v>
      </c>
      <c r="J345" s="89">
        <f>H345*I345</f>
        <v>1885</v>
      </c>
    </row>
    <row r="346" spans="1:11">
      <c r="A346" s="90"/>
      <c r="B346" s="88"/>
      <c r="C346" s="84"/>
      <c r="D346" s="84" t="s">
        <v>1479</v>
      </c>
      <c r="E346" s="84"/>
      <c r="F346" s="84"/>
      <c r="G346" s="88" t="s">
        <v>89</v>
      </c>
      <c r="H346" s="89">
        <v>0.5</v>
      </c>
      <c r="I346" s="89">
        <f>'Plant &amp; Machinery'!$G$26</f>
        <v>4216</v>
      </c>
      <c r="J346" s="89">
        <f>I346*H346</f>
        <v>2108</v>
      </c>
    </row>
    <row r="347" spans="1:11">
      <c r="A347" s="90"/>
      <c r="B347" s="88"/>
      <c r="C347" s="84"/>
      <c r="D347" s="84" t="s">
        <v>1587</v>
      </c>
      <c r="E347" s="84"/>
      <c r="F347" s="84"/>
      <c r="G347" s="88" t="s">
        <v>89</v>
      </c>
      <c r="H347" s="89">
        <v>2</v>
      </c>
      <c r="I347" s="89">
        <f>'Plant &amp; Machinery'!$G$55</f>
        <v>600</v>
      </c>
      <c r="J347" s="89">
        <f>I347*H347</f>
        <v>1200</v>
      </c>
    </row>
    <row r="348" spans="1:11">
      <c r="A348" s="90"/>
      <c r="B348" s="88"/>
      <c r="C348" s="84"/>
      <c r="D348" s="84" t="s">
        <v>1588</v>
      </c>
      <c r="E348" s="84"/>
      <c r="F348" s="84"/>
      <c r="G348" s="88" t="s">
        <v>89</v>
      </c>
      <c r="H348" s="89">
        <v>1.43</v>
      </c>
      <c r="I348" s="89">
        <f>'Plant &amp; Machinery'!$G$36</f>
        <v>1320</v>
      </c>
      <c r="J348" s="89">
        <f>H348*I348</f>
        <v>1887.6</v>
      </c>
    </row>
    <row r="349" spans="1:11">
      <c r="A349" s="90"/>
      <c r="B349" s="88"/>
      <c r="C349" s="85" t="s">
        <v>957</v>
      </c>
      <c r="D349" s="85" t="s">
        <v>1293</v>
      </c>
      <c r="E349" s="84"/>
      <c r="F349" s="84"/>
      <c r="G349" s="88"/>
      <c r="H349" s="89"/>
      <c r="I349" s="89"/>
      <c r="J349" s="89"/>
    </row>
    <row r="350" spans="1:11">
      <c r="A350" s="90"/>
      <c r="B350" s="88"/>
      <c r="C350" s="84"/>
      <c r="D350" s="84" t="s">
        <v>174</v>
      </c>
      <c r="E350" s="84"/>
      <c r="F350" s="84"/>
      <c r="G350" s="88" t="s">
        <v>175</v>
      </c>
      <c r="H350" s="89">
        <v>12</v>
      </c>
      <c r="I350" s="89">
        <f>Material!$D$146</f>
        <v>125</v>
      </c>
      <c r="J350" s="89">
        <f>I350*H350</f>
        <v>1500</v>
      </c>
    </row>
    <row r="351" spans="1:11">
      <c r="A351" s="90"/>
      <c r="B351" s="88"/>
      <c r="C351" s="84"/>
      <c r="D351" s="84" t="s">
        <v>82</v>
      </c>
      <c r="E351" s="84"/>
      <c r="F351" s="84"/>
      <c r="G351" s="88" t="s">
        <v>29</v>
      </c>
      <c r="H351" s="89">
        <v>100</v>
      </c>
      <c r="I351" s="89">
        <f>Material!$D$54</f>
        <v>75</v>
      </c>
      <c r="J351" s="89">
        <f>H351*I351</f>
        <v>7500</v>
      </c>
    </row>
    <row r="352" spans="1:11">
      <c r="A352" s="90"/>
      <c r="B352" s="88"/>
      <c r="C352" s="85" t="s">
        <v>959</v>
      </c>
      <c r="D352" s="85" t="s">
        <v>1481</v>
      </c>
      <c r="E352" s="84"/>
      <c r="F352" s="84"/>
      <c r="G352" s="88"/>
      <c r="H352" s="89"/>
      <c r="I352" s="89"/>
      <c r="J352" s="91">
        <f>SUM(J338:J351)*12.5%</f>
        <v>4253.5697420454544</v>
      </c>
    </row>
    <row r="353" spans="1:10">
      <c r="A353" s="90"/>
      <c r="B353" s="88"/>
      <c r="C353" s="85"/>
      <c r="D353" s="85"/>
      <c r="E353" s="84"/>
      <c r="F353" s="84"/>
      <c r="G353" s="88"/>
      <c r="H353" s="89"/>
      <c r="I353" s="89"/>
      <c r="J353" s="91"/>
    </row>
    <row r="354" spans="1:10">
      <c r="A354" s="90"/>
      <c r="B354" s="88"/>
      <c r="C354" s="84" t="s">
        <v>1589</v>
      </c>
      <c r="D354" s="84"/>
      <c r="E354" s="84"/>
      <c r="F354" s="84"/>
      <c r="G354" s="88"/>
      <c r="H354" s="89"/>
      <c r="I354" s="89"/>
      <c r="J354" s="89">
        <f>SUM(J338:J352)</f>
        <v>38282.127678409088</v>
      </c>
    </row>
    <row r="355" spans="1:10">
      <c r="A355" s="90"/>
      <c r="B355" s="88"/>
      <c r="C355" s="85" t="s">
        <v>1590</v>
      </c>
      <c r="D355" s="86"/>
      <c r="E355" s="84"/>
      <c r="F355" s="84"/>
      <c r="G355" s="88"/>
      <c r="H355" s="89"/>
      <c r="I355" s="89"/>
      <c r="J355" s="91">
        <f>J354/100</f>
        <v>382.82127678409086</v>
      </c>
    </row>
    <row r="356" spans="1:10">
      <c r="A356" s="83" t="s">
        <v>544</v>
      </c>
      <c r="B356" s="87">
        <v>301.39999999999998</v>
      </c>
      <c r="C356" s="85" t="s">
        <v>545</v>
      </c>
      <c r="D356" s="84"/>
      <c r="E356" s="84"/>
      <c r="F356" s="84"/>
      <c r="G356" s="88"/>
      <c r="H356" s="89"/>
      <c r="I356" s="89"/>
      <c r="J356" s="89"/>
    </row>
    <row r="357" spans="1:10" ht="18" customHeight="1">
      <c r="A357" s="90"/>
      <c r="B357" s="88"/>
      <c r="C357" s="85" t="s">
        <v>299</v>
      </c>
      <c r="D357" s="85" t="s">
        <v>546</v>
      </c>
      <c r="E357" s="99"/>
      <c r="F357" s="86"/>
      <c r="G357" s="88"/>
      <c r="H357" s="89"/>
      <c r="I357" s="89"/>
      <c r="J357" s="89"/>
    </row>
    <row r="358" spans="1:10" ht="92.25" customHeight="1">
      <c r="A358" s="90"/>
      <c r="B358" s="88"/>
      <c r="C358" s="86"/>
      <c r="D358" s="678" t="s">
        <v>547</v>
      </c>
      <c r="E358" s="678"/>
      <c r="F358" s="678"/>
      <c r="G358" s="88"/>
      <c r="H358" s="89"/>
      <c r="I358" s="89"/>
      <c r="J358" s="89"/>
    </row>
    <row r="359" spans="1:10">
      <c r="A359" s="90"/>
      <c r="B359" s="88"/>
      <c r="C359" s="86"/>
      <c r="D359" s="84" t="s">
        <v>1404</v>
      </c>
      <c r="E359" s="86"/>
      <c r="F359" s="84"/>
      <c r="G359" s="88"/>
      <c r="H359" s="89"/>
      <c r="I359" s="89"/>
      <c r="J359" s="89"/>
    </row>
    <row r="360" spans="1:10">
      <c r="A360" s="90"/>
      <c r="B360" s="88"/>
      <c r="C360" s="86"/>
      <c r="D360" s="84" t="s">
        <v>1591</v>
      </c>
      <c r="E360" s="84"/>
      <c r="F360" s="84"/>
      <c r="G360" s="88"/>
      <c r="H360" s="89"/>
      <c r="I360" s="89"/>
      <c r="J360" s="89"/>
    </row>
    <row r="361" spans="1:10">
      <c r="A361" s="90"/>
      <c r="B361" s="88"/>
      <c r="C361" s="86"/>
      <c r="D361" s="85" t="s">
        <v>953</v>
      </c>
      <c r="E361" s="85" t="s">
        <v>1230</v>
      </c>
      <c r="F361" s="84"/>
      <c r="G361" s="88"/>
      <c r="H361" s="89"/>
      <c r="I361" s="89"/>
      <c r="J361" s="89"/>
    </row>
    <row r="362" spans="1:10">
      <c r="A362" s="90"/>
      <c r="B362" s="88"/>
      <c r="C362" s="86"/>
      <c r="D362" s="84"/>
      <c r="E362" s="84" t="s">
        <v>17</v>
      </c>
      <c r="F362" s="84"/>
      <c r="G362" s="88" t="s">
        <v>4</v>
      </c>
      <c r="H362" s="89">
        <v>0.08</v>
      </c>
      <c r="I362" s="89">
        <f>Labour!D16</f>
        <v>466.67</v>
      </c>
      <c r="J362" s="89">
        <f>H362*I362</f>
        <v>37.333600000000004</v>
      </c>
    </row>
    <row r="363" spans="1:10">
      <c r="A363" s="90"/>
      <c r="B363" s="88"/>
      <c r="C363" s="86"/>
      <c r="D363" s="84"/>
      <c r="E363" s="84" t="s">
        <v>18</v>
      </c>
      <c r="F363" s="84"/>
      <c r="G363" s="88" t="s">
        <v>4</v>
      </c>
      <c r="H363" s="89">
        <v>2</v>
      </c>
      <c r="I363" s="89">
        <f>Labour!D17</f>
        <v>466.67</v>
      </c>
      <c r="J363" s="89">
        <f>I363*H363</f>
        <v>933.34</v>
      </c>
    </row>
    <row r="364" spans="1:10">
      <c r="A364" s="90"/>
      <c r="B364" s="88"/>
      <c r="C364" s="86"/>
      <c r="D364" s="85" t="s">
        <v>955</v>
      </c>
      <c r="E364" s="85" t="s">
        <v>1231</v>
      </c>
      <c r="F364" s="84"/>
      <c r="G364" s="88"/>
      <c r="H364" s="89"/>
      <c r="I364" s="89"/>
      <c r="J364" s="89"/>
    </row>
    <row r="365" spans="1:10">
      <c r="A365" s="90"/>
      <c r="B365" s="88"/>
      <c r="C365" s="86"/>
      <c r="D365" s="84"/>
      <c r="E365" s="84" t="s">
        <v>1592</v>
      </c>
      <c r="F365" s="84"/>
      <c r="G365" s="88" t="s">
        <v>89</v>
      </c>
      <c r="H365" s="89">
        <v>6</v>
      </c>
      <c r="I365" s="89">
        <f>'Plant &amp; Machinery'!$G$49</f>
        <v>824</v>
      </c>
      <c r="J365" s="89">
        <f>I365*H365</f>
        <v>4944</v>
      </c>
    </row>
    <row r="366" spans="1:10">
      <c r="A366" s="90"/>
      <c r="B366" s="88"/>
      <c r="C366" s="86"/>
      <c r="D366" s="84"/>
      <c r="E366" s="84" t="s">
        <v>260</v>
      </c>
      <c r="F366" s="84"/>
      <c r="G366" s="88" t="s">
        <v>89</v>
      </c>
      <c r="H366" s="89">
        <v>7.5</v>
      </c>
      <c r="I366" s="89">
        <f>'Plant &amp; Machinery'!G36</f>
        <v>1320</v>
      </c>
      <c r="J366" s="89">
        <f>H366*I366</f>
        <v>9900</v>
      </c>
    </row>
    <row r="367" spans="1:10">
      <c r="A367" s="90"/>
      <c r="B367" s="88"/>
      <c r="C367" s="86"/>
      <c r="D367" s="84"/>
      <c r="E367" s="84" t="s">
        <v>1480</v>
      </c>
      <c r="F367" s="84"/>
      <c r="G367" s="88" t="s">
        <v>89</v>
      </c>
      <c r="H367" s="89">
        <v>4</v>
      </c>
      <c r="I367" s="89">
        <f>'Plant &amp; Machinery'!G55</f>
        <v>600</v>
      </c>
      <c r="J367" s="89">
        <f>I367*H367</f>
        <v>2400</v>
      </c>
    </row>
    <row r="368" spans="1:10">
      <c r="A368" s="90"/>
      <c r="B368" s="88"/>
      <c r="C368" s="86"/>
      <c r="D368" s="85" t="s">
        <v>957</v>
      </c>
      <c r="E368" s="85" t="s">
        <v>1293</v>
      </c>
      <c r="F368" s="84"/>
      <c r="G368" s="88"/>
      <c r="H368" s="89"/>
      <c r="I368" s="89"/>
      <c r="J368" s="89"/>
    </row>
    <row r="369" spans="1:10">
      <c r="A369" s="90"/>
      <c r="B369" s="88"/>
      <c r="C369" s="86"/>
      <c r="D369" s="84"/>
      <c r="E369" s="84" t="s">
        <v>174</v>
      </c>
      <c r="F369" s="84"/>
      <c r="G369" s="88" t="s">
        <v>175</v>
      </c>
      <c r="H369" s="89">
        <v>24</v>
      </c>
      <c r="I369" s="89">
        <f>Material!D146</f>
        <v>125</v>
      </c>
      <c r="J369" s="89">
        <f>I369*H369</f>
        <v>3000</v>
      </c>
    </row>
    <row r="370" spans="1:10">
      <c r="A370" s="90"/>
      <c r="B370" s="88"/>
      <c r="C370" s="86"/>
      <c r="D370" s="85" t="s">
        <v>959</v>
      </c>
      <c r="E370" s="85" t="s">
        <v>1481</v>
      </c>
      <c r="F370" s="84"/>
      <c r="G370" s="88"/>
      <c r="H370" s="89"/>
      <c r="I370" s="89"/>
      <c r="J370" s="91">
        <f>SUM(J361:J369)*12.5%</f>
        <v>2651.8342000000002</v>
      </c>
    </row>
    <row r="371" spans="1:10">
      <c r="A371" s="90"/>
      <c r="B371" s="88"/>
      <c r="C371" s="86"/>
      <c r="D371" s="85"/>
      <c r="E371" s="85"/>
      <c r="F371" s="84"/>
      <c r="G371" s="88"/>
      <c r="H371" s="89"/>
      <c r="I371" s="89"/>
      <c r="J371" s="91"/>
    </row>
    <row r="372" spans="1:10">
      <c r="A372" s="90"/>
      <c r="B372" s="88"/>
      <c r="C372" s="86"/>
      <c r="D372" s="84" t="s">
        <v>1593</v>
      </c>
      <c r="E372" s="86"/>
      <c r="F372" s="84"/>
      <c r="G372" s="88"/>
      <c r="H372" s="89"/>
      <c r="I372" s="89"/>
      <c r="J372" s="89">
        <f>SUM(J360:J370)</f>
        <v>23866.507800000003</v>
      </c>
    </row>
    <row r="373" spans="1:10">
      <c r="A373" s="90"/>
      <c r="B373" s="88"/>
      <c r="C373" s="86"/>
      <c r="D373" s="85" t="s">
        <v>1594</v>
      </c>
      <c r="E373" s="84"/>
      <c r="F373" s="86"/>
      <c r="G373" s="88"/>
      <c r="H373" s="86"/>
      <c r="I373" s="89"/>
      <c r="J373" s="91">
        <f>J372/600</f>
        <v>39.777513000000006</v>
      </c>
    </row>
    <row r="374" spans="1:10">
      <c r="A374" s="90"/>
      <c r="B374" s="87">
        <v>303</v>
      </c>
      <c r="C374" s="85" t="s">
        <v>301</v>
      </c>
      <c r="D374" s="85" t="s">
        <v>548</v>
      </c>
      <c r="E374" s="86"/>
      <c r="F374" s="84"/>
      <c r="G374" s="88"/>
      <c r="H374" s="89"/>
      <c r="I374" s="89"/>
      <c r="J374" s="89"/>
    </row>
    <row r="375" spans="1:10" ht="53.25" customHeight="1">
      <c r="A375" s="90"/>
      <c r="B375" s="88"/>
      <c r="C375" s="86"/>
      <c r="D375" s="678" t="s">
        <v>549</v>
      </c>
      <c r="E375" s="678"/>
      <c r="F375" s="678"/>
      <c r="G375" s="88"/>
      <c r="H375" s="89"/>
      <c r="I375" s="89"/>
      <c r="J375" s="89"/>
    </row>
    <row r="376" spans="1:10">
      <c r="A376" s="90"/>
      <c r="B376" s="88"/>
      <c r="C376" s="86"/>
      <c r="D376" s="84" t="s">
        <v>1404</v>
      </c>
      <c r="E376" s="84"/>
      <c r="F376" s="84"/>
      <c r="G376" s="88"/>
      <c r="H376" s="89"/>
      <c r="I376" s="89"/>
      <c r="J376" s="89"/>
    </row>
    <row r="377" spans="1:10">
      <c r="A377" s="90"/>
      <c r="B377" s="88"/>
      <c r="C377" s="86"/>
      <c r="D377" s="84" t="s">
        <v>1595</v>
      </c>
      <c r="E377" s="84"/>
      <c r="F377" s="84"/>
      <c r="G377" s="88"/>
      <c r="H377" s="89"/>
      <c r="I377" s="89"/>
      <c r="J377" s="89"/>
    </row>
    <row r="378" spans="1:10">
      <c r="A378" s="90"/>
      <c r="B378" s="88"/>
      <c r="C378" s="86"/>
      <c r="D378" s="85" t="s">
        <v>953</v>
      </c>
      <c r="E378" s="85" t="s">
        <v>1230</v>
      </c>
      <c r="F378" s="84"/>
      <c r="G378" s="88"/>
      <c r="H378" s="89"/>
      <c r="I378" s="89"/>
      <c r="J378" s="89"/>
    </row>
    <row r="379" spans="1:10">
      <c r="A379" s="90"/>
      <c r="B379" s="88"/>
      <c r="C379" s="86"/>
      <c r="D379" s="84"/>
      <c r="E379" s="84" t="s">
        <v>17</v>
      </c>
      <c r="F379" s="84"/>
      <c r="G379" s="88" t="s">
        <v>4</v>
      </c>
      <c r="H379" s="89">
        <v>0.24</v>
      </c>
      <c r="I379" s="89">
        <f>Labour!D16</f>
        <v>466.67</v>
      </c>
      <c r="J379" s="89">
        <f>H379*I379</f>
        <v>112.0008</v>
      </c>
    </row>
    <row r="380" spans="1:10">
      <c r="A380" s="90"/>
      <c r="B380" s="88"/>
      <c r="C380" s="86"/>
      <c r="D380" s="84"/>
      <c r="E380" s="84" t="s">
        <v>18</v>
      </c>
      <c r="F380" s="84"/>
      <c r="G380" s="88" t="s">
        <v>4</v>
      </c>
      <c r="H380" s="89">
        <v>6</v>
      </c>
      <c r="I380" s="89">
        <f>Labour!D17</f>
        <v>466.67</v>
      </c>
      <c r="J380" s="89">
        <f>I380*H380</f>
        <v>2800.02</v>
      </c>
    </row>
    <row r="381" spans="1:10">
      <c r="A381" s="90"/>
      <c r="B381" s="88"/>
      <c r="C381" s="86"/>
      <c r="D381" s="85" t="s">
        <v>955</v>
      </c>
      <c r="E381" s="85" t="s">
        <v>1231</v>
      </c>
      <c r="F381" s="84"/>
      <c r="G381" s="88"/>
      <c r="H381" s="89"/>
      <c r="I381" s="89"/>
      <c r="J381" s="89"/>
    </row>
    <row r="382" spans="1:10">
      <c r="A382" s="90"/>
      <c r="B382" s="88"/>
      <c r="C382" s="86"/>
      <c r="D382" s="84"/>
      <c r="E382" s="84" t="s">
        <v>1592</v>
      </c>
      <c r="F382" s="84"/>
      <c r="G382" s="88" t="s">
        <v>89</v>
      </c>
      <c r="H382" s="89">
        <v>10</v>
      </c>
      <c r="I382" s="89">
        <f>'Plant &amp; Machinery'!$G$49</f>
        <v>824</v>
      </c>
      <c r="J382" s="89">
        <f>I382*H382</f>
        <v>8240</v>
      </c>
    </row>
    <row r="383" spans="1:10">
      <c r="A383" s="90"/>
      <c r="B383" s="88"/>
      <c r="C383" s="86"/>
      <c r="D383" s="84"/>
      <c r="E383" s="84" t="s">
        <v>1596</v>
      </c>
      <c r="F383" s="84"/>
      <c r="G383" s="88" t="s">
        <v>89</v>
      </c>
      <c r="H383" s="89">
        <v>6</v>
      </c>
      <c r="I383" s="89">
        <f>'Plant &amp; Machinery'!G26</f>
        <v>4216</v>
      </c>
      <c r="J383" s="89">
        <f>I383*H383</f>
        <v>25296</v>
      </c>
    </row>
    <row r="384" spans="1:10">
      <c r="A384" s="90"/>
      <c r="B384" s="88"/>
      <c r="C384" s="86"/>
      <c r="D384" s="84"/>
      <c r="E384" s="84" t="s">
        <v>1480</v>
      </c>
      <c r="F384" s="84"/>
      <c r="G384" s="88" t="s">
        <v>89</v>
      </c>
      <c r="H384" s="89">
        <v>4</v>
      </c>
      <c r="I384" s="89">
        <f>'Plant &amp; Machinery'!G55</f>
        <v>600</v>
      </c>
      <c r="J384" s="89">
        <f>I384*H384</f>
        <v>2400</v>
      </c>
    </row>
    <row r="385" spans="1:10" ht="14.25" customHeight="1">
      <c r="A385" s="90"/>
      <c r="B385" s="88"/>
      <c r="C385" s="86"/>
      <c r="D385" s="84"/>
      <c r="E385" s="84" t="s">
        <v>1588</v>
      </c>
      <c r="F385" s="84"/>
      <c r="G385" s="88" t="s">
        <v>89</v>
      </c>
      <c r="H385" s="89">
        <v>8.6</v>
      </c>
      <c r="I385" s="89">
        <f>'Plant &amp; Machinery'!G36</f>
        <v>1320</v>
      </c>
      <c r="J385" s="89">
        <f>H385*I385</f>
        <v>11352</v>
      </c>
    </row>
    <row r="386" spans="1:10">
      <c r="A386" s="90"/>
      <c r="B386" s="88"/>
      <c r="C386" s="86"/>
      <c r="D386" s="85" t="s">
        <v>957</v>
      </c>
      <c r="E386" s="85" t="s">
        <v>1293</v>
      </c>
      <c r="F386" s="84"/>
      <c r="G386" s="88"/>
      <c r="H386" s="89"/>
      <c r="I386" s="89"/>
      <c r="J386" s="89"/>
    </row>
    <row r="387" spans="1:10">
      <c r="A387" s="90"/>
      <c r="B387" s="88"/>
      <c r="C387" s="86"/>
      <c r="D387" s="84"/>
      <c r="E387" s="84" t="s">
        <v>174</v>
      </c>
      <c r="F387" s="84"/>
      <c r="G387" s="88" t="s">
        <v>175</v>
      </c>
      <c r="H387" s="89">
        <v>24</v>
      </c>
      <c r="I387" s="89">
        <f>Material!D146</f>
        <v>125</v>
      </c>
      <c r="J387" s="89">
        <f>I387*H387</f>
        <v>3000</v>
      </c>
    </row>
    <row r="388" spans="1:10">
      <c r="A388" s="90"/>
      <c r="B388" s="88"/>
      <c r="C388" s="86"/>
      <c r="D388" s="85" t="s">
        <v>959</v>
      </c>
      <c r="E388" s="85" t="s">
        <v>1481</v>
      </c>
      <c r="F388" s="84"/>
      <c r="G388" s="88"/>
      <c r="H388" s="89"/>
      <c r="I388" s="89"/>
      <c r="J388" s="91">
        <f>SUM(J379:J387)*12.5%</f>
        <v>6650.0025999999998</v>
      </c>
    </row>
    <row r="389" spans="1:10">
      <c r="A389" s="90"/>
      <c r="B389" s="88"/>
      <c r="C389" s="86"/>
      <c r="D389" s="85"/>
      <c r="E389" s="85"/>
      <c r="F389" s="84"/>
      <c r="G389" s="88"/>
      <c r="H389" s="89"/>
      <c r="I389" s="89"/>
      <c r="J389" s="91"/>
    </row>
    <row r="390" spans="1:10">
      <c r="A390" s="90"/>
      <c r="B390" s="88"/>
      <c r="C390" s="86"/>
      <c r="D390" s="84" t="s">
        <v>1593</v>
      </c>
      <c r="E390" s="84"/>
      <c r="F390" s="84"/>
      <c r="G390" s="88"/>
      <c r="H390" s="89"/>
      <c r="I390" s="89"/>
      <c r="J390" s="89">
        <f>SUM(J378:J388)</f>
        <v>59850.023399999998</v>
      </c>
    </row>
    <row r="391" spans="1:10">
      <c r="A391" s="90"/>
      <c r="B391" s="88"/>
      <c r="C391" s="86"/>
      <c r="D391" s="85" t="s">
        <v>1597</v>
      </c>
      <c r="E391" s="84"/>
      <c r="F391" s="84"/>
      <c r="G391" s="88"/>
      <c r="H391" s="89"/>
      <c r="I391" s="89"/>
      <c r="J391" s="91">
        <f>J390/600</f>
        <v>99.750039000000001</v>
      </c>
    </row>
    <row r="392" spans="1:10">
      <c r="A392" s="83" t="s">
        <v>550</v>
      </c>
      <c r="B392" s="87" t="s">
        <v>1598</v>
      </c>
      <c r="C392" s="85" t="s">
        <v>551</v>
      </c>
      <c r="D392" s="84"/>
      <c r="E392" s="84"/>
      <c r="F392" s="84"/>
      <c r="G392" s="88"/>
      <c r="H392" s="89"/>
      <c r="I392" s="89"/>
      <c r="J392" s="89"/>
    </row>
    <row r="393" spans="1:10" ht="66" customHeight="1">
      <c r="A393" s="90"/>
      <c r="B393" s="88"/>
      <c r="C393" s="678" t="s">
        <v>552</v>
      </c>
      <c r="D393" s="678"/>
      <c r="E393" s="678"/>
      <c r="F393" s="678"/>
      <c r="G393" s="88"/>
      <c r="H393" s="89"/>
      <c r="I393" s="89"/>
      <c r="J393" s="89"/>
    </row>
    <row r="394" spans="1:10">
      <c r="A394" s="90"/>
      <c r="B394" s="88"/>
      <c r="C394" s="84" t="s">
        <v>1426</v>
      </c>
      <c r="D394" s="86"/>
      <c r="E394" s="84"/>
      <c r="F394" s="84"/>
      <c r="G394" s="88"/>
      <c r="H394" s="89"/>
      <c r="I394" s="89"/>
      <c r="J394" s="89"/>
    </row>
    <row r="395" spans="1:10">
      <c r="A395" s="90"/>
      <c r="B395" s="88"/>
      <c r="C395" s="84" t="s">
        <v>1599</v>
      </c>
      <c r="D395" s="84"/>
      <c r="E395" s="84"/>
      <c r="F395" s="84"/>
      <c r="G395" s="88"/>
      <c r="H395" s="89"/>
      <c r="I395" s="89"/>
      <c r="J395" s="89"/>
    </row>
    <row r="396" spans="1:10">
      <c r="A396" s="90"/>
      <c r="B396" s="88"/>
      <c r="C396" s="85" t="s">
        <v>953</v>
      </c>
      <c r="D396" s="85" t="s">
        <v>1230</v>
      </c>
      <c r="E396" s="84"/>
      <c r="F396" s="84"/>
      <c r="G396" s="88"/>
      <c r="H396" s="89"/>
      <c r="I396" s="89"/>
      <c r="J396" s="89"/>
    </row>
    <row r="397" spans="1:10">
      <c r="A397" s="90"/>
      <c r="B397" s="88"/>
      <c r="C397" s="84"/>
      <c r="D397" s="84" t="s">
        <v>17</v>
      </c>
      <c r="E397" s="84"/>
      <c r="F397" s="84"/>
      <c r="G397" s="88" t="s">
        <v>4</v>
      </c>
      <c r="H397" s="89">
        <v>0.28000000000000003</v>
      </c>
      <c r="I397" s="89">
        <f>Labour!D16</f>
        <v>466.67</v>
      </c>
      <c r="J397" s="89">
        <f>H397*I397</f>
        <v>130.66760000000002</v>
      </c>
    </row>
    <row r="398" spans="1:10">
      <c r="A398" s="90"/>
      <c r="B398" s="88"/>
      <c r="C398" s="84"/>
      <c r="D398" s="84" t="s">
        <v>18</v>
      </c>
      <c r="E398" s="84"/>
      <c r="F398" s="84"/>
      <c r="G398" s="88" t="s">
        <v>4</v>
      </c>
      <c r="H398" s="89">
        <v>6</v>
      </c>
      <c r="I398" s="89">
        <f>Labour!D17</f>
        <v>466.67</v>
      </c>
      <c r="J398" s="89">
        <f>I398*H398</f>
        <v>2800.02</v>
      </c>
    </row>
    <row r="399" spans="1:10">
      <c r="A399" s="90"/>
      <c r="B399" s="88"/>
      <c r="C399" s="84"/>
      <c r="D399" s="84" t="s">
        <v>1600</v>
      </c>
      <c r="E399" s="84"/>
      <c r="F399" s="84"/>
      <c r="G399" s="88" t="s">
        <v>4</v>
      </c>
      <c r="H399" s="89">
        <v>1</v>
      </c>
      <c r="I399" s="89">
        <f>Labour!D19</f>
        <v>466.67</v>
      </c>
      <c r="J399" s="89">
        <f>I399*H399</f>
        <v>466.67</v>
      </c>
    </row>
    <row r="400" spans="1:10">
      <c r="A400" s="90"/>
      <c r="B400" s="88"/>
      <c r="C400" s="85" t="s">
        <v>955</v>
      </c>
      <c r="D400" s="85" t="s">
        <v>1231</v>
      </c>
      <c r="E400" s="84"/>
      <c r="F400" s="84"/>
      <c r="G400" s="88"/>
      <c r="H400" s="89"/>
      <c r="I400" s="89"/>
      <c r="J400" s="89"/>
    </row>
    <row r="401" spans="1:10">
      <c r="A401" s="90"/>
      <c r="B401" s="88"/>
      <c r="C401" s="84"/>
      <c r="D401" s="84" t="s">
        <v>1601</v>
      </c>
      <c r="E401" s="84"/>
      <c r="F401" s="84"/>
      <c r="G401" s="88" t="s">
        <v>89</v>
      </c>
      <c r="H401" s="89">
        <v>3</v>
      </c>
      <c r="I401" s="89">
        <f>'Plant &amp; Machinery'!G36</f>
        <v>1320</v>
      </c>
      <c r="J401" s="89">
        <f>H401*I401</f>
        <v>3960</v>
      </c>
    </row>
    <row r="402" spans="1:10">
      <c r="A402" s="90"/>
      <c r="B402" s="88"/>
      <c r="C402" s="84"/>
      <c r="D402" s="84" t="s">
        <v>1602</v>
      </c>
      <c r="E402" s="84"/>
      <c r="F402" s="84"/>
      <c r="G402" s="88" t="s">
        <v>89</v>
      </c>
      <c r="H402" s="89">
        <v>2</v>
      </c>
      <c r="I402" s="89">
        <f>'Plant &amp; Machinery'!G55</f>
        <v>600</v>
      </c>
      <c r="J402" s="89">
        <f>I402*H402</f>
        <v>1200</v>
      </c>
    </row>
    <row r="403" spans="1:10">
      <c r="A403" s="90"/>
      <c r="B403" s="88"/>
      <c r="C403" s="85" t="s">
        <v>957</v>
      </c>
      <c r="D403" s="85" t="s">
        <v>1293</v>
      </c>
      <c r="E403" s="84"/>
      <c r="F403" s="84"/>
      <c r="G403" s="88"/>
      <c r="H403" s="89"/>
      <c r="I403" s="89"/>
      <c r="J403" s="89"/>
    </row>
    <row r="404" spans="1:10">
      <c r="A404" s="90"/>
      <c r="B404" s="88"/>
      <c r="C404" s="84"/>
      <c r="D404" s="84" t="s">
        <v>174</v>
      </c>
      <c r="E404" s="84"/>
      <c r="F404" s="84"/>
      <c r="G404" s="88" t="s">
        <v>175</v>
      </c>
      <c r="H404" s="89">
        <v>12</v>
      </c>
      <c r="I404" s="89">
        <f>Material!D146</f>
        <v>125</v>
      </c>
      <c r="J404" s="89">
        <f>I404*H404</f>
        <v>1500</v>
      </c>
    </row>
    <row r="405" spans="1:10">
      <c r="A405" s="90"/>
      <c r="B405" s="88"/>
      <c r="C405" s="85" t="s">
        <v>959</v>
      </c>
      <c r="D405" s="85" t="s">
        <v>1481</v>
      </c>
      <c r="E405" s="84"/>
      <c r="F405" s="84"/>
      <c r="G405" s="88"/>
      <c r="H405" s="89"/>
      <c r="I405" s="89"/>
      <c r="J405" s="91">
        <f>SUM(J396:J404)*12.5%</f>
        <v>1257.1696999999999</v>
      </c>
    </row>
    <row r="406" spans="1:10">
      <c r="A406" s="90"/>
      <c r="B406" s="88"/>
      <c r="C406" s="85"/>
      <c r="D406" s="85"/>
      <c r="E406" s="84"/>
      <c r="F406" s="84"/>
      <c r="G406" s="88"/>
      <c r="H406" s="89"/>
      <c r="I406" s="89"/>
      <c r="J406" s="91"/>
    </row>
    <row r="407" spans="1:10">
      <c r="A407" s="90"/>
      <c r="B407" s="88"/>
      <c r="C407" s="84" t="s">
        <v>1603</v>
      </c>
      <c r="D407" s="84"/>
      <c r="E407" s="84"/>
      <c r="F407" s="84"/>
      <c r="G407" s="88"/>
      <c r="H407" s="89"/>
      <c r="I407" s="89"/>
      <c r="J407" s="89">
        <f>SUM(J395:J405)</f>
        <v>11314.5273</v>
      </c>
    </row>
    <row r="408" spans="1:10">
      <c r="A408" s="90"/>
      <c r="B408" s="88"/>
      <c r="C408" s="85" t="s">
        <v>1604</v>
      </c>
      <c r="D408" s="84"/>
      <c r="E408" s="84"/>
      <c r="F408" s="84"/>
      <c r="G408" s="88"/>
      <c r="H408" s="89"/>
      <c r="I408" s="89"/>
      <c r="J408" s="91">
        <f>J407/3500</f>
        <v>3.2327220857142858</v>
      </c>
    </row>
    <row r="409" spans="1:10">
      <c r="A409" s="83" t="s">
        <v>553</v>
      </c>
      <c r="B409" s="87">
        <v>304.3</v>
      </c>
      <c r="C409" s="85" t="s">
        <v>554</v>
      </c>
      <c r="D409" s="84"/>
      <c r="E409" s="84"/>
      <c r="F409" s="84"/>
      <c r="G409" s="88"/>
      <c r="H409" s="89"/>
      <c r="I409" s="89"/>
      <c r="J409" s="89"/>
    </row>
    <row r="410" spans="1:10" ht="81.75" customHeight="1">
      <c r="A410" s="90"/>
      <c r="B410" s="88"/>
      <c r="C410" s="678" t="s">
        <v>555</v>
      </c>
      <c r="D410" s="678"/>
      <c r="E410" s="678"/>
      <c r="F410" s="678"/>
      <c r="G410" s="88"/>
      <c r="H410" s="89"/>
      <c r="I410" s="89"/>
      <c r="J410" s="89"/>
    </row>
    <row r="411" spans="1:10">
      <c r="A411" s="90"/>
      <c r="B411" s="88"/>
      <c r="C411" s="84" t="s">
        <v>1426</v>
      </c>
      <c r="D411" s="84"/>
      <c r="E411" s="84"/>
      <c r="F411" s="84"/>
      <c r="G411" s="88"/>
      <c r="H411" s="89"/>
      <c r="I411" s="89"/>
      <c r="J411" s="89"/>
    </row>
    <row r="412" spans="1:10" ht="28.5" customHeight="1">
      <c r="A412" s="90"/>
      <c r="B412" s="88"/>
      <c r="C412" s="678" t="s">
        <v>1605</v>
      </c>
      <c r="D412" s="678"/>
      <c r="E412" s="678"/>
      <c r="F412" s="678"/>
      <c r="G412" s="88"/>
      <c r="H412" s="89"/>
      <c r="I412" s="89"/>
      <c r="J412" s="89"/>
    </row>
    <row r="413" spans="1:10">
      <c r="A413" s="90"/>
      <c r="B413" s="88"/>
      <c r="C413" s="85" t="s">
        <v>953</v>
      </c>
      <c r="D413" s="85" t="s">
        <v>1230</v>
      </c>
      <c r="E413" s="84"/>
      <c r="F413" s="84"/>
      <c r="G413" s="88"/>
      <c r="H413" s="89"/>
      <c r="I413" s="89"/>
      <c r="J413" s="89"/>
    </row>
    <row r="414" spans="1:10">
      <c r="A414" s="90"/>
      <c r="B414" s="88"/>
      <c r="C414" s="84"/>
      <c r="D414" s="84" t="s">
        <v>17</v>
      </c>
      <c r="E414" s="84"/>
      <c r="F414" s="84"/>
      <c r="G414" s="88" t="s">
        <v>4</v>
      </c>
      <c r="H414" s="89">
        <v>0.6</v>
      </c>
      <c r="I414" s="89">
        <f>Labour!D16</f>
        <v>466.67</v>
      </c>
      <c r="J414" s="89">
        <f>H414*I414</f>
        <v>280.00200000000001</v>
      </c>
    </row>
    <row r="415" spans="1:10">
      <c r="A415" s="90"/>
      <c r="B415" s="88"/>
      <c r="C415" s="84"/>
      <c r="D415" s="84" t="s">
        <v>18</v>
      </c>
      <c r="E415" s="84"/>
      <c r="F415" s="84"/>
      <c r="G415" s="88" t="s">
        <v>4</v>
      </c>
      <c r="H415" s="89">
        <v>15</v>
      </c>
      <c r="I415" s="89">
        <f>Labour!D17</f>
        <v>466.67</v>
      </c>
      <c r="J415" s="89">
        <f>I415*H415</f>
        <v>7000.05</v>
      </c>
    </row>
    <row r="416" spans="1:10">
      <c r="A416" s="90"/>
      <c r="B416" s="88"/>
      <c r="C416" s="85" t="s">
        <v>955</v>
      </c>
      <c r="D416" s="85" t="s">
        <v>1231</v>
      </c>
      <c r="E416" s="84"/>
      <c r="F416" s="84"/>
      <c r="G416" s="88"/>
      <c r="H416" s="89"/>
      <c r="I416" s="89"/>
      <c r="J416" s="89"/>
    </row>
    <row r="417" spans="1:10">
      <c r="A417" s="90"/>
      <c r="B417" s="88"/>
      <c r="C417" s="84"/>
      <c r="D417" s="84" t="s">
        <v>1606</v>
      </c>
      <c r="E417" s="84"/>
      <c r="F417" s="84"/>
      <c r="G417" s="88" t="s">
        <v>89</v>
      </c>
      <c r="H417" s="89">
        <v>6</v>
      </c>
      <c r="I417" s="89">
        <f>'Plant &amp; Machinery'!G5</f>
        <v>586</v>
      </c>
      <c r="J417" s="89">
        <f>I417*H417</f>
        <v>3516</v>
      </c>
    </row>
    <row r="418" spans="1:10">
      <c r="A418" s="90"/>
      <c r="B418" s="88"/>
      <c r="C418" s="84"/>
      <c r="D418" s="84" t="s">
        <v>1607</v>
      </c>
      <c r="E418" s="84"/>
      <c r="F418" s="84"/>
      <c r="G418" s="88" t="s">
        <v>89</v>
      </c>
      <c r="H418" s="89">
        <v>6</v>
      </c>
      <c r="I418" s="89">
        <f>'Plant &amp; Machinery'!G14</f>
        <v>3770</v>
      </c>
      <c r="J418" s="89">
        <f>H418*I418</f>
        <v>22620</v>
      </c>
    </row>
    <row r="419" spans="1:10">
      <c r="A419" s="90"/>
      <c r="B419" s="94"/>
      <c r="C419" s="95"/>
      <c r="D419" s="84" t="s">
        <v>1347</v>
      </c>
      <c r="E419" s="98"/>
      <c r="F419" s="98"/>
      <c r="G419" s="88" t="s">
        <v>89</v>
      </c>
      <c r="H419" s="89">
        <v>6</v>
      </c>
      <c r="I419" s="89">
        <f>'Plant &amp; Machinery'!G18</f>
        <v>1537</v>
      </c>
      <c r="J419" s="89">
        <f>I419*H419</f>
        <v>9222</v>
      </c>
    </row>
    <row r="420" spans="1:10">
      <c r="A420" s="90"/>
      <c r="B420" s="88"/>
      <c r="C420" s="95"/>
      <c r="D420" s="84" t="s">
        <v>1608</v>
      </c>
      <c r="E420" s="98"/>
      <c r="F420" s="98"/>
      <c r="G420" s="88" t="s">
        <v>89</v>
      </c>
      <c r="H420" s="89">
        <v>11</v>
      </c>
      <c r="I420" s="89">
        <f>'Plant &amp; Machinery'!G47</f>
        <v>684</v>
      </c>
      <c r="J420" s="89">
        <f>I420*H420</f>
        <v>7524</v>
      </c>
    </row>
    <row r="421" spans="1:10">
      <c r="A421" s="90"/>
      <c r="B421" s="88"/>
      <c r="C421" s="85" t="s">
        <v>957</v>
      </c>
      <c r="D421" s="85" t="s">
        <v>1293</v>
      </c>
      <c r="E421" s="84"/>
      <c r="F421" s="84"/>
      <c r="G421" s="88"/>
      <c r="H421" s="89"/>
      <c r="I421" s="89"/>
      <c r="J421" s="89"/>
    </row>
    <row r="422" spans="1:10">
      <c r="A422" s="90"/>
      <c r="B422" s="88"/>
      <c r="C422" s="84"/>
      <c r="D422" s="84" t="s">
        <v>113</v>
      </c>
      <c r="E422" s="84"/>
      <c r="F422" s="84"/>
      <c r="G422" s="88" t="s">
        <v>65</v>
      </c>
      <c r="H422" s="89">
        <v>42</v>
      </c>
      <c r="I422" s="89">
        <f>Material!D83</f>
        <v>114</v>
      </c>
      <c r="J422" s="89">
        <f>H422*I422</f>
        <v>4788</v>
      </c>
    </row>
    <row r="423" spans="1:10" ht="27.75" customHeight="1">
      <c r="A423" s="90"/>
      <c r="B423" s="88"/>
      <c r="C423" s="84"/>
      <c r="D423" s="676" t="s">
        <v>1609</v>
      </c>
      <c r="E423" s="676"/>
      <c r="F423" s="676"/>
      <c r="G423" s="88" t="s">
        <v>104</v>
      </c>
      <c r="H423" s="89">
        <v>672</v>
      </c>
      <c r="I423" s="89">
        <f>Material!D74</f>
        <v>20.9</v>
      </c>
      <c r="J423" s="89">
        <f>H423*I423</f>
        <v>14044.8</v>
      </c>
    </row>
    <row r="424" spans="1:10">
      <c r="A424" s="90"/>
      <c r="B424" s="88"/>
      <c r="C424" s="85" t="s">
        <v>959</v>
      </c>
      <c r="D424" s="85" t="s">
        <v>1296</v>
      </c>
      <c r="E424" s="84"/>
      <c r="F424" s="84"/>
      <c r="G424" s="88"/>
      <c r="H424" s="89"/>
      <c r="I424" s="89"/>
      <c r="J424" s="91">
        <f>SUM(J414:J423)*12.5%</f>
        <v>8624.3564999999999</v>
      </c>
    </row>
    <row r="425" spans="1:10">
      <c r="A425" s="90"/>
      <c r="B425" s="88"/>
      <c r="C425" s="85"/>
      <c r="D425" s="85"/>
      <c r="E425" s="84"/>
      <c r="F425" s="84"/>
      <c r="G425" s="88"/>
      <c r="H425" s="89"/>
      <c r="I425" s="89"/>
      <c r="J425" s="91"/>
    </row>
    <row r="426" spans="1:10">
      <c r="A426" s="90"/>
      <c r="B426" s="88"/>
      <c r="C426" s="84" t="s">
        <v>1610</v>
      </c>
      <c r="D426" s="84"/>
      <c r="E426" s="84"/>
      <c r="F426" s="84"/>
      <c r="G426" s="88"/>
      <c r="H426" s="89"/>
      <c r="I426" s="89"/>
      <c r="J426" s="89">
        <f>SUM(J414:J424)</f>
        <v>77619.208499999993</v>
      </c>
    </row>
    <row r="427" spans="1:10">
      <c r="A427" s="90"/>
      <c r="B427" s="88"/>
      <c r="C427" s="85" t="s">
        <v>1611</v>
      </c>
      <c r="D427" s="84"/>
      <c r="E427" s="84"/>
      <c r="F427" s="84"/>
      <c r="G427" s="88"/>
      <c r="H427" s="89"/>
      <c r="I427" s="89"/>
      <c r="J427" s="91">
        <f>J426/400</f>
        <v>194.04802124999998</v>
      </c>
    </row>
    <row r="428" spans="1:10" ht="30.75" customHeight="1">
      <c r="A428" s="90"/>
      <c r="B428" s="92" t="s">
        <v>726</v>
      </c>
      <c r="C428" s="681" t="s">
        <v>1612</v>
      </c>
      <c r="D428" s="681"/>
      <c r="E428" s="681"/>
      <c r="F428" s="681"/>
      <c r="G428" s="88"/>
      <c r="H428" s="89"/>
      <c r="I428" s="89"/>
      <c r="J428" s="89"/>
    </row>
    <row r="429" spans="1:10" ht="28.5" customHeight="1">
      <c r="A429" s="83" t="s">
        <v>556</v>
      </c>
      <c r="B429" s="87">
        <v>306</v>
      </c>
      <c r="C429" s="680" t="s">
        <v>557</v>
      </c>
      <c r="D429" s="680"/>
      <c r="E429" s="680"/>
      <c r="F429" s="680"/>
      <c r="G429" s="88"/>
      <c r="H429" s="89"/>
      <c r="I429" s="89"/>
      <c r="J429" s="89"/>
    </row>
    <row r="430" spans="1:10" ht="65.25" customHeight="1">
      <c r="A430" s="90"/>
      <c r="B430" s="88"/>
      <c r="C430" s="678" t="s">
        <v>558</v>
      </c>
      <c r="D430" s="678"/>
      <c r="E430" s="678"/>
      <c r="F430" s="678"/>
      <c r="G430" s="88"/>
      <c r="H430" s="89"/>
      <c r="I430" s="89"/>
      <c r="J430" s="89"/>
    </row>
    <row r="431" spans="1:10">
      <c r="A431" s="90"/>
      <c r="B431" s="88"/>
      <c r="C431" s="84" t="s">
        <v>1404</v>
      </c>
      <c r="D431" s="86"/>
      <c r="E431" s="84"/>
      <c r="F431" s="84"/>
      <c r="G431" s="88"/>
      <c r="H431" s="89"/>
      <c r="I431" s="89"/>
      <c r="J431" s="89"/>
    </row>
    <row r="432" spans="1:10">
      <c r="A432" s="90"/>
      <c r="B432" s="88"/>
      <c r="C432" s="84" t="s">
        <v>1613</v>
      </c>
      <c r="D432" s="84"/>
      <c r="E432" s="84"/>
      <c r="F432" s="84"/>
      <c r="G432" s="88"/>
      <c r="H432" s="89"/>
      <c r="I432" s="89"/>
      <c r="J432" s="89"/>
    </row>
    <row r="433" spans="1:10">
      <c r="A433" s="90"/>
      <c r="B433" s="88"/>
      <c r="C433" s="85" t="s">
        <v>953</v>
      </c>
      <c r="D433" s="85" t="s">
        <v>1230</v>
      </c>
      <c r="E433" s="84"/>
      <c r="F433" s="84"/>
      <c r="G433" s="88"/>
      <c r="H433" s="89"/>
      <c r="I433" s="89"/>
      <c r="J433" s="89"/>
    </row>
    <row r="434" spans="1:10">
      <c r="A434" s="90"/>
      <c r="B434" s="88"/>
      <c r="C434" s="84"/>
      <c r="D434" s="84" t="s">
        <v>17</v>
      </c>
      <c r="E434" s="84"/>
      <c r="F434" s="84"/>
      <c r="G434" s="88" t="s">
        <v>4</v>
      </c>
      <c r="H434" s="89">
        <v>0.16</v>
      </c>
      <c r="I434" s="89">
        <f>Labour!D16</f>
        <v>466.67</v>
      </c>
      <c r="J434" s="89">
        <f>H434*I434</f>
        <v>74.667200000000008</v>
      </c>
    </row>
    <row r="435" spans="1:10">
      <c r="A435" s="90"/>
      <c r="B435" s="88"/>
      <c r="C435" s="84"/>
      <c r="D435" s="84" t="s">
        <v>18</v>
      </c>
      <c r="E435" s="84"/>
      <c r="F435" s="84"/>
      <c r="G435" s="88" t="s">
        <v>4</v>
      </c>
      <c r="H435" s="89">
        <v>4</v>
      </c>
      <c r="I435" s="89">
        <f>Labour!D17</f>
        <v>466.67</v>
      </c>
      <c r="J435" s="89">
        <f>I435*H435</f>
        <v>1866.68</v>
      </c>
    </row>
    <row r="436" spans="1:10">
      <c r="A436" s="90"/>
      <c r="B436" s="88"/>
      <c r="C436" s="85" t="s">
        <v>955</v>
      </c>
      <c r="D436" s="85" t="s">
        <v>1231</v>
      </c>
      <c r="E436" s="84"/>
      <c r="F436" s="84"/>
      <c r="G436" s="88"/>
      <c r="H436" s="89"/>
      <c r="I436" s="89"/>
      <c r="J436" s="89"/>
    </row>
    <row r="437" spans="1:10" ht="15" customHeight="1">
      <c r="A437" s="90"/>
      <c r="B437" s="88"/>
      <c r="C437" s="84"/>
      <c r="D437" s="676" t="s">
        <v>1614</v>
      </c>
      <c r="E437" s="676"/>
      <c r="F437" s="676"/>
      <c r="G437" s="88" t="s">
        <v>89</v>
      </c>
      <c r="H437" s="89">
        <v>6</v>
      </c>
      <c r="I437" s="89">
        <f>'Plant &amp; Machinery'!G21</f>
        <v>2782</v>
      </c>
      <c r="J437" s="89">
        <f>I437*H437</f>
        <v>16692</v>
      </c>
    </row>
    <row r="438" spans="1:10">
      <c r="A438" s="90"/>
      <c r="B438" s="88"/>
      <c r="C438" s="84"/>
      <c r="D438" s="84" t="s">
        <v>1615</v>
      </c>
      <c r="E438" s="84"/>
      <c r="F438" s="84"/>
      <c r="G438" s="88" t="s">
        <v>89</v>
      </c>
      <c r="H438" s="101">
        <v>16</v>
      </c>
      <c r="I438" s="89">
        <f>'Plant &amp; Machinery'!G47</f>
        <v>684</v>
      </c>
      <c r="J438" s="89">
        <f>I438*H438</f>
        <v>10944</v>
      </c>
    </row>
    <row r="439" spans="1:10">
      <c r="A439" s="90"/>
      <c r="B439" s="88"/>
      <c r="C439" s="84"/>
      <c r="D439" s="84" t="s">
        <v>1616</v>
      </c>
      <c r="E439" s="84"/>
      <c r="F439" s="84"/>
      <c r="G439" s="88" t="s">
        <v>29</v>
      </c>
      <c r="H439" s="89">
        <v>360</v>
      </c>
      <c r="I439" s="89">
        <f>'Chapter -1'!J32</f>
        <v>60.971768181818192</v>
      </c>
      <c r="J439" s="89">
        <f>H439*I439</f>
        <v>21949.836545454549</v>
      </c>
    </row>
    <row r="440" spans="1:10">
      <c r="A440" s="90"/>
      <c r="B440" s="88"/>
      <c r="C440" s="84"/>
      <c r="D440" s="84" t="s">
        <v>1617</v>
      </c>
      <c r="E440" s="84"/>
      <c r="F440" s="84"/>
      <c r="G440" s="88" t="s">
        <v>29</v>
      </c>
      <c r="H440" s="89">
        <v>360</v>
      </c>
      <c r="I440" s="89">
        <f>'Chapter -1'!J56</f>
        <v>36.415043181818184</v>
      </c>
      <c r="J440" s="89">
        <f>I440*H440</f>
        <v>13109.415545454547</v>
      </c>
    </row>
    <row r="441" spans="1:10">
      <c r="A441" s="90"/>
      <c r="B441" s="88"/>
      <c r="C441" s="84"/>
      <c r="D441" s="84" t="s">
        <v>1478</v>
      </c>
      <c r="E441" s="84"/>
      <c r="F441" s="84"/>
      <c r="G441" s="88" t="s">
        <v>89</v>
      </c>
      <c r="H441" s="89">
        <v>1.8</v>
      </c>
      <c r="I441" s="89">
        <f>'Plant &amp; Machinery'!G14</f>
        <v>3770</v>
      </c>
      <c r="J441" s="89">
        <f>H441*I441</f>
        <v>6786</v>
      </c>
    </row>
    <row r="442" spans="1:10">
      <c r="A442" s="90"/>
      <c r="B442" s="88"/>
      <c r="C442" s="84"/>
      <c r="D442" s="84" t="s">
        <v>1479</v>
      </c>
      <c r="E442" s="84"/>
      <c r="F442" s="84"/>
      <c r="G442" s="88" t="s">
        <v>89</v>
      </c>
      <c r="H442" s="89">
        <v>1.8</v>
      </c>
      <c r="I442" s="89">
        <f>'Plant &amp; Machinery'!G26</f>
        <v>4216</v>
      </c>
      <c r="J442" s="89">
        <f>I442*H442</f>
        <v>7588.8</v>
      </c>
    </row>
    <row r="443" spans="1:10">
      <c r="A443" s="90"/>
      <c r="B443" s="88"/>
      <c r="C443" s="84"/>
      <c r="D443" s="84" t="s">
        <v>1480</v>
      </c>
      <c r="E443" s="84"/>
      <c r="F443" s="84"/>
      <c r="G443" s="88" t="s">
        <v>89</v>
      </c>
      <c r="H443" s="89">
        <v>9</v>
      </c>
      <c r="I443" s="89">
        <f>'Plant &amp; Machinery'!G55</f>
        <v>600</v>
      </c>
      <c r="J443" s="89">
        <f>I443*H443</f>
        <v>5400</v>
      </c>
    </row>
    <row r="444" spans="1:10">
      <c r="A444" s="90"/>
      <c r="B444" s="88"/>
      <c r="C444" s="84"/>
      <c r="D444" s="84" t="s">
        <v>260</v>
      </c>
      <c r="E444" s="84"/>
      <c r="F444" s="84"/>
      <c r="G444" s="88" t="s">
        <v>89</v>
      </c>
      <c r="H444" s="89">
        <v>4.5</v>
      </c>
      <c r="I444" s="89">
        <f>'Plant &amp; Machinery'!G36</f>
        <v>1320</v>
      </c>
      <c r="J444" s="89">
        <f>H444*I444</f>
        <v>5940</v>
      </c>
    </row>
    <row r="445" spans="1:10">
      <c r="A445" s="90"/>
      <c r="B445" s="88"/>
      <c r="C445" s="85" t="s">
        <v>957</v>
      </c>
      <c r="D445" s="85" t="s">
        <v>1293</v>
      </c>
      <c r="E445" s="84"/>
      <c r="F445" s="84"/>
      <c r="G445" s="88"/>
      <c r="H445" s="89"/>
      <c r="I445" s="89"/>
      <c r="J445" s="89"/>
    </row>
    <row r="446" spans="1:10">
      <c r="A446" s="90"/>
      <c r="B446" s="88"/>
      <c r="C446" s="84"/>
      <c r="D446" s="84" t="s">
        <v>174</v>
      </c>
      <c r="E446" s="84"/>
      <c r="F446" s="84"/>
      <c r="G446" s="88" t="s">
        <v>175</v>
      </c>
      <c r="H446" s="89">
        <v>54</v>
      </c>
      <c r="I446" s="89">
        <f>Material!D146</f>
        <v>125</v>
      </c>
      <c r="J446" s="89">
        <f>I446*H446</f>
        <v>6750</v>
      </c>
    </row>
    <row r="447" spans="1:10">
      <c r="A447" s="90"/>
      <c r="B447" s="88"/>
      <c r="C447" s="85" t="s">
        <v>959</v>
      </c>
      <c r="D447" s="85" t="s">
        <v>1296</v>
      </c>
      <c r="E447" s="84"/>
      <c r="F447" s="84"/>
      <c r="G447" s="88"/>
      <c r="H447" s="89"/>
      <c r="I447" s="89"/>
      <c r="J447" s="91">
        <f>SUM(J434:J446)*12.5%</f>
        <v>12137.674911363638</v>
      </c>
    </row>
    <row r="448" spans="1:10">
      <c r="A448" s="90"/>
      <c r="B448" s="88"/>
      <c r="C448" s="85"/>
      <c r="D448" s="85"/>
      <c r="E448" s="84"/>
      <c r="F448" s="84"/>
      <c r="G448" s="88"/>
      <c r="H448" s="89"/>
      <c r="I448" s="89"/>
      <c r="J448" s="91"/>
    </row>
    <row r="449" spans="1:10">
      <c r="A449" s="90"/>
      <c r="B449" s="88"/>
      <c r="C449" s="84" t="s">
        <v>1618</v>
      </c>
      <c r="D449" s="86"/>
      <c r="E449" s="84"/>
      <c r="F449" s="84"/>
      <c r="G449" s="88"/>
      <c r="H449" s="89"/>
      <c r="I449" s="89"/>
      <c r="J449" s="89">
        <f>SUM(J434:J447)</f>
        <v>109239.07420227274</v>
      </c>
    </row>
    <row r="450" spans="1:10">
      <c r="A450" s="90"/>
      <c r="B450" s="88"/>
      <c r="C450" s="85" t="s">
        <v>1619</v>
      </c>
      <c r="D450" s="84"/>
      <c r="E450" s="84"/>
      <c r="F450" s="84"/>
      <c r="G450" s="88"/>
      <c r="H450" s="89"/>
      <c r="I450" s="89"/>
      <c r="J450" s="91">
        <f>J449/360</f>
        <v>303.44187278409095</v>
      </c>
    </row>
    <row r="451" spans="1:10" ht="30.75" customHeight="1">
      <c r="A451" s="90"/>
      <c r="B451" s="92" t="s">
        <v>726</v>
      </c>
      <c r="C451" s="95">
        <v>1</v>
      </c>
      <c r="D451" s="681" t="s">
        <v>1620</v>
      </c>
      <c r="E451" s="681"/>
      <c r="F451" s="681"/>
      <c r="G451" s="88"/>
      <c r="H451" s="89"/>
      <c r="I451" s="89"/>
      <c r="J451" s="86"/>
    </row>
    <row r="452" spans="1:10" ht="52.5" customHeight="1">
      <c r="A452" s="90"/>
      <c r="B452" s="88"/>
      <c r="C452" s="95">
        <v>2</v>
      </c>
      <c r="D452" s="681" t="s">
        <v>1621</v>
      </c>
      <c r="E452" s="681"/>
      <c r="F452" s="681"/>
      <c r="G452" s="88"/>
      <c r="H452" s="89"/>
      <c r="I452" s="89"/>
      <c r="J452" s="89"/>
    </row>
    <row r="453" spans="1:10">
      <c r="A453" s="83" t="s">
        <v>559</v>
      </c>
      <c r="B453" s="87">
        <v>307</v>
      </c>
      <c r="C453" s="85" t="s">
        <v>299</v>
      </c>
      <c r="D453" s="85" t="s">
        <v>560</v>
      </c>
      <c r="E453" s="84"/>
      <c r="F453" s="84"/>
      <c r="G453" s="88"/>
      <c r="H453" s="89"/>
      <c r="I453" s="89"/>
      <c r="J453" s="89"/>
    </row>
    <row r="454" spans="1:10" ht="67.5" customHeight="1">
      <c r="A454" s="90"/>
      <c r="B454" s="88"/>
      <c r="C454" s="86"/>
      <c r="D454" s="678" t="s">
        <v>561</v>
      </c>
      <c r="E454" s="678"/>
      <c r="F454" s="678"/>
      <c r="G454" s="88"/>
      <c r="H454" s="89"/>
      <c r="I454" s="89"/>
      <c r="J454" s="89"/>
    </row>
    <row r="455" spans="1:10">
      <c r="A455" s="90"/>
      <c r="B455" s="88"/>
      <c r="C455" s="86"/>
      <c r="D455" s="84" t="s">
        <v>1430</v>
      </c>
      <c r="E455" s="84"/>
      <c r="F455" s="84"/>
      <c r="G455" s="88"/>
      <c r="H455" s="89"/>
      <c r="I455" s="89"/>
      <c r="J455" s="89"/>
    </row>
    <row r="456" spans="1:10">
      <c r="A456" s="90"/>
      <c r="B456" s="88"/>
      <c r="C456" s="86"/>
      <c r="D456" s="84" t="s">
        <v>1442</v>
      </c>
      <c r="E456" s="84"/>
      <c r="F456" s="84"/>
      <c r="G456" s="88"/>
      <c r="H456" s="89"/>
      <c r="I456" s="89"/>
      <c r="J456" s="89"/>
    </row>
    <row r="457" spans="1:10">
      <c r="A457" s="90"/>
      <c r="B457" s="88"/>
      <c r="C457" s="86"/>
      <c r="D457" s="85" t="s">
        <v>386</v>
      </c>
      <c r="E457" s="85" t="s">
        <v>527</v>
      </c>
      <c r="F457" s="84"/>
      <c r="G457" s="88"/>
      <c r="H457" s="89"/>
      <c r="I457" s="89"/>
      <c r="J457" s="89"/>
    </row>
    <row r="458" spans="1:10">
      <c r="A458" s="90"/>
      <c r="B458" s="88"/>
      <c r="C458" s="86"/>
      <c r="D458" s="86"/>
      <c r="E458" s="85" t="s">
        <v>953</v>
      </c>
      <c r="F458" s="85" t="s">
        <v>1230</v>
      </c>
      <c r="G458" s="88"/>
      <c r="H458" s="89"/>
      <c r="I458" s="89"/>
      <c r="J458" s="89"/>
    </row>
    <row r="459" spans="1:10">
      <c r="A459" s="90"/>
      <c r="B459" s="88"/>
      <c r="C459" s="86"/>
      <c r="D459" s="86"/>
      <c r="E459" s="84"/>
      <c r="F459" s="84" t="s">
        <v>17</v>
      </c>
      <c r="G459" s="88" t="s">
        <v>4</v>
      </c>
      <c r="H459" s="89">
        <v>0.08</v>
      </c>
      <c r="I459" s="89">
        <f>Labour!D16</f>
        <v>466.67</v>
      </c>
      <c r="J459" s="89">
        <f>H459*I459</f>
        <v>37.333600000000004</v>
      </c>
    </row>
    <row r="460" spans="1:10">
      <c r="A460" s="90"/>
      <c r="B460" s="88"/>
      <c r="C460" s="86"/>
      <c r="D460" s="86"/>
      <c r="E460" s="84"/>
      <c r="F460" s="84" t="s">
        <v>18</v>
      </c>
      <c r="G460" s="88" t="s">
        <v>4</v>
      </c>
      <c r="H460" s="89">
        <v>2</v>
      </c>
      <c r="I460" s="89">
        <f>Labour!D17</f>
        <v>466.67</v>
      </c>
      <c r="J460" s="89">
        <f>I460*H460</f>
        <v>933.34</v>
      </c>
    </row>
    <row r="461" spans="1:10">
      <c r="A461" s="90"/>
      <c r="B461" s="94"/>
      <c r="C461" s="86"/>
      <c r="D461" s="86"/>
      <c r="E461" s="85" t="s">
        <v>955</v>
      </c>
      <c r="F461" s="85" t="s">
        <v>1622</v>
      </c>
      <c r="G461" s="88"/>
      <c r="H461" s="89"/>
      <c r="I461" s="89"/>
      <c r="J461" s="91">
        <f>SUM(J458:J460)*12.5%</f>
        <v>121.33420000000001</v>
      </c>
    </row>
    <row r="462" spans="1:10">
      <c r="A462" s="90"/>
      <c r="B462" s="88"/>
      <c r="C462" s="86"/>
      <c r="D462" s="86"/>
      <c r="E462" s="85"/>
      <c r="F462" s="85"/>
      <c r="G462" s="88"/>
      <c r="H462" s="89"/>
      <c r="I462" s="89"/>
      <c r="J462" s="91"/>
    </row>
    <row r="463" spans="1:10">
      <c r="A463" s="90"/>
      <c r="B463" s="88"/>
      <c r="C463" s="86"/>
      <c r="D463" s="84"/>
      <c r="E463" s="84" t="s">
        <v>1623</v>
      </c>
      <c r="F463" s="84"/>
      <c r="G463" s="88"/>
      <c r="H463" s="89"/>
      <c r="I463" s="89"/>
      <c r="J463" s="89">
        <f>SUM(J457:J461)</f>
        <v>1092.0078000000001</v>
      </c>
    </row>
    <row r="464" spans="1:10">
      <c r="A464" s="90"/>
      <c r="B464" s="88"/>
      <c r="C464" s="86"/>
      <c r="D464" s="84"/>
      <c r="E464" s="85" t="s">
        <v>1624</v>
      </c>
      <c r="F464" s="84"/>
      <c r="G464" s="88"/>
      <c r="H464" s="89"/>
      <c r="I464" s="89"/>
      <c r="J464" s="91">
        <f>J463/10</f>
        <v>109.20078000000001</v>
      </c>
    </row>
    <row r="465" spans="1:10" ht="43.5" customHeight="1">
      <c r="A465" s="90"/>
      <c r="B465" s="92" t="s">
        <v>726</v>
      </c>
      <c r="C465" s="681" t="s">
        <v>1625</v>
      </c>
      <c r="D465" s="681"/>
      <c r="E465" s="681"/>
      <c r="F465" s="681"/>
      <c r="G465" s="88"/>
      <c r="H465" s="89"/>
      <c r="I465" s="89"/>
      <c r="J465" s="89"/>
    </row>
    <row r="466" spans="1:10">
      <c r="A466" s="90"/>
      <c r="B466" s="88"/>
      <c r="C466" s="86"/>
      <c r="D466" s="85" t="s">
        <v>388</v>
      </c>
      <c r="E466" s="85" t="s">
        <v>528</v>
      </c>
      <c r="F466" s="84"/>
      <c r="G466" s="88"/>
      <c r="H466" s="89"/>
      <c r="I466" s="89"/>
      <c r="J466" s="89"/>
    </row>
    <row r="467" spans="1:10">
      <c r="A467" s="90"/>
      <c r="B467" s="88"/>
      <c r="C467" s="86"/>
      <c r="D467" s="86"/>
      <c r="E467" s="85" t="s">
        <v>953</v>
      </c>
      <c r="F467" s="85" t="s">
        <v>1230</v>
      </c>
      <c r="G467" s="88"/>
      <c r="H467" s="89"/>
      <c r="I467" s="89"/>
      <c r="J467" s="89"/>
    </row>
    <row r="468" spans="1:10">
      <c r="A468" s="90"/>
      <c r="B468" s="88"/>
      <c r="C468" s="86"/>
      <c r="D468" s="86"/>
      <c r="E468" s="84"/>
      <c r="F468" s="84" t="s">
        <v>17</v>
      </c>
      <c r="G468" s="88" t="s">
        <v>4</v>
      </c>
      <c r="H468" s="89">
        <v>0.01</v>
      </c>
      <c r="I468" s="89">
        <f>Labour!D16</f>
        <v>466.67</v>
      </c>
      <c r="J468" s="89">
        <f>H468*I468</f>
        <v>4.6667000000000005</v>
      </c>
    </row>
    <row r="469" spans="1:10">
      <c r="A469" s="90"/>
      <c r="B469" s="88"/>
      <c r="C469" s="86"/>
      <c r="D469" s="86"/>
      <c r="E469" s="84"/>
      <c r="F469" s="84" t="s">
        <v>18</v>
      </c>
      <c r="G469" s="88" t="s">
        <v>4</v>
      </c>
      <c r="H469" s="89">
        <v>0.25</v>
      </c>
      <c r="I469" s="89">
        <f>Labour!D17</f>
        <v>466.67</v>
      </c>
      <c r="J469" s="89">
        <f>I469*H469</f>
        <v>116.6675</v>
      </c>
    </row>
    <row r="470" spans="1:10">
      <c r="A470" s="90"/>
      <c r="B470" s="88"/>
      <c r="C470" s="86"/>
      <c r="D470" s="86"/>
      <c r="E470" s="85" t="s">
        <v>955</v>
      </c>
      <c r="F470" s="85" t="s">
        <v>1231</v>
      </c>
      <c r="G470" s="88"/>
      <c r="H470" s="89"/>
      <c r="I470" s="89"/>
      <c r="J470" s="89"/>
    </row>
    <row r="471" spans="1:10" ht="25.5">
      <c r="A471" s="90"/>
      <c r="B471" s="88"/>
      <c r="C471" s="86"/>
      <c r="D471" s="86"/>
      <c r="E471" s="84"/>
      <c r="F471" s="99" t="s">
        <v>1502</v>
      </c>
      <c r="G471" s="88" t="s">
        <v>89</v>
      </c>
      <c r="H471" s="89">
        <v>0.04</v>
      </c>
      <c r="I471" s="89">
        <f>'Plant &amp; Machinery'!G21</f>
        <v>2782</v>
      </c>
      <c r="J471" s="89">
        <f>I471*H471</f>
        <v>111.28</v>
      </c>
    </row>
    <row r="472" spans="1:10">
      <c r="A472" s="90"/>
      <c r="B472" s="88"/>
      <c r="C472" s="86"/>
      <c r="D472" s="86"/>
      <c r="E472" s="85" t="s">
        <v>957</v>
      </c>
      <c r="F472" s="85" t="s">
        <v>1469</v>
      </c>
      <c r="G472" s="88"/>
      <c r="H472" s="89"/>
      <c r="I472" s="89"/>
      <c r="J472" s="91">
        <f>SUM(J468:J471)*12.5%</f>
        <v>29.076775000000001</v>
      </c>
    </row>
    <row r="473" spans="1:10">
      <c r="A473" s="90"/>
      <c r="B473" s="88"/>
      <c r="C473" s="86"/>
      <c r="D473" s="86"/>
      <c r="E473" s="85"/>
      <c r="F473" s="85"/>
      <c r="G473" s="88"/>
      <c r="H473" s="89"/>
      <c r="I473" s="89"/>
      <c r="J473" s="91"/>
    </row>
    <row r="474" spans="1:10">
      <c r="A474" s="90"/>
      <c r="B474" s="88"/>
      <c r="C474" s="84"/>
      <c r="D474" s="86"/>
      <c r="E474" s="84" t="s">
        <v>1457</v>
      </c>
      <c r="F474" s="86"/>
      <c r="G474" s="88"/>
      <c r="H474" s="86"/>
      <c r="I474" s="89"/>
      <c r="J474" s="89">
        <f>SUM(J468:J472)</f>
        <v>261.69097500000004</v>
      </c>
    </row>
    <row r="475" spans="1:10">
      <c r="A475" s="90"/>
      <c r="B475" s="88"/>
      <c r="C475" s="84"/>
      <c r="D475" s="84"/>
      <c r="E475" s="85" t="s">
        <v>1626</v>
      </c>
      <c r="F475" s="84"/>
      <c r="G475" s="88"/>
      <c r="H475" s="89"/>
      <c r="I475" s="89"/>
      <c r="J475" s="91">
        <f>J474/10</f>
        <v>26.169097500000003</v>
      </c>
    </row>
    <row r="476" spans="1:10">
      <c r="A476" s="90"/>
      <c r="B476" s="88"/>
      <c r="C476" s="85" t="s">
        <v>301</v>
      </c>
      <c r="D476" s="85" t="s">
        <v>562</v>
      </c>
      <c r="E476" s="84"/>
      <c r="F476" s="84"/>
      <c r="G476" s="88"/>
      <c r="H476" s="89"/>
      <c r="I476" s="89"/>
      <c r="J476" s="89"/>
    </row>
    <row r="477" spans="1:10" ht="66" customHeight="1">
      <c r="A477" s="90"/>
      <c r="B477" s="88"/>
      <c r="C477" s="86"/>
      <c r="D477" s="678" t="s">
        <v>563</v>
      </c>
      <c r="E477" s="678"/>
      <c r="F477" s="678"/>
      <c r="G477" s="88"/>
      <c r="H477" s="89"/>
      <c r="I477" s="89"/>
      <c r="J477" s="89"/>
    </row>
    <row r="478" spans="1:10">
      <c r="A478" s="90"/>
      <c r="B478" s="88"/>
      <c r="C478" s="86"/>
      <c r="D478" s="84" t="s">
        <v>1430</v>
      </c>
      <c r="E478" s="84"/>
      <c r="F478" s="84"/>
      <c r="G478" s="88"/>
      <c r="H478" s="89"/>
      <c r="I478" s="89"/>
      <c r="J478" s="89"/>
    </row>
    <row r="479" spans="1:10">
      <c r="A479" s="90"/>
      <c r="B479" s="88"/>
      <c r="C479" s="86"/>
      <c r="D479" s="84" t="s">
        <v>1627</v>
      </c>
      <c r="E479" s="84"/>
      <c r="F479" s="84"/>
      <c r="G479" s="88"/>
      <c r="H479" s="89"/>
      <c r="I479" s="89"/>
      <c r="J479" s="89"/>
    </row>
    <row r="480" spans="1:10">
      <c r="A480" s="90"/>
      <c r="B480" s="88"/>
      <c r="C480" s="86"/>
      <c r="D480" s="85" t="s">
        <v>386</v>
      </c>
      <c r="E480" s="85" t="s">
        <v>527</v>
      </c>
      <c r="F480" s="84"/>
      <c r="G480" s="88"/>
      <c r="H480" s="89"/>
      <c r="I480" s="89"/>
      <c r="J480" s="89"/>
    </row>
    <row r="481" spans="1:10">
      <c r="A481" s="90"/>
      <c r="B481" s="88"/>
      <c r="C481" s="86"/>
      <c r="D481" s="86"/>
      <c r="E481" s="85" t="s">
        <v>953</v>
      </c>
      <c r="F481" s="85" t="s">
        <v>1230</v>
      </c>
      <c r="G481" s="88"/>
      <c r="H481" s="89"/>
      <c r="I481" s="89"/>
      <c r="J481" s="89"/>
    </row>
    <row r="482" spans="1:10">
      <c r="A482" s="90"/>
      <c r="B482" s="88"/>
      <c r="C482" s="86"/>
      <c r="D482" s="86"/>
      <c r="E482" s="84"/>
      <c r="F482" s="84" t="s">
        <v>17</v>
      </c>
      <c r="G482" s="88" t="s">
        <v>4</v>
      </c>
      <c r="H482" s="89">
        <v>0.12</v>
      </c>
      <c r="I482" s="89">
        <f>Labour!D16</f>
        <v>466.67</v>
      </c>
      <c r="J482" s="89">
        <f>H482*I482</f>
        <v>56.000399999999999</v>
      </c>
    </row>
    <row r="483" spans="1:10">
      <c r="A483" s="90"/>
      <c r="B483" s="88"/>
      <c r="C483" s="86"/>
      <c r="D483" s="86"/>
      <c r="E483" s="84"/>
      <c r="F483" s="84" t="s">
        <v>18</v>
      </c>
      <c r="G483" s="88" t="s">
        <v>4</v>
      </c>
      <c r="H483" s="89">
        <v>3</v>
      </c>
      <c r="I483" s="89">
        <f>Labour!D17</f>
        <v>466.67</v>
      </c>
      <c r="J483" s="89">
        <f>I483*H483</f>
        <v>1400.01</v>
      </c>
    </row>
    <row r="484" spans="1:10">
      <c r="A484" s="90"/>
      <c r="B484" s="88"/>
      <c r="C484" s="86"/>
      <c r="D484" s="86"/>
      <c r="E484" s="85" t="s">
        <v>955</v>
      </c>
      <c r="F484" s="85" t="s">
        <v>1622</v>
      </c>
      <c r="G484" s="88"/>
      <c r="H484" s="89"/>
      <c r="I484" s="89"/>
      <c r="J484" s="91">
        <f>SUM(J480:J483)*12.5%</f>
        <v>182.00129999999999</v>
      </c>
    </row>
    <row r="485" spans="1:10">
      <c r="A485" s="90"/>
      <c r="B485" s="88"/>
      <c r="C485" s="86"/>
      <c r="D485" s="86"/>
      <c r="E485" s="85"/>
      <c r="F485" s="85"/>
      <c r="G485" s="88"/>
      <c r="H485" s="89"/>
      <c r="I485" s="89"/>
      <c r="J485" s="91"/>
    </row>
    <row r="486" spans="1:10">
      <c r="A486" s="90"/>
      <c r="B486" s="88"/>
      <c r="C486" s="86"/>
      <c r="D486" s="86"/>
      <c r="E486" s="84" t="s">
        <v>1623</v>
      </c>
      <c r="F486" s="84"/>
      <c r="G486" s="88"/>
      <c r="H486" s="89"/>
      <c r="I486" s="89"/>
      <c r="J486" s="89">
        <f>SUM(J480:J484)</f>
        <v>1638.0116999999998</v>
      </c>
    </row>
    <row r="487" spans="1:10">
      <c r="A487" s="90"/>
      <c r="B487" s="88"/>
      <c r="C487" s="86"/>
      <c r="D487" s="84"/>
      <c r="E487" s="85" t="s">
        <v>1628</v>
      </c>
      <c r="F487" s="84"/>
      <c r="G487" s="88"/>
      <c r="H487" s="89"/>
      <c r="I487" s="89"/>
      <c r="J487" s="91">
        <f>J486/10</f>
        <v>163.80116999999998</v>
      </c>
    </row>
    <row r="488" spans="1:10">
      <c r="A488" s="90"/>
      <c r="B488" s="88"/>
      <c r="C488" s="86"/>
      <c r="D488" s="85" t="s">
        <v>388</v>
      </c>
      <c r="E488" s="85" t="s">
        <v>528</v>
      </c>
      <c r="F488" s="84"/>
      <c r="G488" s="88"/>
      <c r="H488" s="89"/>
      <c r="I488" s="89"/>
      <c r="J488" s="89"/>
    </row>
    <row r="489" spans="1:10">
      <c r="A489" s="90"/>
      <c r="B489" s="88"/>
      <c r="C489" s="86"/>
      <c r="D489" s="86"/>
      <c r="E489" s="85" t="s">
        <v>953</v>
      </c>
      <c r="F489" s="85" t="s">
        <v>1230</v>
      </c>
      <c r="G489" s="88"/>
      <c r="H489" s="89"/>
      <c r="I489" s="89"/>
      <c r="J489" s="89"/>
    </row>
    <row r="490" spans="1:10">
      <c r="A490" s="90"/>
      <c r="B490" s="88"/>
      <c r="C490" s="84"/>
      <c r="D490" s="86"/>
      <c r="E490" s="84"/>
      <c r="F490" s="84" t="s">
        <v>17</v>
      </c>
      <c r="G490" s="88" t="s">
        <v>4</v>
      </c>
      <c r="H490" s="89">
        <v>0.02</v>
      </c>
      <c r="I490" s="89">
        <f>Labour!D16</f>
        <v>466.67</v>
      </c>
      <c r="J490" s="89">
        <f>H490*I490</f>
        <v>9.333400000000001</v>
      </c>
    </row>
    <row r="491" spans="1:10">
      <c r="A491" s="90"/>
      <c r="B491" s="88"/>
      <c r="C491" s="84"/>
      <c r="D491" s="86"/>
      <c r="E491" s="84"/>
      <c r="F491" s="84" t="s">
        <v>18</v>
      </c>
      <c r="G491" s="88" t="s">
        <v>4</v>
      </c>
      <c r="H491" s="89">
        <v>0.5</v>
      </c>
      <c r="I491" s="89">
        <f>Labour!D17</f>
        <v>466.67</v>
      </c>
      <c r="J491" s="89">
        <f>I491*H491</f>
        <v>233.33500000000001</v>
      </c>
    </row>
    <row r="492" spans="1:10">
      <c r="A492" s="90"/>
      <c r="B492" s="88"/>
      <c r="C492" s="86"/>
      <c r="D492" s="86"/>
      <c r="E492" s="85" t="s">
        <v>955</v>
      </c>
      <c r="F492" s="85" t="s">
        <v>1231</v>
      </c>
      <c r="G492" s="88"/>
      <c r="H492" s="89"/>
      <c r="I492" s="89"/>
      <c r="J492" s="89"/>
    </row>
    <row r="493" spans="1:10" ht="25.5">
      <c r="A493" s="90"/>
      <c r="B493" s="88"/>
      <c r="C493" s="84"/>
      <c r="D493" s="86"/>
      <c r="E493" s="84"/>
      <c r="F493" s="99" t="s">
        <v>1629</v>
      </c>
      <c r="G493" s="88" t="s">
        <v>89</v>
      </c>
      <c r="H493" s="89">
        <v>0.1</v>
      </c>
      <c r="I493" s="89">
        <f>'Plant &amp; Machinery'!G21</f>
        <v>2782</v>
      </c>
      <c r="J493" s="89">
        <f>I493*H493</f>
        <v>278.2</v>
      </c>
    </row>
    <row r="494" spans="1:10">
      <c r="A494" s="90"/>
      <c r="B494" s="88"/>
      <c r="C494" s="86"/>
      <c r="D494" s="86"/>
      <c r="E494" s="85" t="s">
        <v>957</v>
      </c>
      <c r="F494" s="85" t="s">
        <v>1469</v>
      </c>
      <c r="G494" s="88"/>
      <c r="H494" s="89"/>
      <c r="I494" s="89"/>
      <c r="J494" s="91">
        <f>SUM(J490:J493)*12.5%</f>
        <v>65.108550000000008</v>
      </c>
    </row>
    <row r="495" spans="1:10">
      <c r="A495" s="90"/>
      <c r="B495" s="88"/>
      <c r="C495" s="86"/>
      <c r="D495" s="86"/>
      <c r="E495" s="85"/>
      <c r="F495" s="85"/>
      <c r="G495" s="88"/>
      <c r="H495" s="89"/>
      <c r="I495" s="89"/>
      <c r="J495" s="91"/>
    </row>
    <row r="496" spans="1:10">
      <c r="A496" s="90"/>
      <c r="B496" s="88"/>
      <c r="C496" s="86"/>
      <c r="D496" s="84"/>
      <c r="E496" s="84" t="s">
        <v>1457</v>
      </c>
      <c r="F496" s="84"/>
      <c r="G496" s="88"/>
      <c r="H496" s="89"/>
      <c r="I496" s="89"/>
      <c r="J496" s="89">
        <f>SUM(J490:J494)</f>
        <v>585.9769500000001</v>
      </c>
    </row>
    <row r="497" spans="1:10">
      <c r="A497" s="90"/>
      <c r="B497" s="88"/>
      <c r="C497" s="86"/>
      <c r="D497" s="84"/>
      <c r="E497" s="85" t="s">
        <v>1626</v>
      </c>
      <c r="F497" s="84"/>
      <c r="G497" s="88"/>
      <c r="H497" s="89"/>
      <c r="I497" s="89"/>
      <c r="J497" s="91">
        <f>J496/10</f>
        <v>58.597695000000009</v>
      </c>
    </row>
    <row r="498" spans="1:10">
      <c r="A498" s="90"/>
      <c r="B498" s="88"/>
      <c r="C498" s="85" t="s">
        <v>303</v>
      </c>
      <c r="D498" s="85" t="s">
        <v>564</v>
      </c>
      <c r="E498" s="84"/>
      <c r="F498" s="84"/>
      <c r="G498" s="88"/>
      <c r="H498" s="89"/>
      <c r="I498" s="89"/>
      <c r="J498" s="89"/>
    </row>
    <row r="499" spans="1:10" ht="30" customHeight="1">
      <c r="A499" s="90"/>
      <c r="B499" s="88"/>
      <c r="C499" s="86"/>
      <c r="D499" s="676" t="s">
        <v>1630</v>
      </c>
      <c r="E499" s="676"/>
      <c r="F499" s="676"/>
      <c r="G499" s="88"/>
      <c r="H499" s="89"/>
      <c r="I499" s="89"/>
      <c r="J499" s="89"/>
    </row>
    <row r="500" spans="1:10" ht="15.75" customHeight="1">
      <c r="A500" s="90"/>
      <c r="B500" s="88"/>
      <c r="C500" s="86"/>
      <c r="D500" s="676" t="s">
        <v>1631</v>
      </c>
      <c r="E500" s="676"/>
      <c r="F500" s="676"/>
      <c r="G500" s="88"/>
      <c r="H500" s="89"/>
      <c r="I500" s="89"/>
      <c r="J500" s="89"/>
    </row>
    <row r="501" spans="1:10">
      <c r="A501" s="83" t="s">
        <v>565</v>
      </c>
      <c r="B501" s="87">
        <v>307</v>
      </c>
      <c r="C501" s="85" t="s">
        <v>566</v>
      </c>
      <c r="D501" s="84"/>
      <c r="E501" s="84"/>
      <c r="F501" s="84"/>
      <c r="G501" s="88"/>
      <c r="H501" s="89"/>
      <c r="I501" s="89"/>
      <c r="J501" s="89"/>
    </row>
    <row r="502" spans="1:10" ht="42" customHeight="1">
      <c r="A502" s="83"/>
      <c r="B502" s="87"/>
      <c r="C502" s="85" t="s">
        <v>347</v>
      </c>
      <c r="D502" s="680" t="s">
        <v>567</v>
      </c>
      <c r="E502" s="680"/>
      <c r="F502" s="680"/>
      <c r="G502" s="88"/>
      <c r="H502" s="89"/>
      <c r="I502" s="89"/>
      <c r="J502" s="89"/>
    </row>
    <row r="503" spans="1:10">
      <c r="A503" s="90"/>
      <c r="B503" s="88"/>
      <c r="C503" s="84" t="s">
        <v>1632</v>
      </c>
      <c r="D503" s="84"/>
      <c r="E503" s="84"/>
      <c r="F503" s="84"/>
      <c r="G503" s="88"/>
      <c r="H503" s="89"/>
      <c r="I503" s="89"/>
      <c r="J503" s="89"/>
    </row>
    <row r="504" spans="1:10" ht="67.5" customHeight="1">
      <c r="A504" s="90"/>
      <c r="B504" s="88"/>
      <c r="C504" s="85" t="s">
        <v>1633</v>
      </c>
      <c r="D504" s="678" t="s">
        <v>1634</v>
      </c>
      <c r="E504" s="678"/>
      <c r="F504" s="678"/>
      <c r="G504" s="88"/>
      <c r="H504" s="89"/>
      <c r="I504" s="89"/>
      <c r="J504" s="89"/>
    </row>
    <row r="505" spans="1:10" ht="17.25" customHeight="1">
      <c r="A505" s="90"/>
      <c r="B505" s="88"/>
      <c r="C505" s="86"/>
      <c r="D505" s="84" t="s">
        <v>1635</v>
      </c>
      <c r="E505" s="84"/>
      <c r="F505" s="84"/>
      <c r="G505" s="88" t="s">
        <v>29</v>
      </c>
      <c r="H505" s="102"/>
      <c r="I505" s="89" t="e">
        <f>#REF!</f>
        <v>#REF!</v>
      </c>
      <c r="J505" s="89">
        <v>0</v>
      </c>
    </row>
    <row r="506" spans="1:10" ht="19.5" customHeight="1">
      <c r="A506" s="90"/>
      <c r="B506" s="88"/>
      <c r="C506" s="85" t="s">
        <v>1636</v>
      </c>
      <c r="D506" s="84" t="s">
        <v>1637</v>
      </c>
      <c r="E506" s="84"/>
      <c r="F506" s="84"/>
      <c r="G506" s="88"/>
      <c r="H506" s="89"/>
      <c r="I506" s="89"/>
      <c r="J506" s="89"/>
    </row>
    <row r="507" spans="1:10">
      <c r="A507" s="90"/>
      <c r="B507" s="88"/>
      <c r="C507" s="86"/>
      <c r="D507" s="84" t="s">
        <v>1638</v>
      </c>
      <c r="E507" s="84"/>
      <c r="F507" s="84"/>
      <c r="G507" s="88" t="s">
        <v>29</v>
      </c>
      <c r="H507" s="102"/>
      <c r="I507" s="89" t="e">
        <f>#REF!</f>
        <v>#REF!</v>
      </c>
      <c r="J507" s="89">
        <v>0</v>
      </c>
    </row>
    <row r="508" spans="1:10">
      <c r="A508" s="90"/>
      <c r="B508" s="88"/>
      <c r="C508" s="85" t="s">
        <v>1639</v>
      </c>
      <c r="D508" s="84" t="s">
        <v>1640</v>
      </c>
      <c r="E508" s="84"/>
      <c r="F508" s="84"/>
      <c r="G508" s="84"/>
      <c r="H508" s="84"/>
      <c r="I508" s="84"/>
      <c r="J508" s="84"/>
    </row>
    <row r="509" spans="1:10">
      <c r="A509" s="90"/>
      <c r="B509" s="88"/>
      <c r="C509" s="85"/>
      <c r="D509" s="84" t="s">
        <v>1641</v>
      </c>
      <c r="E509" s="84"/>
      <c r="F509" s="84"/>
      <c r="G509" s="88" t="s">
        <v>29</v>
      </c>
      <c r="H509" s="102"/>
      <c r="I509" s="89" t="e">
        <f>#REF!</f>
        <v>#REF!</v>
      </c>
      <c r="J509" s="89">
        <v>0</v>
      </c>
    </row>
    <row r="510" spans="1:10">
      <c r="A510" s="90"/>
      <c r="B510" s="88"/>
      <c r="C510" s="85" t="s">
        <v>1642</v>
      </c>
      <c r="D510" s="84" t="s">
        <v>1643</v>
      </c>
      <c r="E510" s="84"/>
      <c r="F510" s="84"/>
      <c r="G510" s="88"/>
      <c r="H510" s="89"/>
      <c r="I510" s="89"/>
      <c r="J510" s="89"/>
    </row>
    <row r="511" spans="1:10">
      <c r="A511" s="90"/>
      <c r="B511" s="88"/>
      <c r="C511" s="86"/>
      <c r="D511" s="84" t="s">
        <v>1644</v>
      </c>
      <c r="E511" s="84"/>
      <c r="F511" s="84"/>
      <c r="G511" s="88" t="s">
        <v>54</v>
      </c>
      <c r="H511" s="102"/>
      <c r="I511" s="89" t="e">
        <f>#REF!/10</f>
        <v>#REF!</v>
      </c>
      <c r="J511" s="89">
        <v>0</v>
      </c>
    </row>
    <row r="512" spans="1:10">
      <c r="A512" s="90"/>
      <c r="B512" s="88"/>
      <c r="C512" s="85" t="s">
        <v>1645</v>
      </c>
      <c r="D512" s="84" t="s">
        <v>1646</v>
      </c>
      <c r="E512" s="84"/>
      <c r="F512" s="84"/>
      <c r="G512" s="88"/>
      <c r="H512" s="89"/>
      <c r="I512" s="89"/>
      <c r="J512" s="89"/>
    </row>
    <row r="513" spans="1:10">
      <c r="A513" s="90"/>
      <c r="B513" s="88"/>
      <c r="C513" s="86"/>
      <c r="D513" s="84" t="s">
        <v>1647</v>
      </c>
      <c r="E513" s="84"/>
      <c r="F513" s="84"/>
      <c r="G513" s="88" t="s">
        <v>27</v>
      </c>
      <c r="H513" s="102"/>
      <c r="I513" s="89" t="e">
        <f>#REF!</f>
        <v>#REF!</v>
      </c>
      <c r="J513" s="89">
        <v>0</v>
      </c>
    </row>
    <row r="514" spans="1:10">
      <c r="A514" s="90"/>
      <c r="B514" s="88"/>
      <c r="C514" s="85" t="s">
        <v>1648</v>
      </c>
      <c r="D514" s="84"/>
      <c r="E514" s="84"/>
      <c r="F514" s="84"/>
      <c r="G514" s="88"/>
      <c r="H514" s="89"/>
      <c r="I514" s="89"/>
      <c r="J514" s="91">
        <v>0</v>
      </c>
    </row>
    <row r="515" spans="1:10" ht="42.75" customHeight="1">
      <c r="A515" s="83"/>
      <c r="B515" s="87"/>
      <c r="C515" s="85" t="s">
        <v>342</v>
      </c>
      <c r="D515" s="680" t="s">
        <v>567</v>
      </c>
      <c r="E515" s="680"/>
      <c r="F515" s="680"/>
      <c r="G515" s="88"/>
      <c r="H515" s="89"/>
      <c r="I515" s="89"/>
      <c r="J515" s="89"/>
    </row>
    <row r="516" spans="1:10">
      <c r="A516" s="90"/>
      <c r="B516" s="88"/>
      <c r="C516" s="84" t="s">
        <v>1632</v>
      </c>
      <c r="D516" s="84"/>
      <c r="E516" s="84"/>
      <c r="F516" s="84"/>
      <c r="G516" s="88"/>
      <c r="H516" s="89"/>
      <c r="I516" s="89"/>
      <c r="J516" s="89"/>
    </row>
    <row r="517" spans="1:10" ht="66.75" customHeight="1">
      <c r="A517" s="90"/>
      <c r="B517" s="88"/>
      <c r="C517" s="85" t="s">
        <v>1633</v>
      </c>
      <c r="D517" s="678" t="s">
        <v>1634</v>
      </c>
      <c r="E517" s="678"/>
      <c r="F517" s="678"/>
      <c r="G517" s="88"/>
      <c r="H517" s="89"/>
      <c r="I517" s="89"/>
      <c r="J517" s="89"/>
    </row>
    <row r="518" spans="1:10">
      <c r="A518" s="90"/>
      <c r="B518" s="88"/>
      <c r="C518" s="86"/>
      <c r="D518" s="84" t="s">
        <v>1635</v>
      </c>
      <c r="E518" s="84"/>
      <c r="F518" s="84"/>
      <c r="G518" s="88" t="s">
        <v>29</v>
      </c>
      <c r="H518" s="102"/>
      <c r="I518" s="89" t="e">
        <f>#REF!</f>
        <v>#REF!</v>
      </c>
      <c r="J518" s="89">
        <v>0</v>
      </c>
    </row>
    <row r="519" spans="1:10">
      <c r="A519" s="90"/>
      <c r="B519" s="88"/>
      <c r="C519" s="85" t="s">
        <v>1636</v>
      </c>
      <c r="D519" s="84" t="s">
        <v>1637</v>
      </c>
      <c r="E519" s="84"/>
      <c r="F519" s="84"/>
      <c r="G519" s="88"/>
      <c r="H519" s="89"/>
      <c r="I519" s="89"/>
      <c r="J519" s="89"/>
    </row>
    <row r="520" spans="1:10">
      <c r="A520" s="90"/>
      <c r="B520" s="88"/>
      <c r="C520" s="86"/>
      <c r="D520" s="84" t="s">
        <v>1638</v>
      </c>
      <c r="E520" s="84"/>
      <c r="F520" s="84"/>
      <c r="G520" s="88" t="s">
        <v>29</v>
      </c>
      <c r="H520" s="102"/>
      <c r="I520" s="89" t="e">
        <f>#REF!</f>
        <v>#REF!</v>
      </c>
      <c r="J520" s="89">
        <v>0</v>
      </c>
    </row>
    <row r="521" spans="1:10" ht="16.5" customHeight="1">
      <c r="A521" s="90"/>
      <c r="B521" s="86"/>
      <c r="C521" s="85" t="s">
        <v>1639</v>
      </c>
      <c r="D521" s="676" t="s">
        <v>1649</v>
      </c>
      <c r="E521" s="676"/>
      <c r="F521" s="676"/>
      <c r="G521" s="84"/>
      <c r="H521" s="84"/>
      <c r="I521" s="84"/>
      <c r="J521" s="84"/>
    </row>
    <row r="522" spans="1:10">
      <c r="A522" s="90"/>
      <c r="B522" s="86"/>
      <c r="C522" s="85"/>
      <c r="D522" s="84" t="s">
        <v>1650</v>
      </c>
      <c r="E522" s="86"/>
      <c r="F522" s="86"/>
      <c r="G522" s="88" t="s">
        <v>29</v>
      </c>
      <c r="H522" s="102"/>
      <c r="I522" s="89" t="e">
        <f>#REF!</f>
        <v>#REF!</v>
      </c>
      <c r="J522" s="89">
        <v>0</v>
      </c>
    </row>
    <row r="523" spans="1:10">
      <c r="A523" s="90"/>
      <c r="B523" s="88"/>
      <c r="C523" s="85" t="s">
        <v>1642</v>
      </c>
      <c r="D523" s="84" t="s">
        <v>1643</v>
      </c>
      <c r="E523" s="84"/>
      <c r="F523" s="84"/>
      <c r="G523" s="88"/>
      <c r="H523" s="89"/>
      <c r="I523" s="89"/>
      <c r="J523" s="89"/>
    </row>
    <row r="524" spans="1:10">
      <c r="A524" s="90"/>
      <c r="B524" s="88"/>
      <c r="C524" s="84"/>
      <c r="D524" s="84" t="s">
        <v>1644</v>
      </c>
      <c r="E524" s="84"/>
      <c r="F524" s="84"/>
      <c r="G524" s="88" t="s">
        <v>54</v>
      </c>
      <c r="H524" s="102"/>
      <c r="I524" s="89" t="e">
        <f>#REF!</f>
        <v>#REF!</v>
      </c>
      <c r="J524" s="89">
        <v>0</v>
      </c>
    </row>
    <row r="525" spans="1:10">
      <c r="A525" s="90"/>
      <c r="B525" s="88"/>
      <c r="C525" s="85" t="s">
        <v>1645</v>
      </c>
      <c r="D525" s="84" t="s">
        <v>1646</v>
      </c>
      <c r="E525" s="84"/>
      <c r="F525" s="84"/>
      <c r="G525" s="88"/>
      <c r="H525" s="89"/>
      <c r="I525" s="89"/>
      <c r="J525" s="89"/>
    </row>
    <row r="526" spans="1:10">
      <c r="A526" s="90"/>
      <c r="B526" s="88"/>
      <c r="C526" s="86"/>
      <c r="D526" s="84" t="s">
        <v>1647</v>
      </c>
      <c r="E526" s="84"/>
      <c r="F526" s="84"/>
      <c r="G526" s="88" t="s">
        <v>27</v>
      </c>
      <c r="H526" s="89"/>
      <c r="I526" s="89" t="e">
        <f>#REF!</f>
        <v>#REF!</v>
      </c>
      <c r="J526" s="89">
        <v>0</v>
      </c>
    </row>
    <row r="527" spans="1:10">
      <c r="A527" s="90"/>
      <c r="B527" s="88"/>
      <c r="C527" s="85" t="s">
        <v>1648</v>
      </c>
      <c r="D527" s="84"/>
      <c r="E527" s="84"/>
      <c r="F527" s="84"/>
      <c r="G527" s="88"/>
      <c r="H527" s="89"/>
      <c r="I527" s="89"/>
      <c r="J527" s="91">
        <v>0</v>
      </c>
    </row>
    <row r="528" spans="1:10" ht="19.5" customHeight="1">
      <c r="A528" s="93"/>
      <c r="B528" s="92" t="s">
        <v>726</v>
      </c>
      <c r="C528" s="98" t="s">
        <v>1651</v>
      </c>
      <c r="D528" s="86"/>
      <c r="E528" s="86"/>
      <c r="F528" s="86"/>
      <c r="G528" s="84"/>
      <c r="H528" s="84"/>
      <c r="I528" s="84"/>
      <c r="J528" s="84"/>
    </row>
    <row r="531" spans="1:10" ht="17.25" customHeight="1">
      <c r="A531" s="83" t="s">
        <v>1652</v>
      </c>
      <c r="B531" s="87">
        <v>303.10000000000002</v>
      </c>
      <c r="C531" s="85" t="s">
        <v>543</v>
      </c>
      <c r="D531" s="84"/>
      <c r="E531" s="86"/>
      <c r="F531" s="84"/>
      <c r="G531" s="88"/>
      <c r="H531" s="89"/>
      <c r="I531" s="89"/>
      <c r="J531" s="89"/>
    </row>
    <row r="532" spans="1:10" ht="67.5" customHeight="1">
      <c r="A532" s="90"/>
      <c r="B532" s="88"/>
      <c r="C532" s="678" t="s">
        <v>1653</v>
      </c>
      <c r="D532" s="678"/>
      <c r="E532" s="678"/>
      <c r="F532" s="678"/>
      <c r="G532" s="88"/>
      <c r="H532" s="89"/>
      <c r="I532" s="89"/>
      <c r="J532" s="89"/>
    </row>
    <row r="533" spans="1:10" ht="12.75" customHeight="1">
      <c r="A533" s="90"/>
      <c r="B533" s="88"/>
      <c r="C533" s="103"/>
      <c r="D533" s="679" t="s">
        <v>1654</v>
      </c>
      <c r="E533" s="679"/>
      <c r="F533" s="679"/>
      <c r="G533" s="88"/>
      <c r="H533" s="89"/>
      <c r="I533" s="89"/>
      <c r="J533" s="89"/>
    </row>
    <row r="534" spans="1:10">
      <c r="A534" s="90"/>
      <c r="B534" s="88"/>
      <c r="C534" s="84" t="s">
        <v>1404</v>
      </c>
      <c r="D534" s="86"/>
      <c r="E534" s="84"/>
      <c r="F534" s="84"/>
      <c r="G534" s="88"/>
      <c r="H534" s="89"/>
      <c r="I534" s="89"/>
      <c r="J534" s="89"/>
    </row>
    <row r="535" spans="1:10">
      <c r="A535" s="90"/>
      <c r="B535" s="88"/>
      <c r="C535" s="84" t="s">
        <v>1477</v>
      </c>
      <c r="D535" s="84"/>
      <c r="E535" s="84"/>
      <c r="F535" s="84"/>
      <c r="G535" s="88"/>
      <c r="H535" s="89"/>
      <c r="I535" s="89"/>
      <c r="J535" s="89"/>
    </row>
    <row r="536" spans="1:10">
      <c r="A536" s="90"/>
      <c r="B536" s="88"/>
      <c r="C536" s="85" t="s">
        <v>953</v>
      </c>
      <c r="D536" s="85" t="s">
        <v>1230</v>
      </c>
      <c r="E536" s="84"/>
      <c r="F536" s="84"/>
      <c r="G536" s="88"/>
      <c r="H536" s="89"/>
      <c r="I536" s="89"/>
      <c r="J536" s="89"/>
    </row>
    <row r="537" spans="1:10">
      <c r="A537" s="90"/>
      <c r="B537" s="88"/>
      <c r="C537" s="84"/>
      <c r="D537" s="84" t="s">
        <v>17</v>
      </c>
      <c r="E537" s="84"/>
      <c r="F537" s="84"/>
      <c r="G537" s="88" t="s">
        <v>4</v>
      </c>
      <c r="H537" s="89">
        <v>0.04</v>
      </c>
      <c r="I537" s="89">
        <f>Labour!$D$16</f>
        <v>466.67</v>
      </c>
      <c r="J537" s="89">
        <f>H537*I537</f>
        <v>18.666800000000002</v>
      </c>
    </row>
    <row r="538" spans="1:10">
      <c r="A538" s="90"/>
      <c r="B538" s="88"/>
      <c r="C538" s="84"/>
      <c r="D538" s="84" t="s">
        <v>18</v>
      </c>
      <c r="E538" s="84"/>
      <c r="F538" s="84"/>
      <c r="G538" s="88" t="s">
        <v>4</v>
      </c>
      <c r="H538" s="89">
        <v>1</v>
      </c>
      <c r="I538" s="89">
        <f>Labour!$D$17</f>
        <v>466.67</v>
      </c>
      <c r="J538" s="89">
        <f>I538*H538</f>
        <v>466.67</v>
      </c>
    </row>
    <row r="539" spans="1:10" ht="15" customHeight="1">
      <c r="A539" s="90"/>
      <c r="B539" s="88"/>
      <c r="C539" s="85" t="s">
        <v>955</v>
      </c>
      <c r="D539" s="85" t="s">
        <v>1231</v>
      </c>
      <c r="E539" s="84"/>
      <c r="F539" s="84"/>
      <c r="G539" s="88"/>
      <c r="H539" s="89"/>
      <c r="I539" s="89"/>
      <c r="J539" s="89"/>
    </row>
    <row r="540" spans="1:10" ht="30" customHeight="1">
      <c r="A540" s="90"/>
      <c r="B540" s="88"/>
      <c r="C540" s="84"/>
      <c r="D540" s="676" t="s">
        <v>1502</v>
      </c>
      <c r="E540" s="676"/>
      <c r="F540" s="676"/>
      <c r="G540" s="88" t="s">
        <v>89</v>
      </c>
      <c r="H540" s="89">
        <v>1.67</v>
      </c>
      <c r="I540" s="89">
        <f>'Plant &amp; Machinery'!$G$21</f>
        <v>2782</v>
      </c>
      <c r="J540" s="89">
        <f>I540*H540</f>
        <v>4645.9399999999996</v>
      </c>
    </row>
    <row r="541" spans="1:10" ht="15" customHeight="1">
      <c r="A541" s="90"/>
      <c r="B541" s="88"/>
      <c r="C541" s="84"/>
      <c r="D541" s="84" t="s">
        <v>1475</v>
      </c>
      <c r="E541" s="84"/>
      <c r="F541" s="84"/>
      <c r="G541" s="88" t="s">
        <v>89</v>
      </c>
      <c r="H541" s="101">
        <v>0</v>
      </c>
      <c r="I541" s="89">
        <f>'Plant &amp; Machinery'!$G$47</f>
        <v>684</v>
      </c>
      <c r="J541" s="89">
        <f>I541*H541</f>
        <v>0</v>
      </c>
    </row>
    <row r="542" spans="1:10" ht="15" customHeight="1">
      <c r="A542" s="90"/>
      <c r="B542" s="88"/>
      <c r="C542" s="84"/>
      <c r="D542" s="676" t="s">
        <v>1585</v>
      </c>
      <c r="E542" s="676"/>
      <c r="F542" s="676"/>
      <c r="G542" s="88" t="s">
        <v>29</v>
      </c>
      <c r="H542" s="89">
        <v>0</v>
      </c>
      <c r="I542" s="89">
        <f>'Chapter -1'!$J$32</f>
        <v>60.971768181818192</v>
      </c>
      <c r="J542" s="89">
        <f>H542*I542</f>
        <v>0</v>
      </c>
    </row>
    <row r="543" spans="1:10" ht="12.75" customHeight="1">
      <c r="A543" s="90"/>
      <c r="B543" s="88"/>
      <c r="C543" s="84"/>
      <c r="D543" s="676" t="s">
        <v>1586</v>
      </c>
      <c r="E543" s="676"/>
      <c r="F543" s="676"/>
      <c r="G543" s="88" t="s">
        <v>29</v>
      </c>
      <c r="H543" s="89">
        <v>0</v>
      </c>
      <c r="I543" s="89">
        <f>'Chapter -1'!$J$56</f>
        <v>36.415043181818184</v>
      </c>
      <c r="J543" s="89">
        <f>I543*H543</f>
        <v>0</v>
      </c>
    </row>
    <row r="544" spans="1:10">
      <c r="A544" s="90"/>
      <c r="B544" s="88"/>
      <c r="C544" s="84"/>
      <c r="D544" s="84" t="s">
        <v>1478</v>
      </c>
      <c r="E544" s="84"/>
      <c r="F544" s="84"/>
      <c r="G544" s="88" t="s">
        <v>89</v>
      </c>
      <c r="H544" s="89">
        <v>0.5</v>
      </c>
      <c r="I544" s="89">
        <f>'Plant &amp; Machinery'!$G$14</f>
        <v>3770</v>
      </c>
      <c r="J544" s="89">
        <f>H544*I544</f>
        <v>1885</v>
      </c>
    </row>
    <row r="545" spans="1:10">
      <c r="A545" s="90"/>
      <c r="B545" s="88"/>
      <c r="C545" s="84"/>
      <c r="D545" s="84" t="s">
        <v>1479</v>
      </c>
      <c r="E545" s="84"/>
      <c r="F545" s="84"/>
      <c r="G545" s="88" t="s">
        <v>89</v>
      </c>
      <c r="H545" s="89">
        <v>0.5</v>
      </c>
      <c r="I545" s="89">
        <f>'Plant &amp; Machinery'!$G$26</f>
        <v>4216</v>
      </c>
      <c r="J545" s="89">
        <f>I545*H545</f>
        <v>2108</v>
      </c>
    </row>
    <row r="546" spans="1:10">
      <c r="A546" s="90"/>
      <c r="B546" s="88"/>
      <c r="C546" s="84"/>
      <c r="D546" s="84" t="s">
        <v>1587</v>
      </c>
      <c r="E546" s="84"/>
      <c r="F546" s="84"/>
      <c r="G546" s="88" t="s">
        <v>89</v>
      </c>
      <c r="H546" s="89">
        <v>2</v>
      </c>
      <c r="I546" s="89">
        <f>'Plant &amp; Machinery'!$G$55</f>
        <v>600</v>
      </c>
      <c r="J546" s="89">
        <f>I546*H546</f>
        <v>1200</v>
      </c>
    </row>
    <row r="547" spans="1:10">
      <c r="A547" s="90"/>
      <c r="B547" s="88"/>
      <c r="C547" s="84"/>
      <c r="D547" s="84" t="s">
        <v>1588</v>
      </c>
      <c r="E547" s="84"/>
      <c r="F547" s="84"/>
      <c r="G547" s="88" t="s">
        <v>89</v>
      </c>
      <c r="H547" s="89">
        <v>1.43</v>
      </c>
      <c r="I547" s="89">
        <f>'Plant &amp; Machinery'!$G$36</f>
        <v>1320</v>
      </c>
      <c r="J547" s="89">
        <f>H547*I547</f>
        <v>1887.6</v>
      </c>
    </row>
    <row r="548" spans="1:10">
      <c r="A548" s="90"/>
      <c r="B548" s="88"/>
      <c r="C548" s="85" t="s">
        <v>957</v>
      </c>
      <c r="D548" s="85" t="s">
        <v>1293</v>
      </c>
      <c r="E548" s="84"/>
      <c r="F548" s="84"/>
      <c r="G548" s="88"/>
      <c r="H548" s="89"/>
      <c r="I548" s="89"/>
      <c r="J548" s="89"/>
    </row>
    <row r="549" spans="1:10">
      <c r="A549" s="90"/>
      <c r="B549" s="88"/>
      <c r="C549" s="84"/>
      <c r="D549" s="84" t="s">
        <v>174</v>
      </c>
      <c r="E549" s="84"/>
      <c r="F549" s="84"/>
      <c r="G549" s="88" t="s">
        <v>175</v>
      </c>
      <c r="H549" s="89">
        <v>12</v>
      </c>
      <c r="I549" s="89">
        <f>Material!$D$146</f>
        <v>125</v>
      </c>
      <c r="J549" s="89">
        <f>I549*H549</f>
        <v>1500</v>
      </c>
    </row>
    <row r="550" spans="1:10">
      <c r="A550" s="90"/>
      <c r="B550" s="88"/>
      <c r="C550" s="84"/>
      <c r="D550" s="84" t="s">
        <v>82</v>
      </c>
      <c r="E550" s="84"/>
      <c r="F550" s="84"/>
      <c r="G550" s="88" t="s">
        <v>29</v>
      </c>
      <c r="H550" s="89">
        <v>100</v>
      </c>
      <c r="I550" s="89">
        <f>Material!$D$54</f>
        <v>75</v>
      </c>
      <c r="J550" s="89">
        <f>H550*I550</f>
        <v>7500</v>
      </c>
    </row>
    <row r="551" spans="1:10">
      <c r="A551" s="90"/>
      <c r="B551" s="88"/>
      <c r="C551" s="85" t="s">
        <v>959</v>
      </c>
      <c r="D551" s="85" t="s">
        <v>1481</v>
      </c>
      <c r="E551" s="84"/>
      <c r="F551" s="84"/>
      <c r="G551" s="88"/>
      <c r="H551" s="89"/>
      <c r="I551" s="89"/>
      <c r="J551" s="91">
        <f>SUM(J537:J550)*12.5%</f>
        <v>2651.4845999999998</v>
      </c>
    </row>
    <row r="552" spans="1:10">
      <c r="A552" s="90"/>
      <c r="B552" s="88"/>
      <c r="C552" s="85"/>
      <c r="D552" s="85"/>
      <c r="E552" s="84"/>
      <c r="F552" s="84"/>
      <c r="G552" s="88"/>
      <c r="H552" s="89"/>
      <c r="I552" s="89"/>
      <c r="J552" s="91"/>
    </row>
    <row r="553" spans="1:10">
      <c r="A553" s="90"/>
      <c r="B553" s="88"/>
      <c r="C553" s="84" t="s">
        <v>1589</v>
      </c>
      <c r="D553" s="84"/>
      <c r="E553" s="84"/>
      <c r="F553" s="84"/>
      <c r="G553" s="88"/>
      <c r="H553" s="89"/>
      <c r="I553" s="89"/>
      <c r="J553" s="89">
        <f>SUM(J537:J551)</f>
        <v>23863.361399999998</v>
      </c>
    </row>
    <row r="554" spans="1:10">
      <c r="A554" s="90"/>
      <c r="B554" s="88"/>
      <c r="C554" s="85" t="s">
        <v>1590</v>
      </c>
      <c r="D554" s="86"/>
      <c r="E554" s="84"/>
      <c r="F554" s="84"/>
      <c r="G554" s="88"/>
      <c r="H554" s="89"/>
      <c r="I554" s="89"/>
      <c r="J554" s="91">
        <f>J553/100</f>
        <v>238.63361399999997</v>
      </c>
    </row>
    <row r="556" spans="1:10">
      <c r="A556" s="83" t="s">
        <v>1655</v>
      </c>
      <c r="B556" s="87">
        <v>303.10000000000002</v>
      </c>
      <c r="C556" s="85" t="s">
        <v>543</v>
      </c>
      <c r="D556" s="84"/>
      <c r="E556" s="86"/>
      <c r="F556" s="84"/>
      <c r="G556" s="88"/>
      <c r="H556" s="89"/>
      <c r="I556" s="89"/>
      <c r="J556" s="89"/>
    </row>
    <row r="557" spans="1:10" ht="66" customHeight="1">
      <c r="A557" s="90"/>
      <c r="B557" s="88"/>
      <c r="C557" s="678" t="s">
        <v>1656</v>
      </c>
      <c r="D557" s="678"/>
      <c r="E557" s="678"/>
      <c r="F557" s="678"/>
      <c r="G557" s="88"/>
      <c r="H557" s="89"/>
      <c r="I557" s="89"/>
      <c r="J557" s="89"/>
    </row>
    <row r="558" spans="1:10" ht="12.75" customHeight="1">
      <c r="A558" s="90"/>
      <c r="B558" s="88"/>
      <c r="C558" s="103"/>
      <c r="D558" s="679" t="s">
        <v>1657</v>
      </c>
      <c r="E558" s="679"/>
      <c r="F558" s="679"/>
      <c r="G558" s="88"/>
      <c r="H558" s="89"/>
      <c r="I558" s="89"/>
      <c r="J558" s="89"/>
    </row>
    <row r="559" spans="1:10">
      <c r="A559" s="90"/>
      <c r="B559" s="88"/>
      <c r="C559" s="84" t="s">
        <v>1404</v>
      </c>
      <c r="D559" s="86"/>
      <c r="E559" s="84"/>
      <c r="F559" s="84"/>
      <c r="G559" s="88"/>
      <c r="H559" s="89"/>
      <c r="I559" s="89"/>
      <c r="J559" s="89"/>
    </row>
    <row r="560" spans="1:10">
      <c r="A560" s="90"/>
      <c r="B560" s="88"/>
      <c r="C560" s="84" t="s">
        <v>1477</v>
      </c>
      <c r="D560" s="84"/>
      <c r="E560" s="84"/>
      <c r="F560" s="84"/>
      <c r="G560" s="88"/>
      <c r="H560" s="89"/>
      <c r="I560" s="89"/>
      <c r="J560" s="89"/>
    </row>
    <row r="561" spans="1:10">
      <c r="A561" s="90"/>
      <c r="B561" s="88"/>
      <c r="C561" s="85" t="s">
        <v>953</v>
      </c>
      <c r="D561" s="85" t="s">
        <v>1230</v>
      </c>
      <c r="E561" s="84"/>
      <c r="F561" s="84"/>
      <c r="G561" s="88"/>
      <c r="H561" s="89"/>
      <c r="I561" s="89"/>
      <c r="J561" s="89"/>
    </row>
    <row r="562" spans="1:10">
      <c r="A562" s="90"/>
      <c r="B562" s="88"/>
      <c r="C562" s="84"/>
      <c r="D562" s="84" t="s">
        <v>17</v>
      </c>
      <c r="E562" s="84"/>
      <c r="F562" s="84"/>
      <c r="G562" s="88" t="s">
        <v>4</v>
      </c>
      <c r="H562" s="89">
        <v>0.04</v>
      </c>
      <c r="I562" s="89">
        <f>Labour!$D$16</f>
        <v>466.67</v>
      </c>
      <c r="J562" s="89">
        <f>H562*I562</f>
        <v>18.666800000000002</v>
      </c>
    </row>
    <row r="563" spans="1:10">
      <c r="A563" s="90"/>
      <c r="B563" s="88"/>
      <c r="C563" s="84"/>
      <c r="D563" s="84" t="s">
        <v>18</v>
      </c>
      <c r="E563" s="84"/>
      <c r="F563" s="84"/>
      <c r="G563" s="88" t="s">
        <v>4</v>
      </c>
      <c r="H563" s="89">
        <v>1</v>
      </c>
      <c r="I563" s="89">
        <f>Labour!$D$17</f>
        <v>466.67</v>
      </c>
      <c r="J563" s="89">
        <f>I563*H563</f>
        <v>466.67</v>
      </c>
    </row>
    <row r="564" spans="1:10">
      <c r="A564" s="90"/>
      <c r="B564" s="88"/>
      <c r="C564" s="85" t="s">
        <v>955</v>
      </c>
      <c r="D564" s="85" t="s">
        <v>1231</v>
      </c>
      <c r="E564" s="84"/>
      <c r="F564" s="84"/>
      <c r="G564" s="88"/>
      <c r="H564" s="89"/>
      <c r="I564" s="89"/>
      <c r="J564" s="89"/>
    </row>
    <row r="565" spans="1:10" ht="27" customHeight="1">
      <c r="A565" s="90"/>
      <c r="B565" s="88"/>
      <c r="C565" s="84"/>
      <c r="D565" s="676" t="s">
        <v>1502</v>
      </c>
      <c r="E565" s="676"/>
      <c r="F565" s="676"/>
      <c r="G565" s="88" t="s">
        <v>89</v>
      </c>
      <c r="H565" s="89">
        <v>1.67</v>
      </c>
      <c r="I565" s="89">
        <f>'Plant &amp; Machinery'!$G$21</f>
        <v>2782</v>
      </c>
      <c r="J565" s="89">
        <f>I565*H565</f>
        <v>4645.9399999999996</v>
      </c>
    </row>
    <row r="566" spans="1:10">
      <c r="A566" s="90"/>
      <c r="B566" s="88"/>
      <c r="C566" s="84"/>
      <c r="D566" s="84" t="s">
        <v>1475</v>
      </c>
      <c r="E566" s="84"/>
      <c r="F566" s="84"/>
      <c r="G566" s="88" t="s">
        <v>89</v>
      </c>
      <c r="H566" s="104">
        <v>1.125</v>
      </c>
      <c r="I566" s="89">
        <f>'Plant &amp; Machinery'!$G$47</f>
        <v>684</v>
      </c>
      <c r="J566" s="89">
        <f>I566*H566</f>
        <v>769.5</v>
      </c>
    </row>
    <row r="567" spans="1:10" ht="12.75" customHeight="1">
      <c r="A567" s="90"/>
      <c r="B567" s="88"/>
      <c r="C567" s="84"/>
      <c r="D567" s="676" t="s">
        <v>1585</v>
      </c>
      <c r="E567" s="676"/>
      <c r="F567" s="676"/>
      <c r="G567" s="88" t="s">
        <v>29</v>
      </c>
      <c r="H567" s="89">
        <v>25</v>
      </c>
      <c r="I567" s="89">
        <f>'Chapter -1'!$J$32</f>
        <v>60.971768181818192</v>
      </c>
      <c r="J567" s="89">
        <f>H567*I567</f>
        <v>1524.2942045454547</v>
      </c>
    </row>
    <row r="568" spans="1:10" ht="12.75" customHeight="1">
      <c r="A568" s="90"/>
      <c r="B568" s="88"/>
      <c r="C568" s="84"/>
      <c r="D568" s="676" t="s">
        <v>1586</v>
      </c>
      <c r="E568" s="676"/>
      <c r="F568" s="676"/>
      <c r="G568" s="88" t="s">
        <v>29</v>
      </c>
      <c r="H568" s="89">
        <v>25</v>
      </c>
      <c r="I568" s="89">
        <f>'Chapter -1'!$J$56</f>
        <v>36.415043181818184</v>
      </c>
      <c r="J568" s="89">
        <f>I568*H568</f>
        <v>910.37607954545456</v>
      </c>
    </row>
    <row r="569" spans="1:10">
      <c r="A569" s="90"/>
      <c r="B569" s="88"/>
      <c r="C569" s="84"/>
      <c r="D569" s="84" t="s">
        <v>1478</v>
      </c>
      <c r="E569" s="84"/>
      <c r="F569" s="84"/>
      <c r="G569" s="88" t="s">
        <v>89</v>
      </c>
      <c r="H569" s="89">
        <v>0.5</v>
      </c>
      <c r="I569" s="89">
        <f>'Plant &amp; Machinery'!$G$14</f>
        <v>3770</v>
      </c>
      <c r="J569" s="89">
        <f>H569*I569</f>
        <v>1885</v>
      </c>
    </row>
    <row r="570" spans="1:10">
      <c r="A570" s="90"/>
      <c r="B570" s="88"/>
      <c r="C570" s="84"/>
      <c r="D570" s="84" t="s">
        <v>1479</v>
      </c>
      <c r="E570" s="84"/>
      <c r="F570" s="84"/>
      <c r="G570" s="88" t="s">
        <v>89</v>
      </c>
      <c r="H570" s="89">
        <v>0.5</v>
      </c>
      <c r="I570" s="89">
        <f>'Plant &amp; Machinery'!$G$26</f>
        <v>4216</v>
      </c>
      <c r="J570" s="89">
        <f>I570*H570</f>
        <v>2108</v>
      </c>
    </row>
    <row r="571" spans="1:10">
      <c r="A571" s="90"/>
      <c r="B571" s="88"/>
      <c r="C571" s="84"/>
      <c r="D571" s="84" t="s">
        <v>1587</v>
      </c>
      <c r="E571" s="84"/>
      <c r="F571" s="84"/>
      <c r="G571" s="88" t="s">
        <v>89</v>
      </c>
      <c r="H571" s="89">
        <v>2</v>
      </c>
      <c r="I571" s="89">
        <f>'Plant &amp; Machinery'!$G$55</f>
        <v>600</v>
      </c>
      <c r="J571" s="89">
        <f>I571*H571</f>
        <v>1200</v>
      </c>
    </row>
    <row r="572" spans="1:10">
      <c r="A572" s="90"/>
      <c r="B572" s="88"/>
      <c r="C572" s="84"/>
      <c r="D572" s="84" t="s">
        <v>1588</v>
      </c>
      <c r="E572" s="84"/>
      <c r="F572" s="84"/>
      <c r="G572" s="88" t="s">
        <v>89</v>
      </c>
      <c r="H572" s="89">
        <v>1.43</v>
      </c>
      <c r="I572" s="89">
        <f>'Plant &amp; Machinery'!$G$36</f>
        <v>1320</v>
      </c>
      <c r="J572" s="89">
        <f>H572*I572</f>
        <v>1887.6</v>
      </c>
    </row>
    <row r="573" spans="1:10">
      <c r="A573" s="90"/>
      <c r="B573" s="88"/>
      <c r="C573" s="85" t="s">
        <v>957</v>
      </c>
      <c r="D573" s="85" t="s">
        <v>1293</v>
      </c>
      <c r="E573" s="84"/>
      <c r="F573" s="84"/>
      <c r="G573" s="88"/>
      <c r="H573" s="89"/>
      <c r="I573" s="89"/>
      <c r="J573" s="89"/>
    </row>
    <row r="574" spans="1:10">
      <c r="A574" s="90"/>
      <c r="B574" s="88"/>
      <c r="C574" s="84"/>
      <c r="D574" s="84" t="s">
        <v>174</v>
      </c>
      <c r="E574" s="84"/>
      <c r="F574" s="84"/>
      <c r="G574" s="88" t="s">
        <v>175</v>
      </c>
      <c r="H574" s="89">
        <v>12</v>
      </c>
      <c r="I574" s="89">
        <f>Material!$D$146</f>
        <v>125</v>
      </c>
      <c r="J574" s="89">
        <f>I574*H574</f>
        <v>1500</v>
      </c>
    </row>
    <row r="575" spans="1:10">
      <c r="A575" s="90"/>
      <c r="B575" s="88"/>
      <c r="C575" s="84"/>
      <c r="D575" s="84" t="s">
        <v>82</v>
      </c>
      <c r="E575" s="84"/>
      <c r="F575" s="84"/>
      <c r="G575" s="88" t="s">
        <v>29</v>
      </c>
      <c r="H575" s="89">
        <v>100</v>
      </c>
      <c r="I575" s="89">
        <f>Material!$D$54</f>
        <v>75</v>
      </c>
      <c r="J575" s="89">
        <f>H575*I575</f>
        <v>7500</v>
      </c>
    </row>
    <row r="576" spans="1:10">
      <c r="A576" s="90"/>
      <c r="B576" s="88"/>
      <c r="C576" s="85" t="s">
        <v>959</v>
      </c>
      <c r="D576" s="85" t="s">
        <v>1481</v>
      </c>
      <c r="E576" s="84"/>
      <c r="F576" s="84"/>
      <c r="G576" s="88"/>
      <c r="H576" s="89"/>
      <c r="I576" s="89"/>
      <c r="J576" s="91">
        <f>SUM(J562:J575)*12.5%</f>
        <v>3052.0058855113639</v>
      </c>
    </row>
    <row r="577" spans="1:10" ht="9.75" customHeight="1">
      <c r="A577" s="90"/>
      <c r="B577" s="88"/>
      <c r="C577" s="85"/>
      <c r="D577" s="85"/>
      <c r="E577" s="84"/>
      <c r="F577" s="84"/>
      <c r="G577" s="88"/>
      <c r="H577" s="89"/>
      <c r="I577" s="89"/>
      <c r="J577" s="91"/>
    </row>
    <row r="578" spans="1:10">
      <c r="A578" s="90"/>
      <c r="B578" s="88"/>
      <c r="C578" s="84" t="s">
        <v>1589</v>
      </c>
      <c r="D578" s="84"/>
      <c r="E578" s="84"/>
      <c r="F578" s="84"/>
      <c r="G578" s="88"/>
      <c r="H578" s="89"/>
      <c r="I578" s="89"/>
      <c r="J578" s="89">
        <f>SUM(J562:J576)</f>
        <v>27468.052969602275</v>
      </c>
    </row>
    <row r="579" spans="1:10">
      <c r="A579" s="90"/>
      <c r="B579" s="88"/>
      <c r="C579" s="85" t="s">
        <v>1590</v>
      </c>
      <c r="D579" s="86"/>
      <c r="E579" s="84"/>
      <c r="F579" s="84"/>
      <c r="G579" s="88"/>
      <c r="H579" s="89"/>
      <c r="I579" s="89"/>
      <c r="J579" s="91">
        <f>J578/100</f>
        <v>274.68052969602275</v>
      </c>
    </row>
    <row r="580" spans="1:10" ht="9.75" customHeight="1"/>
    <row r="581" spans="1:10">
      <c r="A581" s="83" t="s">
        <v>1658</v>
      </c>
      <c r="B581" s="87">
        <v>303.10000000000002</v>
      </c>
      <c r="C581" s="85" t="s">
        <v>543</v>
      </c>
      <c r="D581" s="84"/>
      <c r="E581" s="86"/>
      <c r="F581" s="84"/>
      <c r="G581" s="88"/>
      <c r="H581" s="89"/>
      <c r="I581" s="89"/>
      <c r="J581" s="89"/>
    </row>
    <row r="582" spans="1:10" ht="66" customHeight="1">
      <c r="A582" s="90"/>
      <c r="B582" s="88"/>
      <c r="C582" s="678" t="s">
        <v>1659</v>
      </c>
      <c r="D582" s="678"/>
      <c r="E582" s="678"/>
      <c r="F582" s="678"/>
      <c r="G582" s="88"/>
      <c r="H582" s="89"/>
      <c r="I582" s="89"/>
      <c r="J582" s="89"/>
    </row>
    <row r="583" spans="1:10" ht="12.75" customHeight="1">
      <c r="A583" s="90"/>
      <c r="B583" s="88"/>
      <c r="C583" s="103"/>
      <c r="D583" s="679" t="s">
        <v>1660</v>
      </c>
      <c r="E583" s="679"/>
      <c r="F583" s="679"/>
      <c r="G583" s="88"/>
      <c r="H583" s="89"/>
      <c r="I583" s="89"/>
      <c r="J583" s="89"/>
    </row>
    <row r="584" spans="1:10">
      <c r="A584" s="90"/>
      <c r="B584" s="88"/>
      <c r="C584" s="84" t="s">
        <v>1404</v>
      </c>
      <c r="D584" s="86"/>
      <c r="E584" s="84"/>
      <c r="F584" s="84"/>
      <c r="G584" s="88"/>
      <c r="H584" s="89"/>
      <c r="I584" s="89"/>
      <c r="J584" s="89"/>
    </row>
    <row r="585" spans="1:10">
      <c r="A585" s="90"/>
      <c r="B585" s="88"/>
      <c r="C585" s="84" t="s">
        <v>1477</v>
      </c>
      <c r="D585" s="84"/>
      <c r="E585" s="84"/>
      <c r="F585" s="84"/>
      <c r="G585" s="88"/>
      <c r="H585" s="89"/>
      <c r="I585" s="89"/>
      <c r="J585" s="89"/>
    </row>
    <row r="586" spans="1:10">
      <c r="A586" s="90"/>
      <c r="B586" s="88"/>
      <c r="C586" s="85" t="s">
        <v>953</v>
      </c>
      <c r="D586" s="85" t="s">
        <v>1230</v>
      </c>
      <c r="E586" s="84"/>
      <c r="F586" s="84"/>
      <c r="G586" s="88"/>
      <c r="H586" s="89"/>
      <c r="I586" s="89"/>
      <c r="J586" s="89"/>
    </row>
    <row r="587" spans="1:10">
      <c r="A587" s="90"/>
      <c r="B587" s="88"/>
      <c r="C587" s="84"/>
      <c r="D587" s="84" t="s">
        <v>17</v>
      </c>
      <c r="E587" s="84"/>
      <c r="F587" s="84"/>
      <c r="G587" s="88" t="s">
        <v>4</v>
      </c>
      <c r="H587" s="89">
        <v>0.04</v>
      </c>
      <c r="I587" s="89">
        <f>Labour!$D$16</f>
        <v>466.67</v>
      </c>
      <c r="J587" s="89">
        <f>H587*I587</f>
        <v>18.666800000000002</v>
      </c>
    </row>
    <row r="588" spans="1:10">
      <c r="A588" s="90"/>
      <c r="B588" s="88"/>
      <c r="C588" s="84"/>
      <c r="D588" s="84" t="s">
        <v>18</v>
      </c>
      <c r="E588" s="84"/>
      <c r="F588" s="84"/>
      <c r="G588" s="88" t="s">
        <v>4</v>
      </c>
      <c r="H588" s="89">
        <v>1</v>
      </c>
      <c r="I588" s="89">
        <f>Labour!$D$17</f>
        <v>466.67</v>
      </c>
      <c r="J588" s="89">
        <f>I588*H588</f>
        <v>466.67</v>
      </c>
    </row>
    <row r="589" spans="1:10">
      <c r="A589" s="90"/>
      <c r="B589" s="88"/>
      <c r="C589" s="85" t="s">
        <v>955</v>
      </c>
      <c r="D589" s="85" t="s">
        <v>1231</v>
      </c>
      <c r="E589" s="84"/>
      <c r="F589" s="84"/>
      <c r="G589" s="88"/>
      <c r="H589" s="89"/>
      <c r="I589" s="89"/>
      <c r="J589" s="89"/>
    </row>
    <row r="590" spans="1:10" ht="27.75" customHeight="1">
      <c r="A590" s="90"/>
      <c r="B590" s="88"/>
      <c r="C590" s="84"/>
      <c r="D590" s="676" t="s">
        <v>1502</v>
      </c>
      <c r="E590" s="676"/>
      <c r="F590" s="676"/>
      <c r="G590" s="88" t="s">
        <v>89</v>
      </c>
      <c r="H590" s="89">
        <v>1.67</v>
      </c>
      <c r="I590" s="89">
        <f>'Plant &amp; Machinery'!$G$21</f>
        <v>2782</v>
      </c>
      <c r="J590" s="89">
        <f>I590*H590</f>
        <v>4645.9399999999996</v>
      </c>
    </row>
    <row r="591" spans="1:10">
      <c r="A591" s="90"/>
      <c r="B591" s="88"/>
      <c r="C591" s="84"/>
      <c r="D591" s="84" t="s">
        <v>1475</v>
      </c>
      <c r="E591" s="84"/>
      <c r="F591" s="84"/>
      <c r="G591" s="88" t="s">
        <v>89</v>
      </c>
      <c r="H591" s="101">
        <v>2.25</v>
      </c>
      <c r="I591" s="89">
        <f>'Plant &amp; Machinery'!$G$47</f>
        <v>684</v>
      </c>
      <c r="J591" s="89">
        <f>I591*H591</f>
        <v>1539</v>
      </c>
    </row>
    <row r="592" spans="1:10" ht="12.75" customHeight="1">
      <c r="A592" s="90"/>
      <c r="B592" s="88"/>
      <c r="C592" s="84"/>
      <c r="D592" s="676" t="s">
        <v>1585</v>
      </c>
      <c r="E592" s="676"/>
      <c r="F592" s="676"/>
      <c r="G592" s="88" t="s">
        <v>29</v>
      </c>
      <c r="H592" s="89">
        <v>50</v>
      </c>
      <c r="I592" s="89">
        <f>'Chapter -1'!$J$32</f>
        <v>60.971768181818192</v>
      </c>
      <c r="J592" s="89">
        <f>H592*I592</f>
        <v>3048.5884090909094</v>
      </c>
    </row>
    <row r="593" spans="1:10" ht="12.75" customHeight="1">
      <c r="A593" s="90"/>
      <c r="B593" s="88"/>
      <c r="C593" s="84"/>
      <c r="D593" s="676" t="s">
        <v>1586</v>
      </c>
      <c r="E593" s="676"/>
      <c r="F593" s="676"/>
      <c r="G593" s="88" t="s">
        <v>29</v>
      </c>
      <c r="H593" s="89">
        <v>50</v>
      </c>
      <c r="I593" s="89">
        <f>'Chapter -1'!$J$56</f>
        <v>36.415043181818184</v>
      </c>
      <c r="J593" s="89">
        <f>I593*H593</f>
        <v>1820.7521590909091</v>
      </c>
    </row>
    <row r="594" spans="1:10">
      <c r="A594" s="90"/>
      <c r="B594" s="88"/>
      <c r="C594" s="84"/>
      <c r="D594" s="84" t="s">
        <v>1478</v>
      </c>
      <c r="E594" s="84"/>
      <c r="F594" s="84"/>
      <c r="G594" s="88" t="s">
        <v>89</v>
      </c>
      <c r="H594" s="89">
        <v>0.5</v>
      </c>
      <c r="I594" s="89">
        <f>'Plant &amp; Machinery'!$G$14</f>
        <v>3770</v>
      </c>
      <c r="J594" s="89">
        <f>H594*I594</f>
        <v>1885</v>
      </c>
    </row>
    <row r="595" spans="1:10">
      <c r="A595" s="90"/>
      <c r="B595" s="88"/>
      <c r="C595" s="84"/>
      <c r="D595" s="84" t="s">
        <v>1479</v>
      </c>
      <c r="E595" s="84"/>
      <c r="F595" s="84"/>
      <c r="G595" s="88" t="s">
        <v>89</v>
      </c>
      <c r="H595" s="89">
        <v>0.5</v>
      </c>
      <c r="I595" s="89">
        <f>'Plant &amp; Machinery'!$G$26</f>
        <v>4216</v>
      </c>
      <c r="J595" s="89">
        <f>I595*H595</f>
        <v>2108</v>
      </c>
    </row>
    <row r="596" spans="1:10">
      <c r="A596" s="90"/>
      <c r="B596" s="88"/>
      <c r="C596" s="84"/>
      <c r="D596" s="84" t="s">
        <v>1587</v>
      </c>
      <c r="E596" s="84"/>
      <c r="F596" s="84"/>
      <c r="G596" s="88" t="s">
        <v>89</v>
      </c>
      <c r="H596" s="89">
        <v>2</v>
      </c>
      <c r="I596" s="89">
        <f>'Plant &amp; Machinery'!$G$55</f>
        <v>600</v>
      </c>
      <c r="J596" s="89">
        <f>I596*H596</f>
        <v>1200</v>
      </c>
    </row>
    <row r="597" spans="1:10">
      <c r="A597" s="90"/>
      <c r="B597" s="88"/>
      <c r="C597" s="84"/>
      <c r="D597" s="84" t="s">
        <v>1588</v>
      </c>
      <c r="E597" s="84"/>
      <c r="F597" s="84"/>
      <c r="G597" s="88" t="s">
        <v>89</v>
      </c>
      <c r="H597" s="89">
        <v>1.43</v>
      </c>
      <c r="I597" s="89">
        <f>'Plant &amp; Machinery'!$G$36</f>
        <v>1320</v>
      </c>
      <c r="J597" s="89">
        <f>H597*I597</f>
        <v>1887.6</v>
      </c>
    </row>
    <row r="598" spans="1:10">
      <c r="A598" s="90"/>
      <c r="B598" s="88"/>
      <c r="C598" s="85" t="s">
        <v>957</v>
      </c>
      <c r="D598" s="85" t="s">
        <v>1293</v>
      </c>
      <c r="E598" s="84"/>
      <c r="F598" s="84"/>
      <c r="G598" s="88"/>
      <c r="H598" s="89"/>
      <c r="I598" s="89"/>
      <c r="J598" s="89"/>
    </row>
    <row r="599" spans="1:10">
      <c r="A599" s="90"/>
      <c r="B599" s="88"/>
      <c r="C599" s="84"/>
      <c r="D599" s="84" t="s">
        <v>174</v>
      </c>
      <c r="E599" s="84"/>
      <c r="F599" s="84"/>
      <c r="G599" s="88" t="s">
        <v>175</v>
      </c>
      <c r="H599" s="89">
        <v>12</v>
      </c>
      <c r="I599" s="89">
        <f>Material!$D$146</f>
        <v>125</v>
      </c>
      <c r="J599" s="89">
        <f>I599*H599</f>
        <v>1500</v>
      </c>
    </row>
    <row r="600" spans="1:10">
      <c r="A600" s="90"/>
      <c r="B600" s="88"/>
      <c r="C600" s="84"/>
      <c r="D600" s="84" t="s">
        <v>82</v>
      </c>
      <c r="E600" s="84"/>
      <c r="F600" s="84"/>
      <c r="G600" s="88" t="s">
        <v>29</v>
      </c>
      <c r="H600" s="89">
        <v>100</v>
      </c>
      <c r="I600" s="89">
        <f>Material!$D$54</f>
        <v>75</v>
      </c>
      <c r="J600" s="89">
        <f>H600*I600</f>
        <v>7500</v>
      </c>
    </row>
    <row r="601" spans="1:10">
      <c r="A601" s="90"/>
      <c r="B601" s="88"/>
      <c r="C601" s="85" t="s">
        <v>959</v>
      </c>
      <c r="D601" s="85" t="s">
        <v>1481</v>
      </c>
      <c r="E601" s="84"/>
      <c r="F601" s="84"/>
      <c r="G601" s="88"/>
      <c r="H601" s="89"/>
      <c r="I601" s="89"/>
      <c r="J601" s="91">
        <f>SUM(J587:J600)*12.5%</f>
        <v>3452.5271710227271</v>
      </c>
    </row>
    <row r="602" spans="1:10" ht="7.5" customHeight="1">
      <c r="A602" s="90"/>
      <c r="B602" s="88"/>
      <c r="C602" s="85"/>
      <c r="D602" s="85"/>
      <c r="E602" s="84"/>
      <c r="F602" s="84"/>
      <c r="G602" s="88"/>
      <c r="H602" s="89"/>
      <c r="I602" s="89"/>
      <c r="J602" s="91"/>
    </row>
    <row r="603" spans="1:10">
      <c r="A603" s="90"/>
      <c r="B603" s="88"/>
      <c r="C603" s="84" t="s">
        <v>1589</v>
      </c>
      <c r="D603" s="84"/>
      <c r="E603" s="84"/>
      <c r="F603" s="84"/>
      <c r="G603" s="88"/>
      <c r="H603" s="89"/>
      <c r="I603" s="89"/>
      <c r="J603" s="89">
        <f>SUM(J587:J601)</f>
        <v>31072.744539204545</v>
      </c>
    </row>
    <row r="604" spans="1:10">
      <c r="A604" s="90"/>
      <c r="B604" s="88"/>
      <c r="C604" s="85" t="s">
        <v>1590</v>
      </c>
      <c r="D604" s="86"/>
      <c r="E604" s="84"/>
      <c r="F604" s="84"/>
      <c r="G604" s="88"/>
      <c r="H604" s="89"/>
      <c r="I604" s="89"/>
      <c r="J604" s="91">
        <f>J603/100</f>
        <v>310.72744539204547</v>
      </c>
    </row>
    <row r="605" spans="1:10" ht="9" customHeight="1"/>
    <row r="606" spans="1:10">
      <c r="A606" s="83" t="s">
        <v>1661</v>
      </c>
      <c r="B606" s="87">
        <v>303.10000000000002</v>
      </c>
      <c r="C606" s="85" t="s">
        <v>543</v>
      </c>
      <c r="D606" s="84"/>
      <c r="E606" s="86"/>
      <c r="F606" s="84"/>
      <c r="G606" s="88"/>
      <c r="H606" s="89"/>
      <c r="I606" s="89"/>
      <c r="J606" s="89"/>
    </row>
    <row r="607" spans="1:10" ht="66" customHeight="1">
      <c r="A607" s="90"/>
      <c r="B607" s="88"/>
      <c r="C607" s="678" t="s">
        <v>1662</v>
      </c>
      <c r="D607" s="678"/>
      <c r="E607" s="678"/>
      <c r="F607" s="678"/>
      <c r="G607" s="88"/>
      <c r="H607" s="89"/>
      <c r="I607" s="89"/>
      <c r="J607" s="89"/>
    </row>
    <row r="608" spans="1:10" ht="12.75" customHeight="1">
      <c r="A608" s="90"/>
      <c r="B608" s="88"/>
      <c r="C608" s="103"/>
      <c r="D608" s="679" t="s">
        <v>1663</v>
      </c>
      <c r="E608" s="679"/>
      <c r="F608" s="679"/>
      <c r="G608" s="88"/>
      <c r="H608" s="89"/>
      <c r="I608" s="89"/>
      <c r="J608" s="89"/>
    </row>
    <row r="609" spans="1:10">
      <c r="A609" s="90"/>
      <c r="B609" s="88"/>
      <c r="C609" s="84" t="s">
        <v>1404</v>
      </c>
      <c r="D609" s="86"/>
      <c r="E609" s="84"/>
      <c r="F609" s="84"/>
      <c r="G609" s="88"/>
      <c r="H609" s="89"/>
      <c r="I609" s="89"/>
      <c r="J609" s="89"/>
    </row>
    <row r="610" spans="1:10">
      <c r="A610" s="90"/>
      <c r="B610" s="88"/>
      <c r="C610" s="84" t="s">
        <v>1477</v>
      </c>
      <c r="D610" s="84"/>
      <c r="E610" s="84"/>
      <c r="F610" s="84"/>
      <c r="G610" s="88"/>
      <c r="H610" s="89"/>
      <c r="I610" s="89"/>
      <c r="J610" s="89"/>
    </row>
    <row r="611" spans="1:10">
      <c r="A611" s="90"/>
      <c r="B611" s="88"/>
      <c r="C611" s="85" t="s">
        <v>953</v>
      </c>
      <c r="D611" s="85" t="s">
        <v>1230</v>
      </c>
      <c r="E611" s="84"/>
      <c r="F611" s="84"/>
      <c r="G611" s="88"/>
      <c r="H611" s="89"/>
      <c r="I611" s="89"/>
      <c r="J611" s="89"/>
    </row>
    <row r="612" spans="1:10">
      <c r="A612" s="90"/>
      <c r="B612" s="88"/>
      <c r="C612" s="84"/>
      <c r="D612" s="84" t="s">
        <v>17</v>
      </c>
      <c r="E612" s="84"/>
      <c r="F612" s="84"/>
      <c r="G612" s="88" t="s">
        <v>4</v>
      </c>
      <c r="H612" s="89">
        <v>0.04</v>
      </c>
      <c r="I612" s="89">
        <f>Labour!$D$16</f>
        <v>466.67</v>
      </c>
      <c r="J612" s="89">
        <f>H612*I612</f>
        <v>18.666800000000002</v>
      </c>
    </row>
    <row r="613" spans="1:10">
      <c r="A613" s="90"/>
      <c r="B613" s="88"/>
      <c r="C613" s="84"/>
      <c r="D613" s="84" t="s">
        <v>18</v>
      </c>
      <c r="E613" s="84"/>
      <c r="F613" s="84"/>
      <c r="G613" s="88" t="s">
        <v>4</v>
      </c>
      <c r="H613" s="89">
        <v>1</v>
      </c>
      <c r="I613" s="89">
        <f>Labour!$D$17</f>
        <v>466.67</v>
      </c>
      <c r="J613" s="89">
        <f>I613*H613</f>
        <v>466.67</v>
      </c>
    </row>
    <row r="614" spans="1:10">
      <c r="A614" s="90"/>
      <c r="B614" s="88"/>
      <c r="C614" s="85" t="s">
        <v>955</v>
      </c>
      <c r="D614" s="85" t="s">
        <v>1231</v>
      </c>
      <c r="E614" s="84"/>
      <c r="F614" s="84"/>
      <c r="G614" s="88"/>
      <c r="H614" s="89"/>
      <c r="I614" s="89"/>
      <c r="J614" s="89"/>
    </row>
    <row r="615" spans="1:10" ht="27" customHeight="1">
      <c r="A615" s="90"/>
      <c r="B615" s="88"/>
      <c r="C615" s="84"/>
      <c r="D615" s="676" t="s">
        <v>1502</v>
      </c>
      <c r="E615" s="676"/>
      <c r="F615" s="676"/>
      <c r="G615" s="88" t="s">
        <v>89</v>
      </c>
      <c r="H615" s="89">
        <v>1.67</v>
      </c>
      <c r="I615" s="89">
        <f>'Plant &amp; Machinery'!$G$21</f>
        <v>2782</v>
      </c>
      <c r="J615" s="89">
        <f>I615*H615</f>
        <v>4645.9399999999996</v>
      </c>
    </row>
    <row r="616" spans="1:10">
      <c r="A616" s="90"/>
      <c r="B616" s="88"/>
      <c r="C616" s="84"/>
      <c r="D616" s="84" t="s">
        <v>1475</v>
      </c>
      <c r="E616" s="84"/>
      <c r="F616" s="84"/>
      <c r="G616" s="88" t="s">
        <v>89</v>
      </c>
      <c r="H616" s="101">
        <v>3.38</v>
      </c>
      <c r="I616" s="89">
        <f>'Plant &amp; Machinery'!$G$47</f>
        <v>684</v>
      </c>
      <c r="J616" s="89">
        <f>I616*H616</f>
        <v>2311.92</v>
      </c>
    </row>
    <row r="617" spans="1:10" ht="12.75" customHeight="1">
      <c r="A617" s="90"/>
      <c r="B617" s="88"/>
      <c r="C617" s="84"/>
      <c r="D617" s="676" t="s">
        <v>1585</v>
      </c>
      <c r="E617" s="676"/>
      <c r="F617" s="676"/>
      <c r="G617" s="88" t="s">
        <v>29</v>
      </c>
      <c r="H617" s="89">
        <v>75</v>
      </c>
      <c r="I617" s="89">
        <f>'Chapter -1'!$J$32</f>
        <v>60.971768181818192</v>
      </c>
      <c r="J617" s="89">
        <f>H617*I617</f>
        <v>4572.8826136363641</v>
      </c>
    </row>
    <row r="618" spans="1:10" ht="12.75" customHeight="1">
      <c r="A618" s="90"/>
      <c r="B618" s="88"/>
      <c r="C618" s="84"/>
      <c r="D618" s="676" t="s">
        <v>1586</v>
      </c>
      <c r="E618" s="676"/>
      <c r="F618" s="676"/>
      <c r="G618" s="88" t="s">
        <v>29</v>
      </c>
      <c r="H618" s="89">
        <v>75</v>
      </c>
      <c r="I618" s="89">
        <f>'Chapter -1'!$J$56</f>
        <v>36.415043181818184</v>
      </c>
      <c r="J618" s="89">
        <f>I618*H618</f>
        <v>2731.1282386363637</v>
      </c>
    </row>
    <row r="619" spans="1:10">
      <c r="A619" s="90"/>
      <c r="B619" s="88"/>
      <c r="C619" s="84"/>
      <c r="D619" s="84" t="s">
        <v>1478</v>
      </c>
      <c r="E619" s="84"/>
      <c r="F619" s="84"/>
      <c r="G619" s="88" t="s">
        <v>89</v>
      </c>
      <c r="H619" s="89">
        <v>0.5</v>
      </c>
      <c r="I619" s="89">
        <f>'Plant &amp; Machinery'!$G$14</f>
        <v>3770</v>
      </c>
      <c r="J619" s="89">
        <f>H619*I619</f>
        <v>1885</v>
      </c>
    </row>
    <row r="620" spans="1:10">
      <c r="A620" s="90"/>
      <c r="B620" s="88"/>
      <c r="C620" s="84"/>
      <c r="D620" s="84" t="s">
        <v>1479</v>
      </c>
      <c r="E620" s="84"/>
      <c r="F620" s="84"/>
      <c r="G620" s="88" t="s">
        <v>89</v>
      </c>
      <c r="H620" s="89">
        <v>0.5</v>
      </c>
      <c r="I620" s="89">
        <f>'Plant &amp; Machinery'!$G$26</f>
        <v>4216</v>
      </c>
      <c r="J620" s="89">
        <f>I620*H620</f>
        <v>2108</v>
      </c>
    </row>
    <row r="621" spans="1:10">
      <c r="A621" s="90"/>
      <c r="B621" s="88"/>
      <c r="C621" s="84"/>
      <c r="D621" s="84" t="s">
        <v>1587</v>
      </c>
      <c r="E621" s="84"/>
      <c r="F621" s="84"/>
      <c r="G621" s="88" t="s">
        <v>89</v>
      </c>
      <c r="H621" s="89">
        <v>2</v>
      </c>
      <c r="I621" s="89">
        <f>'Plant &amp; Machinery'!$G$55</f>
        <v>600</v>
      </c>
      <c r="J621" s="89">
        <f>I621*H621</f>
        <v>1200</v>
      </c>
    </row>
    <row r="622" spans="1:10">
      <c r="A622" s="90"/>
      <c r="B622" s="88"/>
      <c r="C622" s="84"/>
      <c r="D622" s="84" t="s">
        <v>1588</v>
      </c>
      <c r="E622" s="84"/>
      <c r="F622" s="84"/>
      <c r="G622" s="88" t="s">
        <v>89</v>
      </c>
      <c r="H622" s="89">
        <v>1.43</v>
      </c>
      <c r="I622" s="89">
        <f>'Plant &amp; Machinery'!$G$36</f>
        <v>1320</v>
      </c>
      <c r="J622" s="89">
        <f>H622*I622</f>
        <v>1887.6</v>
      </c>
    </row>
    <row r="623" spans="1:10">
      <c r="A623" s="90"/>
      <c r="B623" s="88"/>
      <c r="C623" s="85" t="s">
        <v>957</v>
      </c>
      <c r="D623" s="85" t="s">
        <v>1293</v>
      </c>
      <c r="E623" s="84"/>
      <c r="F623" s="84"/>
      <c r="G623" s="88"/>
      <c r="H623" s="89"/>
      <c r="I623" s="89"/>
      <c r="J623" s="89"/>
    </row>
    <row r="624" spans="1:10">
      <c r="A624" s="90"/>
      <c r="B624" s="88"/>
      <c r="C624" s="84"/>
      <c r="D624" s="84" t="s">
        <v>174</v>
      </c>
      <c r="E624" s="84"/>
      <c r="F624" s="84"/>
      <c r="G624" s="88" t="s">
        <v>175</v>
      </c>
      <c r="H624" s="89">
        <v>12</v>
      </c>
      <c r="I624" s="89">
        <f>Material!$D$146</f>
        <v>125</v>
      </c>
      <c r="J624" s="89">
        <f>I624*H624</f>
        <v>1500</v>
      </c>
    </row>
    <row r="625" spans="1:10">
      <c r="A625" s="90"/>
      <c r="B625" s="88"/>
      <c r="C625" s="84"/>
      <c r="D625" s="84" t="s">
        <v>82</v>
      </c>
      <c r="E625" s="84"/>
      <c r="F625" s="84"/>
      <c r="G625" s="88" t="s">
        <v>29</v>
      </c>
      <c r="H625" s="89">
        <v>100</v>
      </c>
      <c r="I625" s="89">
        <f>Material!$D$54</f>
        <v>75</v>
      </c>
      <c r="J625" s="89">
        <f>H625*I625</f>
        <v>7500</v>
      </c>
    </row>
    <row r="626" spans="1:10">
      <c r="A626" s="90"/>
      <c r="B626" s="88"/>
      <c r="C626" s="85" t="s">
        <v>959</v>
      </c>
      <c r="D626" s="85" t="s">
        <v>1481</v>
      </c>
      <c r="E626" s="84"/>
      <c r="F626" s="84"/>
      <c r="G626" s="88"/>
      <c r="H626" s="89"/>
      <c r="I626" s="89"/>
      <c r="J626" s="91">
        <f>SUM(J612:J625)*12.5%</f>
        <v>3853.475956534091</v>
      </c>
    </row>
    <row r="627" spans="1:10" ht="7.5" customHeight="1">
      <c r="A627" s="90"/>
      <c r="B627" s="88"/>
      <c r="C627" s="85"/>
      <c r="D627" s="85"/>
      <c r="E627" s="84"/>
      <c r="F627" s="84"/>
      <c r="G627" s="88"/>
      <c r="H627" s="89"/>
      <c r="I627" s="89"/>
      <c r="J627" s="91"/>
    </row>
    <row r="628" spans="1:10">
      <c r="A628" s="90"/>
      <c r="B628" s="88"/>
      <c r="C628" s="84" t="s">
        <v>1589</v>
      </c>
      <c r="D628" s="84"/>
      <c r="E628" s="84"/>
      <c r="F628" s="84"/>
      <c r="G628" s="88"/>
      <c r="H628" s="89"/>
      <c r="I628" s="89"/>
      <c r="J628" s="89">
        <f>SUM(J612:J626)</f>
        <v>34681.283608806822</v>
      </c>
    </row>
    <row r="629" spans="1:10">
      <c r="A629" s="90"/>
      <c r="B629" s="88"/>
      <c r="C629" s="85" t="s">
        <v>1590</v>
      </c>
      <c r="D629" s="86"/>
      <c r="E629" s="84"/>
      <c r="F629" s="84"/>
      <c r="G629" s="88"/>
      <c r="H629" s="89"/>
      <c r="I629" s="89"/>
      <c r="J629" s="91">
        <f>J628/100</f>
        <v>346.8128360880682</v>
      </c>
    </row>
    <row r="630" spans="1:10" ht="7.5" customHeight="1"/>
    <row r="631" spans="1:10">
      <c r="A631" s="83" t="s">
        <v>1664</v>
      </c>
      <c r="B631" s="87">
        <v>303.10000000000002</v>
      </c>
      <c r="C631" s="85" t="s">
        <v>543</v>
      </c>
      <c r="D631" s="84"/>
      <c r="E631" s="86"/>
      <c r="F631" s="84"/>
      <c r="G631" s="88"/>
      <c r="H631" s="89"/>
      <c r="I631" s="89"/>
      <c r="J631" s="89"/>
    </row>
    <row r="632" spans="1:10" ht="69" customHeight="1">
      <c r="A632" s="90"/>
      <c r="B632" s="88"/>
      <c r="C632" s="678" t="s">
        <v>1665</v>
      </c>
      <c r="D632" s="678"/>
      <c r="E632" s="678"/>
      <c r="F632" s="678"/>
      <c r="G632" s="88"/>
      <c r="H632" s="89"/>
      <c r="I632" s="89"/>
      <c r="J632" s="89"/>
    </row>
    <row r="633" spans="1:10" ht="12.75" customHeight="1">
      <c r="A633" s="90"/>
      <c r="B633" s="88"/>
      <c r="C633" s="103"/>
      <c r="D633" s="679" t="s">
        <v>1666</v>
      </c>
      <c r="E633" s="679"/>
      <c r="F633" s="679"/>
      <c r="G633" s="88"/>
      <c r="H633" s="89"/>
      <c r="I633" s="89"/>
      <c r="J633" s="89"/>
    </row>
    <row r="634" spans="1:10">
      <c r="A634" s="90"/>
      <c r="B634" s="88"/>
      <c r="C634" s="84" t="s">
        <v>1404</v>
      </c>
      <c r="D634" s="86"/>
      <c r="E634" s="84"/>
      <c r="F634" s="84"/>
      <c r="G634" s="88"/>
      <c r="H634" s="89"/>
      <c r="I634" s="89"/>
      <c r="J634" s="89"/>
    </row>
    <row r="635" spans="1:10">
      <c r="A635" s="90"/>
      <c r="B635" s="88"/>
      <c r="C635" s="84" t="s">
        <v>1477</v>
      </c>
      <c r="D635" s="84"/>
      <c r="E635" s="84"/>
      <c r="F635" s="84"/>
      <c r="G635" s="88"/>
      <c r="H635" s="89"/>
      <c r="I635" s="89"/>
      <c r="J635" s="89"/>
    </row>
    <row r="636" spans="1:10">
      <c r="A636" s="90"/>
      <c r="B636" s="88"/>
      <c r="C636" s="85" t="s">
        <v>953</v>
      </c>
      <c r="D636" s="85" t="s">
        <v>1230</v>
      </c>
      <c r="E636" s="84"/>
      <c r="F636" s="84"/>
      <c r="G636" s="88"/>
      <c r="H636" s="89"/>
      <c r="I636" s="89"/>
      <c r="J636" s="89"/>
    </row>
    <row r="637" spans="1:10">
      <c r="A637" s="90"/>
      <c r="B637" s="88"/>
      <c r="C637" s="84"/>
      <c r="D637" s="84" t="s">
        <v>17</v>
      </c>
      <c r="E637" s="84"/>
      <c r="F637" s="84"/>
      <c r="G637" s="88" t="s">
        <v>4</v>
      </c>
      <c r="H637" s="89">
        <v>0.04</v>
      </c>
      <c r="I637" s="89">
        <f>Labour!$D$16</f>
        <v>466.67</v>
      </c>
      <c r="J637" s="89">
        <f>H637*I637</f>
        <v>18.666800000000002</v>
      </c>
    </row>
    <row r="638" spans="1:10">
      <c r="A638" s="90"/>
      <c r="B638" s="88"/>
      <c r="C638" s="84"/>
      <c r="D638" s="84" t="s">
        <v>18</v>
      </c>
      <c r="E638" s="84"/>
      <c r="F638" s="84"/>
      <c r="G638" s="88" t="s">
        <v>4</v>
      </c>
      <c r="H638" s="89">
        <v>1</v>
      </c>
      <c r="I638" s="89">
        <f>Labour!$D$17</f>
        <v>466.67</v>
      </c>
      <c r="J638" s="89">
        <f>I638*H638</f>
        <v>466.67</v>
      </c>
    </row>
    <row r="639" spans="1:10">
      <c r="A639" s="90"/>
      <c r="B639" s="88"/>
      <c r="C639" s="85" t="s">
        <v>955</v>
      </c>
      <c r="D639" s="85" t="s">
        <v>1231</v>
      </c>
      <c r="E639" s="84"/>
      <c r="F639" s="84"/>
      <c r="G639" s="88"/>
      <c r="H639" s="89"/>
      <c r="I639" s="89"/>
      <c r="J639" s="89"/>
    </row>
    <row r="640" spans="1:10" ht="28.5" customHeight="1">
      <c r="A640" s="90"/>
      <c r="B640" s="88"/>
      <c r="C640" s="84"/>
      <c r="D640" s="676" t="s">
        <v>1502</v>
      </c>
      <c r="E640" s="676"/>
      <c r="F640" s="676"/>
      <c r="G640" s="88" t="s">
        <v>89</v>
      </c>
      <c r="H640" s="89">
        <v>1.67</v>
      </c>
      <c r="I640" s="89">
        <f>'Plant &amp; Machinery'!$G$21</f>
        <v>2782</v>
      </c>
      <c r="J640" s="89">
        <f>I640*H640</f>
        <v>4645.9399999999996</v>
      </c>
    </row>
    <row r="641" spans="1:10">
      <c r="A641" s="90"/>
      <c r="B641" s="88"/>
      <c r="C641" s="84"/>
      <c r="D641" s="84" t="s">
        <v>1475</v>
      </c>
      <c r="E641" s="84"/>
      <c r="F641" s="84"/>
      <c r="G641" s="88" t="s">
        <v>89</v>
      </c>
      <c r="H641" s="101">
        <v>4.5</v>
      </c>
      <c r="I641" s="89">
        <f>'Plant &amp; Machinery'!$G$47</f>
        <v>684</v>
      </c>
      <c r="J641" s="89">
        <f>I641*H641</f>
        <v>3078</v>
      </c>
    </row>
    <row r="642" spans="1:10" ht="12.75" customHeight="1">
      <c r="A642" s="90"/>
      <c r="B642" s="88"/>
      <c r="C642" s="84"/>
      <c r="D642" s="676" t="s">
        <v>1585</v>
      </c>
      <c r="E642" s="676"/>
      <c r="F642" s="676"/>
      <c r="G642" s="88" t="s">
        <v>29</v>
      </c>
      <c r="H642" s="89">
        <v>100</v>
      </c>
      <c r="I642" s="89">
        <f>'Chapter -1'!$J$32</f>
        <v>60.971768181818192</v>
      </c>
      <c r="J642" s="89">
        <f>H642*I642</f>
        <v>6097.1768181818188</v>
      </c>
    </row>
    <row r="643" spans="1:10" ht="12.75" customHeight="1">
      <c r="A643" s="90"/>
      <c r="B643" s="88"/>
      <c r="C643" s="84"/>
      <c r="D643" s="676" t="s">
        <v>1586</v>
      </c>
      <c r="E643" s="676"/>
      <c r="F643" s="676"/>
      <c r="G643" s="88" t="s">
        <v>29</v>
      </c>
      <c r="H643" s="89">
        <v>100</v>
      </c>
      <c r="I643" s="89">
        <f>'Chapter -1'!$J$56</f>
        <v>36.415043181818184</v>
      </c>
      <c r="J643" s="89">
        <f>I643*H643</f>
        <v>3641.5043181818182</v>
      </c>
    </row>
    <row r="644" spans="1:10">
      <c r="A644" s="90"/>
      <c r="B644" s="88"/>
      <c r="C644" s="84"/>
      <c r="D644" s="84" t="s">
        <v>1478</v>
      </c>
      <c r="E644" s="84"/>
      <c r="F644" s="84"/>
      <c r="G644" s="88" t="s">
        <v>89</v>
      </c>
      <c r="H644" s="89">
        <v>0.5</v>
      </c>
      <c r="I644" s="89">
        <f>'Plant &amp; Machinery'!$G$14</f>
        <v>3770</v>
      </c>
      <c r="J644" s="89">
        <f>H644*I644</f>
        <v>1885</v>
      </c>
    </row>
    <row r="645" spans="1:10">
      <c r="A645" s="90"/>
      <c r="B645" s="88"/>
      <c r="C645" s="84"/>
      <c r="D645" s="84" t="s">
        <v>1479</v>
      </c>
      <c r="E645" s="84"/>
      <c r="F645" s="84"/>
      <c r="G645" s="88" t="s">
        <v>89</v>
      </c>
      <c r="H645" s="89">
        <v>0.5</v>
      </c>
      <c r="I645" s="89">
        <f>'Plant &amp; Machinery'!$G$26</f>
        <v>4216</v>
      </c>
      <c r="J645" s="89">
        <f>I645*H645</f>
        <v>2108</v>
      </c>
    </row>
    <row r="646" spans="1:10">
      <c r="A646" s="90"/>
      <c r="B646" s="88"/>
      <c r="C646" s="84"/>
      <c r="D646" s="84" t="s">
        <v>1587</v>
      </c>
      <c r="E646" s="84"/>
      <c r="F646" s="84"/>
      <c r="G646" s="88" t="s">
        <v>89</v>
      </c>
      <c r="H646" s="89">
        <v>2</v>
      </c>
      <c r="I646" s="89">
        <f>'Plant &amp; Machinery'!$G$55</f>
        <v>600</v>
      </c>
      <c r="J646" s="89">
        <f>I646*H646</f>
        <v>1200</v>
      </c>
    </row>
    <row r="647" spans="1:10">
      <c r="A647" s="90"/>
      <c r="B647" s="88"/>
      <c r="C647" s="84"/>
      <c r="D647" s="84" t="s">
        <v>1588</v>
      </c>
      <c r="E647" s="84"/>
      <c r="F647" s="84"/>
      <c r="G647" s="88" t="s">
        <v>89</v>
      </c>
      <c r="H647" s="89">
        <v>1.43</v>
      </c>
      <c r="I647" s="89">
        <f>'Plant &amp; Machinery'!$G$36</f>
        <v>1320</v>
      </c>
      <c r="J647" s="89">
        <f>H647*I647</f>
        <v>1887.6</v>
      </c>
    </row>
    <row r="648" spans="1:10">
      <c r="A648" s="90"/>
      <c r="B648" s="88"/>
      <c r="C648" s="85" t="s">
        <v>957</v>
      </c>
      <c r="D648" s="85" t="s">
        <v>1293</v>
      </c>
      <c r="E648" s="84"/>
      <c r="F648" s="84"/>
      <c r="G648" s="88"/>
      <c r="H648" s="89"/>
      <c r="I648" s="89"/>
      <c r="J648" s="89"/>
    </row>
    <row r="649" spans="1:10">
      <c r="A649" s="90"/>
      <c r="B649" s="88"/>
      <c r="C649" s="84"/>
      <c r="D649" s="84" t="s">
        <v>174</v>
      </c>
      <c r="E649" s="84"/>
      <c r="F649" s="84"/>
      <c r="G649" s="88" t="s">
        <v>175</v>
      </c>
      <c r="H649" s="89">
        <v>12</v>
      </c>
      <c r="I649" s="89">
        <f>Material!$D$146</f>
        <v>125</v>
      </c>
      <c r="J649" s="89">
        <f>I649*H649</f>
        <v>1500</v>
      </c>
    </row>
    <row r="650" spans="1:10">
      <c r="A650" s="90"/>
      <c r="B650" s="88"/>
      <c r="C650" s="84"/>
      <c r="D650" s="84" t="s">
        <v>82</v>
      </c>
      <c r="E650" s="84"/>
      <c r="F650" s="84"/>
      <c r="G650" s="88" t="s">
        <v>29</v>
      </c>
      <c r="H650" s="89">
        <v>100</v>
      </c>
      <c r="I650" s="89">
        <f>Material!$D$54</f>
        <v>75</v>
      </c>
      <c r="J650" s="89">
        <f>H650*I650</f>
        <v>7500</v>
      </c>
    </row>
    <row r="651" spans="1:10">
      <c r="A651" s="90"/>
      <c r="B651" s="88"/>
      <c r="C651" s="85" t="s">
        <v>959</v>
      </c>
      <c r="D651" s="85" t="s">
        <v>1481</v>
      </c>
      <c r="E651" s="84"/>
      <c r="F651" s="84"/>
      <c r="G651" s="88"/>
      <c r="H651" s="89"/>
      <c r="I651" s="89"/>
      <c r="J651" s="91">
        <f>SUM(J637:J650)*12.5%</f>
        <v>4253.5697420454544</v>
      </c>
    </row>
    <row r="652" spans="1:10" ht="9" customHeight="1">
      <c r="A652" s="90"/>
      <c r="B652" s="88"/>
      <c r="C652" s="85"/>
      <c r="D652" s="85"/>
      <c r="E652" s="84"/>
      <c r="F652" s="84"/>
      <c r="G652" s="88"/>
      <c r="H652" s="89"/>
      <c r="I652" s="89"/>
      <c r="J652" s="91"/>
    </row>
    <row r="653" spans="1:10">
      <c r="A653" s="90"/>
      <c r="B653" s="88"/>
      <c r="C653" s="84" t="s">
        <v>1589</v>
      </c>
      <c r="D653" s="84"/>
      <c r="E653" s="84"/>
      <c r="F653" s="84"/>
      <c r="G653" s="88"/>
      <c r="H653" s="89"/>
      <c r="I653" s="89"/>
      <c r="J653" s="89">
        <f>SUM(J637:J651)</f>
        <v>38282.127678409088</v>
      </c>
    </row>
    <row r="654" spans="1:10">
      <c r="A654" s="90"/>
      <c r="B654" s="88"/>
      <c r="C654" s="85" t="s">
        <v>1590</v>
      </c>
      <c r="D654" s="86"/>
      <c r="E654" s="84"/>
      <c r="F654" s="84"/>
      <c r="G654" s="88"/>
      <c r="H654" s="89"/>
      <c r="I654" s="89"/>
      <c r="J654" s="91">
        <f>J653/100</f>
        <v>382.82127678409086</v>
      </c>
    </row>
    <row r="656" spans="1:10" ht="28.5" customHeight="1">
      <c r="A656" s="83" t="s">
        <v>1667</v>
      </c>
      <c r="B656" s="87">
        <v>301.5</v>
      </c>
      <c r="C656" s="677" t="s">
        <v>501</v>
      </c>
      <c r="D656" s="677"/>
      <c r="E656" s="677"/>
      <c r="F656" s="677"/>
      <c r="G656" s="88"/>
      <c r="H656" s="89"/>
      <c r="I656" s="89"/>
      <c r="J656" s="89"/>
    </row>
    <row r="657" spans="1:10" ht="68.25" customHeight="1">
      <c r="A657" s="90"/>
      <c r="B657" s="88"/>
      <c r="C657" s="678" t="s">
        <v>1668</v>
      </c>
      <c r="D657" s="678"/>
      <c r="E657" s="678"/>
      <c r="F657" s="678"/>
      <c r="G657" s="88"/>
      <c r="H657" s="89"/>
      <c r="I657" s="89"/>
      <c r="J657" s="89"/>
    </row>
    <row r="658" spans="1:10">
      <c r="A658" s="90"/>
      <c r="B658" s="88"/>
      <c r="C658" s="84" t="s">
        <v>1404</v>
      </c>
      <c r="D658" s="84"/>
      <c r="E658" s="84"/>
      <c r="F658" s="84"/>
      <c r="G658" s="88"/>
      <c r="H658" s="89"/>
      <c r="I658" s="89"/>
      <c r="J658" s="89"/>
    </row>
    <row r="659" spans="1:10">
      <c r="A659" s="90"/>
      <c r="B659" s="88"/>
      <c r="C659" s="84" t="s">
        <v>1477</v>
      </c>
      <c r="D659" s="84"/>
      <c r="E659" s="84"/>
      <c r="F659" s="84"/>
      <c r="G659" s="88"/>
      <c r="H659" s="89"/>
      <c r="I659" s="89"/>
      <c r="J659" s="89"/>
    </row>
    <row r="660" spans="1:10">
      <c r="A660" s="90"/>
      <c r="B660" s="88"/>
      <c r="C660" s="85" t="s">
        <v>953</v>
      </c>
      <c r="D660" s="85" t="s">
        <v>1230</v>
      </c>
      <c r="E660" s="84"/>
      <c r="F660" s="84"/>
      <c r="G660" s="88"/>
      <c r="H660" s="89"/>
      <c r="I660" s="89"/>
      <c r="J660" s="89"/>
    </row>
    <row r="661" spans="1:10">
      <c r="A661" s="90"/>
      <c r="B661" s="88"/>
      <c r="C661" s="84"/>
      <c r="D661" s="84" t="s">
        <v>17</v>
      </c>
      <c r="E661" s="84"/>
      <c r="F661" s="84"/>
      <c r="G661" s="88" t="s">
        <v>4</v>
      </c>
      <c r="H661" s="89">
        <v>0.04</v>
      </c>
      <c r="I661" s="89">
        <f>Labour!$D$16</f>
        <v>466.67</v>
      </c>
      <c r="J661" s="89">
        <f>H661*I661</f>
        <v>18.666800000000002</v>
      </c>
    </row>
    <row r="662" spans="1:10">
      <c r="A662" s="90"/>
      <c r="B662" s="88"/>
      <c r="C662" s="84"/>
      <c r="D662" s="84" t="s">
        <v>18</v>
      </c>
      <c r="E662" s="84"/>
      <c r="F662" s="84"/>
      <c r="G662" s="88" t="s">
        <v>4</v>
      </c>
      <c r="H662" s="89">
        <v>1</v>
      </c>
      <c r="I662" s="89">
        <f>Labour!$D$17</f>
        <v>466.67</v>
      </c>
      <c r="J662" s="89">
        <f>I662*H662</f>
        <v>466.67</v>
      </c>
    </row>
    <row r="663" spans="1:10">
      <c r="A663" s="90"/>
      <c r="B663" s="88"/>
      <c r="C663" s="85" t="s">
        <v>955</v>
      </c>
      <c r="D663" s="85" t="s">
        <v>1231</v>
      </c>
      <c r="E663" s="84"/>
      <c r="F663" s="84"/>
      <c r="G663" s="88"/>
      <c r="H663" s="89"/>
      <c r="I663" s="89"/>
      <c r="J663" s="89"/>
    </row>
    <row r="664" spans="1:10" ht="12.75" customHeight="1">
      <c r="A664" s="90"/>
      <c r="B664" s="88"/>
      <c r="C664" s="84"/>
      <c r="D664" s="676" t="s">
        <v>1486</v>
      </c>
      <c r="E664" s="676"/>
      <c r="F664" s="676"/>
      <c r="G664" s="88" t="s">
        <v>89</v>
      </c>
      <c r="H664" s="89">
        <v>1.67</v>
      </c>
      <c r="I664" s="89">
        <f>'Plant &amp; Machinery'!$G$21</f>
        <v>2782</v>
      </c>
      <c r="J664" s="89">
        <f>I664*H664</f>
        <v>4645.9399999999996</v>
      </c>
    </row>
    <row r="665" spans="1:10">
      <c r="A665" s="90"/>
      <c r="B665" s="88"/>
      <c r="C665" s="84"/>
      <c r="D665" s="84" t="s">
        <v>1487</v>
      </c>
      <c r="E665" s="84"/>
      <c r="F665" s="84"/>
      <c r="G665" s="88" t="s">
        <v>89</v>
      </c>
      <c r="H665" s="89">
        <v>0</v>
      </c>
      <c r="I665" s="89">
        <f>'Plant &amp; Machinery'!$G$47</f>
        <v>684</v>
      </c>
      <c r="J665" s="89">
        <f>I665*H665</f>
        <v>0</v>
      </c>
    </row>
    <row r="666" spans="1:10" ht="12.75" customHeight="1">
      <c r="A666" s="90"/>
      <c r="B666" s="88"/>
      <c r="C666" s="84"/>
      <c r="D666" s="676" t="s">
        <v>1488</v>
      </c>
      <c r="E666" s="676"/>
      <c r="F666" s="676"/>
      <c r="G666" s="88" t="s">
        <v>29</v>
      </c>
      <c r="H666" s="89">
        <v>0</v>
      </c>
      <c r="I666" s="89">
        <f>'Chapter -1'!$J$32</f>
        <v>60.971768181818192</v>
      </c>
      <c r="J666" s="89">
        <f>H666*I666</f>
        <v>0</v>
      </c>
    </row>
    <row r="667" spans="1:10" ht="12.75" customHeight="1">
      <c r="A667" s="90"/>
      <c r="B667" s="88"/>
      <c r="C667" s="84"/>
      <c r="D667" s="676" t="s">
        <v>1489</v>
      </c>
      <c r="E667" s="676"/>
      <c r="F667" s="676"/>
      <c r="G667" s="88" t="s">
        <v>29</v>
      </c>
      <c r="H667" s="89">
        <v>0</v>
      </c>
      <c r="I667" s="89">
        <f>'Chapter -1'!$J$56</f>
        <v>36.415043181818184</v>
      </c>
      <c r="J667" s="89">
        <f>I667*H667</f>
        <v>0</v>
      </c>
    </row>
    <row r="668" spans="1:10">
      <c r="A668" s="90"/>
      <c r="B668" s="88"/>
      <c r="C668" s="84"/>
      <c r="D668" s="84" t="s">
        <v>1478</v>
      </c>
      <c r="E668" s="84"/>
      <c r="F668" s="84"/>
      <c r="G668" s="88" t="s">
        <v>89</v>
      </c>
      <c r="H668" s="89">
        <v>0.5</v>
      </c>
      <c r="I668" s="89">
        <f>'Plant &amp; Machinery'!$G$14</f>
        <v>3770</v>
      </c>
      <c r="J668" s="89">
        <f>H668*I668</f>
        <v>1885</v>
      </c>
    </row>
    <row r="669" spans="1:10">
      <c r="A669" s="90"/>
      <c r="B669" s="88"/>
      <c r="C669" s="84"/>
      <c r="D669" s="84" t="s">
        <v>1479</v>
      </c>
      <c r="E669" s="84"/>
      <c r="F669" s="84"/>
      <c r="G669" s="88" t="s">
        <v>89</v>
      </c>
      <c r="H669" s="89">
        <v>0.5</v>
      </c>
      <c r="I669" s="89">
        <f>'Plant &amp; Machinery'!$G$26</f>
        <v>4216</v>
      </c>
      <c r="J669" s="89">
        <f>I669*H669</f>
        <v>2108</v>
      </c>
    </row>
    <row r="670" spans="1:10">
      <c r="A670" s="90"/>
      <c r="B670" s="88"/>
      <c r="C670" s="84"/>
      <c r="D670" s="84" t="s">
        <v>1480</v>
      </c>
      <c r="E670" s="84"/>
      <c r="F670" s="84"/>
      <c r="G670" s="88" t="s">
        <v>89</v>
      </c>
      <c r="H670" s="89">
        <v>2</v>
      </c>
      <c r="I670" s="89">
        <f>'Plant &amp; Machinery'!$G$55</f>
        <v>600</v>
      </c>
      <c r="J670" s="89">
        <f>I670*H670</f>
        <v>1200</v>
      </c>
    </row>
    <row r="671" spans="1:10">
      <c r="A671" s="90"/>
      <c r="B671" s="88"/>
      <c r="C671" s="84"/>
      <c r="D671" s="84" t="s">
        <v>1490</v>
      </c>
      <c r="E671" s="84"/>
      <c r="F671" s="84"/>
      <c r="G671" s="88" t="s">
        <v>89</v>
      </c>
      <c r="H671" s="89">
        <v>1.25</v>
      </c>
      <c r="I671" s="89">
        <f>'Plant &amp; Machinery'!$G$36</f>
        <v>1320</v>
      </c>
      <c r="J671" s="89">
        <f>H671*I671</f>
        <v>1650</v>
      </c>
    </row>
    <row r="672" spans="1:10">
      <c r="A672" s="90"/>
      <c r="B672" s="88"/>
      <c r="C672" s="85" t="s">
        <v>957</v>
      </c>
      <c r="D672" s="85" t="s">
        <v>1293</v>
      </c>
      <c r="E672" s="84"/>
      <c r="F672" s="84"/>
      <c r="G672" s="88"/>
      <c r="H672" s="89"/>
      <c r="I672" s="89"/>
      <c r="J672" s="89"/>
    </row>
    <row r="673" spans="1:10">
      <c r="A673" s="90"/>
      <c r="B673" s="88"/>
      <c r="C673" s="84"/>
      <c r="D673" s="84" t="s">
        <v>174</v>
      </c>
      <c r="E673" s="84"/>
      <c r="F673" s="84"/>
      <c r="G673" s="88" t="s">
        <v>175</v>
      </c>
      <c r="H673" s="89">
        <v>12</v>
      </c>
      <c r="I673" s="89">
        <f>Material!$D$146</f>
        <v>125</v>
      </c>
      <c r="J673" s="89">
        <f>I673*H673</f>
        <v>1500</v>
      </c>
    </row>
    <row r="674" spans="1:10">
      <c r="A674" s="90"/>
      <c r="B674" s="88"/>
      <c r="C674" s="84"/>
      <c r="D674" s="84" t="s">
        <v>82</v>
      </c>
      <c r="E674" s="84"/>
      <c r="F674" s="84"/>
      <c r="G674" s="88" t="s">
        <v>29</v>
      </c>
      <c r="H674" s="89">
        <v>100</v>
      </c>
      <c r="I674" s="89">
        <f>Material!$D$54</f>
        <v>75</v>
      </c>
      <c r="J674" s="89">
        <f>H674*I674</f>
        <v>7500</v>
      </c>
    </row>
    <row r="675" spans="1:10">
      <c r="A675" s="90"/>
      <c r="B675" s="88"/>
      <c r="C675" s="85" t="s">
        <v>959</v>
      </c>
      <c r="D675" s="85" t="s">
        <v>1481</v>
      </c>
      <c r="E675" s="84"/>
      <c r="F675" s="84"/>
      <c r="G675" s="88"/>
      <c r="H675" s="89"/>
      <c r="I675" s="89"/>
      <c r="J675" s="91">
        <f>SUM(J661:J674)*12.5%</f>
        <v>2621.7846</v>
      </c>
    </row>
    <row r="676" spans="1:10">
      <c r="A676" s="90"/>
      <c r="B676" s="88"/>
      <c r="C676" s="85"/>
      <c r="D676" s="85"/>
      <c r="E676" s="84"/>
      <c r="F676" s="84"/>
      <c r="G676" s="88"/>
      <c r="H676" s="89"/>
      <c r="I676" s="89"/>
      <c r="J676" s="91"/>
    </row>
    <row r="677" spans="1:10">
      <c r="A677" s="90"/>
      <c r="B677" s="88"/>
      <c r="C677" s="84" t="s">
        <v>1491</v>
      </c>
      <c r="D677" s="86"/>
      <c r="E677" s="84"/>
      <c r="F677" s="84"/>
      <c r="G677" s="88"/>
      <c r="H677" s="89"/>
      <c r="I677" s="89"/>
      <c r="J677" s="89">
        <f>SUM(J661:J675)</f>
        <v>23596.061399999999</v>
      </c>
    </row>
    <row r="678" spans="1:10">
      <c r="A678" s="90"/>
      <c r="B678" s="88"/>
      <c r="C678" s="85" t="s">
        <v>1492</v>
      </c>
      <c r="D678" s="86"/>
      <c r="E678" s="84"/>
      <c r="F678" s="84"/>
      <c r="G678" s="88"/>
      <c r="H678" s="89"/>
      <c r="I678" s="89"/>
      <c r="J678" s="91">
        <f>J677/100</f>
        <v>235.96061399999999</v>
      </c>
    </row>
    <row r="680" spans="1:10" ht="28.5" customHeight="1">
      <c r="A680" s="83" t="s">
        <v>1669</v>
      </c>
      <c r="B680" s="87">
        <v>301.5</v>
      </c>
      <c r="C680" s="677" t="s">
        <v>501</v>
      </c>
      <c r="D680" s="677"/>
      <c r="E680" s="677"/>
      <c r="F680" s="677"/>
      <c r="G680" s="88"/>
      <c r="H680" s="89"/>
      <c r="I680" s="89"/>
      <c r="J680" s="89"/>
    </row>
    <row r="681" spans="1:10" ht="67.5" customHeight="1">
      <c r="A681" s="90"/>
      <c r="B681" s="88"/>
      <c r="C681" s="678" t="s">
        <v>1670</v>
      </c>
      <c r="D681" s="678"/>
      <c r="E681" s="678"/>
      <c r="F681" s="678"/>
      <c r="G681" s="88"/>
      <c r="H681" s="89"/>
      <c r="I681" s="89"/>
      <c r="J681" s="89"/>
    </row>
    <row r="682" spans="1:10">
      <c r="A682" s="90"/>
      <c r="B682" s="88"/>
      <c r="C682" s="84" t="s">
        <v>1404</v>
      </c>
      <c r="D682" s="84"/>
      <c r="E682" s="84"/>
      <c r="F682" s="84"/>
      <c r="G682" s="88"/>
      <c r="H682" s="89"/>
      <c r="I682" s="89"/>
      <c r="J682" s="89"/>
    </row>
    <row r="683" spans="1:10">
      <c r="A683" s="90"/>
      <c r="B683" s="88"/>
      <c r="C683" s="84" t="s">
        <v>1477</v>
      </c>
      <c r="D683" s="84"/>
      <c r="E683" s="84"/>
      <c r="F683" s="84"/>
      <c r="G683" s="88"/>
      <c r="H683" s="89"/>
      <c r="I683" s="89"/>
      <c r="J683" s="89"/>
    </row>
    <row r="684" spans="1:10">
      <c r="A684" s="90"/>
      <c r="B684" s="88"/>
      <c r="C684" s="85" t="s">
        <v>953</v>
      </c>
      <c r="D684" s="85" t="s">
        <v>1230</v>
      </c>
      <c r="E684" s="84"/>
      <c r="F684" s="84"/>
      <c r="G684" s="88"/>
      <c r="H684" s="89"/>
      <c r="I684" s="89"/>
      <c r="J684" s="89"/>
    </row>
    <row r="685" spans="1:10">
      <c r="A685" s="90"/>
      <c r="B685" s="88"/>
      <c r="C685" s="84"/>
      <c r="D685" s="84" t="s">
        <v>17</v>
      </c>
      <c r="E685" s="84"/>
      <c r="F685" s="84"/>
      <c r="G685" s="88" t="s">
        <v>4</v>
      </c>
      <c r="H685" s="89">
        <v>0.04</v>
      </c>
      <c r="I685" s="89">
        <f>Labour!$D$16</f>
        <v>466.67</v>
      </c>
      <c r="J685" s="89">
        <f>H685*I685</f>
        <v>18.666800000000002</v>
      </c>
    </row>
    <row r="686" spans="1:10">
      <c r="A686" s="90"/>
      <c r="B686" s="88"/>
      <c r="C686" s="84"/>
      <c r="D686" s="84" t="s">
        <v>18</v>
      </c>
      <c r="E686" s="84"/>
      <c r="F686" s="84"/>
      <c r="G686" s="88" t="s">
        <v>4</v>
      </c>
      <c r="H686" s="89">
        <v>1</v>
      </c>
      <c r="I686" s="89">
        <f>Labour!$D$17</f>
        <v>466.67</v>
      </c>
      <c r="J686" s="89">
        <f>I686*H686</f>
        <v>466.67</v>
      </c>
    </row>
    <row r="687" spans="1:10">
      <c r="A687" s="90"/>
      <c r="B687" s="88"/>
      <c r="C687" s="85" t="s">
        <v>955</v>
      </c>
      <c r="D687" s="85" t="s">
        <v>1231</v>
      </c>
      <c r="E687" s="84"/>
      <c r="F687" s="84"/>
      <c r="G687" s="88"/>
      <c r="H687" s="89"/>
      <c r="I687" s="89"/>
      <c r="J687" s="89"/>
    </row>
    <row r="688" spans="1:10" ht="12.75" customHeight="1">
      <c r="A688" s="90"/>
      <c r="B688" s="88"/>
      <c r="C688" s="84"/>
      <c r="D688" s="676" t="s">
        <v>1486</v>
      </c>
      <c r="E688" s="676"/>
      <c r="F688" s="676"/>
      <c r="G688" s="88" t="s">
        <v>89</v>
      </c>
      <c r="H688" s="89">
        <v>1.67</v>
      </c>
      <c r="I688" s="89">
        <f>'Plant &amp; Machinery'!$G$21</f>
        <v>2782</v>
      </c>
      <c r="J688" s="89">
        <f>I688*H688</f>
        <v>4645.9399999999996</v>
      </c>
    </row>
    <row r="689" spans="1:10">
      <c r="A689" s="90"/>
      <c r="B689" s="88"/>
      <c r="C689" s="84"/>
      <c r="D689" s="84" t="s">
        <v>1487</v>
      </c>
      <c r="E689" s="84"/>
      <c r="F689" s="84"/>
      <c r="G689" s="88" t="s">
        <v>89</v>
      </c>
      <c r="H689" s="100">
        <v>1.125</v>
      </c>
      <c r="I689" s="89">
        <f>'Plant &amp; Machinery'!$G$47</f>
        <v>684</v>
      </c>
      <c r="J689" s="89">
        <f>I689*H689</f>
        <v>769.5</v>
      </c>
    </row>
    <row r="690" spans="1:10" ht="12.75" customHeight="1">
      <c r="A690" s="90"/>
      <c r="B690" s="88"/>
      <c r="C690" s="84"/>
      <c r="D690" s="676" t="s">
        <v>1488</v>
      </c>
      <c r="E690" s="676"/>
      <c r="F690" s="676"/>
      <c r="G690" s="88" t="s">
        <v>29</v>
      </c>
      <c r="H690" s="89">
        <v>25</v>
      </c>
      <c r="I690" s="89">
        <f>'Chapter -1'!$J$32</f>
        <v>60.971768181818192</v>
      </c>
      <c r="J690" s="89">
        <f>H690*I690</f>
        <v>1524.2942045454547</v>
      </c>
    </row>
    <row r="691" spans="1:10" ht="12.75" customHeight="1">
      <c r="A691" s="90"/>
      <c r="B691" s="88"/>
      <c r="C691" s="84"/>
      <c r="D691" s="676" t="s">
        <v>1489</v>
      </c>
      <c r="E691" s="676"/>
      <c r="F691" s="676"/>
      <c r="G691" s="88" t="s">
        <v>29</v>
      </c>
      <c r="H691" s="89">
        <v>25</v>
      </c>
      <c r="I691" s="89">
        <f>'Chapter -1'!$J$56</f>
        <v>36.415043181818184</v>
      </c>
      <c r="J691" s="89">
        <f>I691*H691</f>
        <v>910.37607954545456</v>
      </c>
    </row>
    <row r="692" spans="1:10">
      <c r="A692" s="90"/>
      <c r="B692" s="88"/>
      <c r="C692" s="84"/>
      <c r="D692" s="84" t="s">
        <v>1478</v>
      </c>
      <c r="E692" s="84"/>
      <c r="F692" s="84"/>
      <c r="G692" s="88" t="s">
        <v>89</v>
      </c>
      <c r="H692" s="89">
        <v>0.5</v>
      </c>
      <c r="I692" s="89">
        <f>'Plant &amp; Machinery'!$G$14</f>
        <v>3770</v>
      </c>
      <c r="J692" s="89">
        <f>H692*I692</f>
        <v>1885</v>
      </c>
    </row>
    <row r="693" spans="1:10">
      <c r="A693" s="90"/>
      <c r="B693" s="88"/>
      <c r="C693" s="84"/>
      <c r="D693" s="84" t="s">
        <v>1479</v>
      </c>
      <c r="E693" s="84"/>
      <c r="F693" s="84"/>
      <c r="G693" s="88" t="s">
        <v>89</v>
      </c>
      <c r="H693" s="89">
        <v>0.5</v>
      </c>
      <c r="I693" s="89">
        <f>'Plant &amp; Machinery'!$G$26</f>
        <v>4216</v>
      </c>
      <c r="J693" s="89">
        <f>I693*H693</f>
        <v>2108</v>
      </c>
    </row>
    <row r="694" spans="1:10">
      <c r="A694" s="90"/>
      <c r="B694" s="88"/>
      <c r="C694" s="84"/>
      <c r="D694" s="84" t="s">
        <v>1480</v>
      </c>
      <c r="E694" s="84"/>
      <c r="F694" s="84"/>
      <c r="G694" s="88" t="s">
        <v>89</v>
      </c>
      <c r="H694" s="89">
        <v>2</v>
      </c>
      <c r="I694" s="89">
        <f>'Plant &amp; Machinery'!$G$55</f>
        <v>600</v>
      </c>
      <c r="J694" s="89">
        <f>I694*H694</f>
        <v>1200</v>
      </c>
    </row>
    <row r="695" spans="1:10">
      <c r="A695" s="90"/>
      <c r="B695" s="88"/>
      <c r="C695" s="84"/>
      <c r="D695" s="84" t="s">
        <v>1490</v>
      </c>
      <c r="E695" s="84"/>
      <c r="F695" s="84"/>
      <c r="G695" s="88" t="s">
        <v>89</v>
      </c>
      <c r="H695" s="89">
        <v>1.25</v>
      </c>
      <c r="I695" s="89">
        <f>'Plant &amp; Machinery'!$G$36</f>
        <v>1320</v>
      </c>
      <c r="J695" s="89">
        <f>H695*I695</f>
        <v>1650</v>
      </c>
    </row>
    <row r="696" spans="1:10">
      <c r="A696" s="90"/>
      <c r="B696" s="88"/>
      <c r="C696" s="85" t="s">
        <v>957</v>
      </c>
      <c r="D696" s="85" t="s">
        <v>1293</v>
      </c>
      <c r="E696" s="84"/>
      <c r="F696" s="84"/>
      <c r="G696" s="88"/>
      <c r="H696" s="89"/>
      <c r="I696" s="89"/>
      <c r="J696" s="89"/>
    </row>
    <row r="697" spans="1:10">
      <c r="A697" s="90"/>
      <c r="B697" s="88"/>
      <c r="C697" s="84"/>
      <c r="D697" s="84" t="s">
        <v>174</v>
      </c>
      <c r="E697" s="84"/>
      <c r="F697" s="84"/>
      <c r="G697" s="88" t="s">
        <v>175</v>
      </c>
      <c r="H697" s="89">
        <v>12</v>
      </c>
      <c r="I697" s="89">
        <f>Material!$D$146</f>
        <v>125</v>
      </c>
      <c r="J697" s="89">
        <f>I697*H697</f>
        <v>1500</v>
      </c>
    </row>
    <row r="698" spans="1:10">
      <c r="A698" s="90"/>
      <c r="B698" s="88"/>
      <c r="C698" s="84"/>
      <c r="D698" s="84" t="s">
        <v>82</v>
      </c>
      <c r="E698" s="84"/>
      <c r="F698" s="84"/>
      <c r="G698" s="88" t="s">
        <v>29</v>
      </c>
      <c r="H698" s="89">
        <v>100</v>
      </c>
      <c r="I698" s="89">
        <f>Material!$D$54</f>
        <v>75</v>
      </c>
      <c r="J698" s="89">
        <f>H698*I698</f>
        <v>7500</v>
      </c>
    </row>
    <row r="699" spans="1:10">
      <c r="A699" s="90"/>
      <c r="B699" s="88"/>
      <c r="C699" s="85" t="s">
        <v>959</v>
      </c>
      <c r="D699" s="85" t="s">
        <v>1481</v>
      </c>
      <c r="E699" s="84"/>
      <c r="F699" s="84"/>
      <c r="G699" s="88"/>
      <c r="H699" s="89"/>
      <c r="I699" s="89"/>
      <c r="J699" s="91">
        <f>SUM(J685:J698)*12.5%</f>
        <v>3022.3058855113636</v>
      </c>
    </row>
    <row r="700" spans="1:10">
      <c r="A700" s="90"/>
      <c r="B700" s="88"/>
      <c r="C700" s="85"/>
      <c r="D700" s="85"/>
      <c r="E700" s="84"/>
      <c r="F700" s="84"/>
      <c r="G700" s="88"/>
      <c r="H700" s="89"/>
      <c r="I700" s="89"/>
      <c r="J700" s="91"/>
    </row>
    <row r="701" spans="1:10">
      <c r="A701" s="90"/>
      <c r="B701" s="88"/>
      <c r="C701" s="84" t="s">
        <v>1491</v>
      </c>
      <c r="D701" s="86"/>
      <c r="E701" s="84"/>
      <c r="F701" s="84"/>
      <c r="G701" s="88"/>
      <c r="H701" s="89"/>
      <c r="I701" s="89"/>
      <c r="J701" s="89">
        <f>SUM(J685:J699)</f>
        <v>27200.752969602272</v>
      </c>
    </row>
    <row r="702" spans="1:10">
      <c r="A702" s="90"/>
      <c r="B702" s="88"/>
      <c r="C702" s="85" t="s">
        <v>1492</v>
      </c>
      <c r="D702" s="86"/>
      <c r="E702" s="84"/>
      <c r="F702" s="84"/>
      <c r="G702" s="88"/>
      <c r="H702" s="89"/>
      <c r="I702" s="89"/>
      <c r="J702" s="91">
        <f>J701/100</f>
        <v>272.00752969602274</v>
      </c>
    </row>
    <row r="704" spans="1:10" ht="29.25" customHeight="1">
      <c r="A704" s="83" t="s">
        <v>1671</v>
      </c>
      <c r="B704" s="87">
        <v>301.5</v>
      </c>
      <c r="C704" s="677" t="s">
        <v>501</v>
      </c>
      <c r="D704" s="677"/>
      <c r="E704" s="677"/>
      <c r="F704" s="677"/>
      <c r="G704" s="88"/>
      <c r="H704" s="89"/>
      <c r="I704" s="89"/>
      <c r="J704" s="89"/>
    </row>
    <row r="705" spans="1:10" ht="65.25" customHeight="1">
      <c r="A705" s="90"/>
      <c r="B705" s="88"/>
      <c r="C705" s="678" t="s">
        <v>1672</v>
      </c>
      <c r="D705" s="678"/>
      <c r="E705" s="678"/>
      <c r="F705" s="678"/>
      <c r="G705" s="88"/>
      <c r="H705" s="89"/>
      <c r="I705" s="89"/>
      <c r="J705" s="89"/>
    </row>
    <row r="706" spans="1:10">
      <c r="A706" s="90"/>
      <c r="B706" s="88"/>
      <c r="C706" s="84" t="s">
        <v>1404</v>
      </c>
      <c r="D706" s="84"/>
      <c r="E706" s="84"/>
      <c r="F706" s="84"/>
      <c r="G706" s="88"/>
      <c r="H706" s="89"/>
      <c r="I706" s="89"/>
      <c r="J706" s="89"/>
    </row>
    <row r="707" spans="1:10">
      <c r="A707" s="90"/>
      <c r="B707" s="88"/>
      <c r="C707" s="84" t="s">
        <v>1477</v>
      </c>
      <c r="D707" s="84"/>
      <c r="E707" s="84"/>
      <c r="F707" s="84"/>
      <c r="G707" s="88"/>
      <c r="H707" s="89"/>
      <c r="I707" s="89"/>
      <c r="J707" s="89"/>
    </row>
    <row r="708" spans="1:10">
      <c r="A708" s="90"/>
      <c r="B708" s="88"/>
      <c r="C708" s="85" t="s">
        <v>953</v>
      </c>
      <c r="D708" s="85" t="s">
        <v>1230</v>
      </c>
      <c r="E708" s="84"/>
      <c r="F708" s="84"/>
      <c r="G708" s="88"/>
      <c r="H708" s="89"/>
      <c r="I708" s="89"/>
      <c r="J708" s="89"/>
    </row>
    <row r="709" spans="1:10">
      <c r="A709" s="90"/>
      <c r="B709" s="88"/>
      <c r="C709" s="84"/>
      <c r="D709" s="84" t="s">
        <v>17</v>
      </c>
      <c r="E709" s="84"/>
      <c r="F709" s="84"/>
      <c r="G709" s="88" t="s">
        <v>4</v>
      </c>
      <c r="H709" s="89">
        <v>0.04</v>
      </c>
      <c r="I709" s="89">
        <f>Labour!$D$16</f>
        <v>466.67</v>
      </c>
      <c r="J709" s="89">
        <f>H709*I709</f>
        <v>18.666800000000002</v>
      </c>
    </row>
    <row r="710" spans="1:10">
      <c r="A710" s="90"/>
      <c r="B710" s="88"/>
      <c r="C710" s="84"/>
      <c r="D710" s="84" t="s">
        <v>18</v>
      </c>
      <c r="E710" s="84"/>
      <c r="F710" s="84"/>
      <c r="G710" s="88" t="s">
        <v>4</v>
      </c>
      <c r="H710" s="89">
        <v>1</v>
      </c>
      <c r="I710" s="89">
        <f>Labour!$D$17</f>
        <v>466.67</v>
      </c>
      <c r="J710" s="89">
        <f>I710*H710</f>
        <v>466.67</v>
      </c>
    </row>
    <row r="711" spans="1:10">
      <c r="A711" s="90"/>
      <c r="B711" s="88"/>
      <c r="C711" s="85" t="s">
        <v>955</v>
      </c>
      <c r="D711" s="85" t="s">
        <v>1231</v>
      </c>
      <c r="E711" s="84"/>
      <c r="F711" s="84"/>
      <c r="G711" s="88"/>
      <c r="H711" s="89"/>
      <c r="I711" s="89"/>
      <c r="J711" s="89"/>
    </row>
    <row r="712" spans="1:10" ht="12.75" customHeight="1">
      <c r="A712" s="90"/>
      <c r="B712" s="88"/>
      <c r="C712" s="84"/>
      <c r="D712" s="676" t="s">
        <v>1486</v>
      </c>
      <c r="E712" s="676"/>
      <c r="F712" s="676"/>
      <c r="G712" s="88" t="s">
        <v>89</v>
      </c>
      <c r="H712" s="89">
        <v>1.67</v>
      </c>
      <c r="I712" s="89">
        <f>'Plant &amp; Machinery'!$G$21</f>
        <v>2782</v>
      </c>
      <c r="J712" s="89">
        <f>I712*H712</f>
        <v>4645.9399999999996</v>
      </c>
    </row>
    <row r="713" spans="1:10">
      <c r="A713" s="90"/>
      <c r="B713" s="88"/>
      <c r="C713" s="84"/>
      <c r="D713" s="84" t="s">
        <v>1487</v>
      </c>
      <c r="E713" s="84"/>
      <c r="F713" s="84"/>
      <c r="G713" s="88" t="s">
        <v>89</v>
      </c>
      <c r="H713" s="89">
        <v>2.25</v>
      </c>
      <c r="I713" s="89">
        <f>'Plant &amp; Machinery'!$G$47</f>
        <v>684</v>
      </c>
      <c r="J713" s="89">
        <f>I713*H713</f>
        <v>1539</v>
      </c>
    </row>
    <row r="714" spans="1:10" ht="12.75" customHeight="1">
      <c r="A714" s="90"/>
      <c r="B714" s="88"/>
      <c r="C714" s="84"/>
      <c r="D714" s="676" t="s">
        <v>1488</v>
      </c>
      <c r="E714" s="676"/>
      <c r="F714" s="676"/>
      <c r="G714" s="88" t="s">
        <v>29</v>
      </c>
      <c r="H714" s="89">
        <v>50</v>
      </c>
      <c r="I714" s="89">
        <f>'Chapter -1'!$J$32</f>
        <v>60.971768181818192</v>
      </c>
      <c r="J714" s="89">
        <f>H714*I714</f>
        <v>3048.5884090909094</v>
      </c>
    </row>
    <row r="715" spans="1:10" ht="12.75" customHeight="1">
      <c r="A715" s="90"/>
      <c r="B715" s="88"/>
      <c r="C715" s="84"/>
      <c r="D715" s="676" t="s">
        <v>1489</v>
      </c>
      <c r="E715" s="676"/>
      <c r="F715" s="676"/>
      <c r="G715" s="88" t="s">
        <v>29</v>
      </c>
      <c r="H715" s="89">
        <v>50</v>
      </c>
      <c r="I715" s="89">
        <f>'Chapter -1'!$J$56</f>
        <v>36.415043181818184</v>
      </c>
      <c r="J715" s="89">
        <f>I715*H715</f>
        <v>1820.7521590909091</v>
      </c>
    </row>
    <row r="716" spans="1:10">
      <c r="A716" s="90"/>
      <c r="B716" s="88"/>
      <c r="C716" s="84"/>
      <c r="D716" s="84" t="s">
        <v>1478</v>
      </c>
      <c r="E716" s="84"/>
      <c r="F716" s="84"/>
      <c r="G716" s="88" t="s">
        <v>89</v>
      </c>
      <c r="H716" s="89">
        <v>0.5</v>
      </c>
      <c r="I716" s="89">
        <f>'Plant &amp; Machinery'!$G$14</f>
        <v>3770</v>
      </c>
      <c r="J716" s="89">
        <f>H716*I716</f>
        <v>1885</v>
      </c>
    </row>
    <row r="717" spans="1:10">
      <c r="A717" s="90"/>
      <c r="B717" s="88"/>
      <c r="C717" s="84"/>
      <c r="D717" s="84" t="s">
        <v>1479</v>
      </c>
      <c r="E717" s="84"/>
      <c r="F717" s="84"/>
      <c r="G717" s="88" t="s">
        <v>89</v>
      </c>
      <c r="H717" s="89">
        <v>0.5</v>
      </c>
      <c r="I717" s="89">
        <f>'Plant &amp; Machinery'!$G$26</f>
        <v>4216</v>
      </c>
      <c r="J717" s="89">
        <f>I717*H717</f>
        <v>2108</v>
      </c>
    </row>
    <row r="718" spans="1:10">
      <c r="A718" s="90"/>
      <c r="B718" s="88"/>
      <c r="C718" s="84"/>
      <c r="D718" s="84" t="s">
        <v>1480</v>
      </c>
      <c r="E718" s="84"/>
      <c r="F718" s="84"/>
      <c r="G718" s="88" t="s">
        <v>89</v>
      </c>
      <c r="H718" s="89">
        <v>2</v>
      </c>
      <c r="I718" s="89">
        <f>'Plant &amp; Machinery'!$G$55</f>
        <v>600</v>
      </c>
      <c r="J718" s="89">
        <f>I718*H718</f>
        <v>1200</v>
      </c>
    </row>
    <row r="719" spans="1:10">
      <c r="A719" s="90"/>
      <c r="B719" s="88"/>
      <c r="C719" s="84"/>
      <c r="D719" s="84" t="s">
        <v>1490</v>
      </c>
      <c r="E719" s="84"/>
      <c r="F719" s="84"/>
      <c r="G719" s="88" t="s">
        <v>89</v>
      </c>
      <c r="H719" s="89">
        <v>1.25</v>
      </c>
      <c r="I719" s="89">
        <f>'Plant &amp; Machinery'!$G$36</f>
        <v>1320</v>
      </c>
      <c r="J719" s="89">
        <f>H719*I719</f>
        <v>1650</v>
      </c>
    </row>
    <row r="720" spans="1:10">
      <c r="A720" s="90"/>
      <c r="B720" s="88"/>
      <c r="C720" s="85" t="s">
        <v>957</v>
      </c>
      <c r="D720" s="85" t="s">
        <v>1293</v>
      </c>
      <c r="E720" s="84"/>
      <c r="F720" s="84"/>
      <c r="G720" s="88"/>
      <c r="H720" s="89"/>
      <c r="I720" s="89"/>
      <c r="J720" s="89"/>
    </row>
    <row r="721" spans="1:10">
      <c r="A721" s="90"/>
      <c r="B721" s="88"/>
      <c r="C721" s="84"/>
      <c r="D721" s="84" t="s">
        <v>174</v>
      </c>
      <c r="E721" s="84"/>
      <c r="F721" s="84"/>
      <c r="G721" s="88" t="s">
        <v>175</v>
      </c>
      <c r="H721" s="89">
        <v>12</v>
      </c>
      <c r="I721" s="89">
        <f>Material!$D$146</f>
        <v>125</v>
      </c>
      <c r="J721" s="89">
        <f>I721*H721</f>
        <v>1500</v>
      </c>
    </row>
    <row r="722" spans="1:10">
      <c r="A722" s="90"/>
      <c r="B722" s="88"/>
      <c r="C722" s="84"/>
      <c r="D722" s="84" t="s">
        <v>82</v>
      </c>
      <c r="E722" s="84"/>
      <c r="F722" s="84"/>
      <c r="G722" s="88" t="s">
        <v>29</v>
      </c>
      <c r="H722" s="89">
        <v>100</v>
      </c>
      <c r="I722" s="89">
        <f>Material!$D$54</f>
        <v>75</v>
      </c>
      <c r="J722" s="89">
        <f>H722*I722</f>
        <v>7500</v>
      </c>
    </row>
    <row r="723" spans="1:10">
      <c r="A723" s="90"/>
      <c r="B723" s="88"/>
      <c r="C723" s="85" t="s">
        <v>959</v>
      </c>
      <c r="D723" s="85" t="s">
        <v>1481</v>
      </c>
      <c r="E723" s="84"/>
      <c r="F723" s="84"/>
      <c r="G723" s="88"/>
      <c r="H723" s="89"/>
      <c r="I723" s="89"/>
      <c r="J723" s="91">
        <f>SUM(J709:J722)*12.5%</f>
        <v>3422.8271710227273</v>
      </c>
    </row>
    <row r="724" spans="1:10">
      <c r="A724" s="90"/>
      <c r="B724" s="88"/>
      <c r="C724" s="85"/>
      <c r="D724" s="85"/>
      <c r="E724" s="84"/>
      <c r="F724" s="84"/>
      <c r="G724" s="88"/>
      <c r="H724" s="89"/>
      <c r="I724" s="89"/>
      <c r="J724" s="91"/>
    </row>
    <row r="725" spans="1:10">
      <c r="A725" s="90"/>
      <c r="B725" s="88"/>
      <c r="C725" s="84" t="s">
        <v>1491</v>
      </c>
      <c r="D725" s="86"/>
      <c r="E725" s="84"/>
      <c r="F725" s="84"/>
      <c r="G725" s="88"/>
      <c r="H725" s="89"/>
      <c r="I725" s="89"/>
      <c r="J725" s="89">
        <f>SUM(J709:J723)</f>
        <v>30805.444539204545</v>
      </c>
    </row>
    <row r="726" spans="1:10">
      <c r="A726" s="90"/>
      <c r="B726" s="88"/>
      <c r="C726" s="85" t="s">
        <v>1492</v>
      </c>
      <c r="D726" s="86"/>
      <c r="E726" s="84"/>
      <c r="F726" s="84"/>
      <c r="G726" s="88"/>
      <c r="H726" s="89"/>
      <c r="I726" s="89"/>
      <c r="J726" s="91">
        <f>J725/100</f>
        <v>308.05444539204547</v>
      </c>
    </row>
    <row r="728" spans="1:10" ht="12.75" customHeight="1">
      <c r="A728" s="83" t="s">
        <v>1673</v>
      </c>
      <c r="B728" s="87">
        <v>301.5</v>
      </c>
      <c r="C728" s="677" t="s">
        <v>501</v>
      </c>
      <c r="D728" s="677"/>
      <c r="E728" s="677"/>
      <c r="F728" s="677"/>
      <c r="G728" s="88"/>
      <c r="H728" s="89"/>
      <c r="I728" s="89"/>
      <c r="J728" s="89"/>
    </row>
    <row r="729" spans="1:10" ht="63.75" customHeight="1">
      <c r="A729" s="90"/>
      <c r="B729" s="88"/>
      <c r="C729" s="678" t="s">
        <v>1674</v>
      </c>
      <c r="D729" s="678"/>
      <c r="E729" s="678"/>
      <c r="F729" s="678"/>
      <c r="G729" s="88"/>
      <c r="H729" s="89"/>
      <c r="I729" s="89"/>
      <c r="J729" s="89"/>
    </row>
    <row r="730" spans="1:10">
      <c r="A730" s="90"/>
      <c r="B730" s="88"/>
      <c r="C730" s="84" t="s">
        <v>1404</v>
      </c>
      <c r="D730" s="84"/>
      <c r="E730" s="84"/>
      <c r="F730" s="84"/>
      <c r="G730" s="88"/>
      <c r="H730" s="89"/>
      <c r="I730" s="89"/>
      <c r="J730" s="89"/>
    </row>
    <row r="731" spans="1:10">
      <c r="A731" s="90"/>
      <c r="B731" s="88"/>
      <c r="C731" s="84" t="s">
        <v>1477</v>
      </c>
      <c r="D731" s="84"/>
      <c r="E731" s="84"/>
      <c r="F731" s="84"/>
      <c r="G731" s="88"/>
      <c r="H731" s="89"/>
      <c r="I731" s="89"/>
      <c r="J731" s="89"/>
    </row>
    <row r="732" spans="1:10">
      <c r="A732" s="90"/>
      <c r="B732" s="88"/>
      <c r="C732" s="85" t="s">
        <v>953</v>
      </c>
      <c r="D732" s="85" t="s">
        <v>1230</v>
      </c>
      <c r="E732" s="84"/>
      <c r="F732" s="84"/>
      <c r="G732" s="88"/>
      <c r="H732" s="89"/>
      <c r="I732" s="89"/>
      <c r="J732" s="89"/>
    </row>
    <row r="733" spans="1:10">
      <c r="A733" s="90"/>
      <c r="B733" s="88"/>
      <c r="C733" s="84"/>
      <c r="D733" s="84" t="s">
        <v>17</v>
      </c>
      <c r="E733" s="84"/>
      <c r="F733" s="84"/>
      <c r="G733" s="88" t="s">
        <v>4</v>
      </c>
      <c r="H733" s="89">
        <v>0.04</v>
      </c>
      <c r="I733" s="89">
        <f>Labour!$D$16</f>
        <v>466.67</v>
      </c>
      <c r="J733" s="89">
        <f>H733*I733</f>
        <v>18.666800000000002</v>
      </c>
    </row>
    <row r="734" spans="1:10">
      <c r="A734" s="90"/>
      <c r="B734" s="88"/>
      <c r="C734" s="84"/>
      <c r="D734" s="84" t="s">
        <v>18</v>
      </c>
      <c r="E734" s="84"/>
      <c r="F734" s="84"/>
      <c r="G734" s="88" t="s">
        <v>4</v>
      </c>
      <c r="H734" s="89">
        <v>1</v>
      </c>
      <c r="I734" s="89">
        <f>Labour!$D$17</f>
        <v>466.67</v>
      </c>
      <c r="J734" s="89">
        <f>I734*H734</f>
        <v>466.67</v>
      </c>
    </row>
    <row r="735" spans="1:10">
      <c r="A735" s="90"/>
      <c r="B735" s="88"/>
      <c r="C735" s="85" t="s">
        <v>955</v>
      </c>
      <c r="D735" s="85" t="s">
        <v>1231</v>
      </c>
      <c r="E735" s="84"/>
      <c r="F735" s="84"/>
      <c r="G735" s="88"/>
      <c r="H735" s="89"/>
      <c r="I735" s="89"/>
      <c r="J735" s="89"/>
    </row>
    <row r="736" spans="1:10" ht="12.75" customHeight="1">
      <c r="A736" s="90"/>
      <c r="B736" s="88"/>
      <c r="C736" s="84"/>
      <c r="D736" s="676" t="s">
        <v>1486</v>
      </c>
      <c r="E736" s="676"/>
      <c r="F736" s="676"/>
      <c r="G736" s="88" t="s">
        <v>89</v>
      </c>
      <c r="H736" s="89">
        <v>1.67</v>
      </c>
      <c r="I736" s="89">
        <f>'Plant &amp; Machinery'!$G$21</f>
        <v>2782</v>
      </c>
      <c r="J736" s="89">
        <f>I736*H736</f>
        <v>4645.9399999999996</v>
      </c>
    </row>
    <row r="737" spans="1:10">
      <c r="A737" s="90"/>
      <c r="B737" s="88"/>
      <c r="C737" s="84"/>
      <c r="D737" s="84" t="s">
        <v>1487</v>
      </c>
      <c r="E737" s="84"/>
      <c r="F737" s="84"/>
      <c r="G737" s="88" t="s">
        <v>89</v>
      </c>
      <c r="H737" s="89">
        <v>3.38</v>
      </c>
      <c r="I737" s="89">
        <f>'Plant &amp; Machinery'!$G$47</f>
        <v>684</v>
      </c>
      <c r="J737" s="89">
        <f>I737*H737</f>
        <v>2311.92</v>
      </c>
    </row>
    <row r="738" spans="1:10" ht="12.75" customHeight="1">
      <c r="A738" s="90"/>
      <c r="B738" s="88"/>
      <c r="C738" s="84"/>
      <c r="D738" s="676" t="s">
        <v>1488</v>
      </c>
      <c r="E738" s="676"/>
      <c r="F738" s="676"/>
      <c r="G738" s="88" t="s">
        <v>29</v>
      </c>
      <c r="H738" s="89">
        <v>75</v>
      </c>
      <c r="I738" s="89">
        <f>'Chapter -1'!$J$32</f>
        <v>60.971768181818192</v>
      </c>
      <c r="J738" s="89">
        <f>H738*I738</f>
        <v>4572.8826136363641</v>
      </c>
    </row>
    <row r="739" spans="1:10" ht="12.75" customHeight="1">
      <c r="A739" s="90"/>
      <c r="B739" s="88"/>
      <c r="C739" s="84"/>
      <c r="D739" s="676" t="s">
        <v>1489</v>
      </c>
      <c r="E739" s="676"/>
      <c r="F739" s="676"/>
      <c r="G739" s="88" t="s">
        <v>29</v>
      </c>
      <c r="H739" s="89">
        <v>75</v>
      </c>
      <c r="I739" s="89">
        <f>'Chapter -1'!$J$56</f>
        <v>36.415043181818184</v>
      </c>
      <c r="J739" s="89">
        <f>I739*H739</f>
        <v>2731.1282386363637</v>
      </c>
    </row>
    <row r="740" spans="1:10">
      <c r="A740" s="90"/>
      <c r="B740" s="88"/>
      <c r="C740" s="84"/>
      <c r="D740" s="84" t="s">
        <v>1478</v>
      </c>
      <c r="E740" s="84"/>
      <c r="F740" s="84"/>
      <c r="G740" s="88" t="s">
        <v>89</v>
      </c>
      <c r="H740" s="89">
        <v>0.5</v>
      </c>
      <c r="I740" s="89">
        <f>'Plant &amp; Machinery'!$G$14</f>
        <v>3770</v>
      </c>
      <c r="J740" s="89">
        <f>H740*I740</f>
        <v>1885</v>
      </c>
    </row>
    <row r="741" spans="1:10">
      <c r="A741" s="90"/>
      <c r="B741" s="88"/>
      <c r="C741" s="84"/>
      <c r="D741" s="84" t="s">
        <v>1479</v>
      </c>
      <c r="E741" s="84"/>
      <c r="F741" s="84"/>
      <c r="G741" s="88" t="s">
        <v>89</v>
      </c>
      <c r="H741" s="89">
        <v>0.5</v>
      </c>
      <c r="I741" s="89">
        <f>'Plant &amp; Machinery'!$G$26</f>
        <v>4216</v>
      </c>
      <c r="J741" s="89">
        <f>I741*H741</f>
        <v>2108</v>
      </c>
    </row>
    <row r="742" spans="1:10">
      <c r="A742" s="90"/>
      <c r="B742" s="88"/>
      <c r="C742" s="84"/>
      <c r="D742" s="84" t="s">
        <v>1480</v>
      </c>
      <c r="E742" s="84"/>
      <c r="F742" s="84"/>
      <c r="G742" s="88" t="s">
        <v>89</v>
      </c>
      <c r="H742" s="89">
        <v>2</v>
      </c>
      <c r="I742" s="89">
        <f>'Plant &amp; Machinery'!$G$55</f>
        <v>600</v>
      </c>
      <c r="J742" s="89">
        <f>I742*H742</f>
        <v>1200</v>
      </c>
    </row>
    <row r="743" spans="1:10">
      <c r="A743" s="90"/>
      <c r="B743" s="88"/>
      <c r="C743" s="84"/>
      <c r="D743" s="84" t="s">
        <v>1490</v>
      </c>
      <c r="E743" s="84"/>
      <c r="F743" s="84"/>
      <c r="G743" s="88" t="s">
        <v>89</v>
      </c>
      <c r="H743" s="89">
        <v>1.25</v>
      </c>
      <c r="I743" s="89">
        <f>'Plant &amp; Machinery'!$G$36</f>
        <v>1320</v>
      </c>
      <c r="J743" s="89">
        <f>H743*I743</f>
        <v>1650</v>
      </c>
    </row>
    <row r="744" spans="1:10">
      <c r="A744" s="90"/>
      <c r="B744" s="88"/>
      <c r="C744" s="85" t="s">
        <v>957</v>
      </c>
      <c r="D744" s="85" t="s">
        <v>1293</v>
      </c>
      <c r="E744" s="84"/>
      <c r="F744" s="84"/>
      <c r="G744" s="88"/>
      <c r="H744" s="89"/>
      <c r="I744" s="89"/>
      <c r="J744" s="89"/>
    </row>
    <row r="745" spans="1:10">
      <c r="A745" s="90"/>
      <c r="B745" s="88"/>
      <c r="C745" s="84"/>
      <c r="D745" s="84" t="s">
        <v>174</v>
      </c>
      <c r="E745" s="84"/>
      <c r="F745" s="84"/>
      <c r="G745" s="88" t="s">
        <v>175</v>
      </c>
      <c r="H745" s="89">
        <v>12</v>
      </c>
      <c r="I745" s="89">
        <f>Material!$D$146</f>
        <v>125</v>
      </c>
      <c r="J745" s="89">
        <f>I745*H745</f>
        <v>1500</v>
      </c>
    </row>
    <row r="746" spans="1:10">
      <c r="A746" s="90"/>
      <c r="B746" s="88"/>
      <c r="C746" s="84"/>
      <c r="D746" s="84" t="s">
        <v>82</v>
      </c>
      <c r="E746" s="84"/>
      <c r="F746" s="84"/>
      <c r="G746" s="88" t="s">
        <v>29</v>
      </c>
      <c r="H746" s="89">
        <v>100</v>
      </c>
      <c r="I746" s="89">
        <f>Material!$D$54</f>
        <v>75</v>
      </c>
      <c r="J746" s="89">
        <f>H746*I746</f>
        <v>7500</v>
      </c>
    </row>
    <row r="747" spans="1:10">
      <c r="A747" s="90"/>
      <c r="B747" s="88"/>
      <c r="C747" s="85" t="s">
        <v>959</v>
      </c>
      <c r="D747" s="85" t="s">
        <v>1481</v>
      </c>
      <c r="E747" s="84"/>
      <c r="F747" s="84"/>
      <c r="G747" s="88"/>
      <c r="H747" s="89"/>
      <c r="I747" s="89"/>
      <c r="J747" s="91">
        <f>SUM(J733:J746)*12.5%</f>
        <v>3823.7759565340912</v>
      </c>
    </row>
    <row r="748" spans="1:10">
      <c r="A748" s="90"/>
      <c r="B748" s="88"/>
      <c r="C748" s="85"/>
      <c r="D748" s="85"/>
      <c r="E748" s="84"/>
      <c r="F748" s="84"/>
      <c r="G748" s="88"/>
      <c r="H748" s="89"/>
      <c r="I748" s="89"/>
      <c r="J748" s="91"/>
    </row>
    <row r="749" spans="1:10">
      <c r="A749" s="90"/>
      <c r="B749" s="88"/>
      <c r="C749" s="84" t="s">
        <v>1491</v>
      </c>
      <c r="D749" s="86"/>
      <c r="E749" s="84"/>
      <c r="F749" s="84"/>
      <c r="G749" s="88"/>
      <c r="H749" s="89"/>
      <c r="I749" s="89"/>
      <c r="J749" s="89">
        <f>SUM(J733:J747)</f>
        <v>34413.983608806819</v>
      </c>
    </row>
    <row r="750" spans="1:10">
      <c r="A750" s="90"/>
      <c r="B750" s="88"/>
      <c r="C750" s="85" t="s">
        <v>1492</v>
      </c>
      <c r="D750" s="86"/>
      <c r="E750" s="84"/>
      <c r="F750" s="84"/>
      <c r="G750" s="88"/>
      <c r="H750" s="89"/>
      <c r="I750" s="89"/>
      <c r="J750" s="91">
        <f>J749/100</f>
        <v>344.13983608806819</v>
      </c>
    </row>
    <row r="752" spans="1:10" ht="12.75" customHeight="1">
      <c r="A752" s="83" t="s">
        <v>1675</v>
      </c>
      <c r="B752" s="87">
        <v>301.5</v>
      </c>
      <c r="C752" s="677" t="s">
        <v>501</v>
      </c>
      <c r="D752" s="677"/>
      <c r="E752" s="677"/>
      <c r="F752" s="677"/>
      <c r="G752" s="88"/>
      <c r="H752" s="89"/>
      <c r="I752" s="89"/>
      <c r="J752" s="89"/>
    </row>
    <row r="753" spans="1:10" ht="64.5" customHeight="1">
      <c r="A753" s="90"/>
      <c r="B753" s="88"/>
      <c r="C753" s="678" t="s">
        <v>1676</v>
      </c>
      <c r="D753" s="678"/>
      <c r="E753" s="678"/>
      <c r="F753" s="678"/>
      <c r="G753" s="88"/>
      <c r="H753" s="89"/>
      <c r="I753" s="89"/>
      <c r="J753" s="89"/>
    </row>
    <row r="754" spans="1:10">
      <c r="A754" s="90"/>
      <c r="B754" s="88"/>
      <c r="C754" s="84" t="s">
        <v>1404</v>
      </c>
      <c r="D754" s="84"/>
      <c r="E754" s="84"/>
      <c r="F754" s="84"/>
      <c r="G754" s="88"/>
      <c r="H754" s="89"/>
      <c r="I754" s="89"/>
      <c r="J754" s="89"/>
    </row>
    <row r="755" spans="1:10">
      <c r="A755" s="90"/>
      <c r="B755" s="88"/>
      <c r="C755" s="84" t="s">
        <v>1477</v>
      </c>
      <c r="D755" s="84"/>
      <c r="E755" s="84"/>
      <c r="F755" s="84"/>
      <c r="G755" s="88"/>
      <c r="H755" s="89"/>
      <c r="I755" s="89"/>
      <c r="J755" s="89"/>
    </row>
    <row r="756" spans="1:10">
      <c r="A756" s="90"/>
      <c r="B756" s="88"/>
      <c r="C756" s="85" t="s">
        <v>953</v>
      </c>
      <c r="D756" s="85" t="s">
        <v>1230</v>
      </c>
      <c r="E756" s="84"/>
      <c r="F756" s="84"/>
      <c r="G756" s="88"/>
      <c r="H756" s="89"/>
      <c r="I756" s="89"/>
      <c r="J756" s="89"/>
    </row>
    <row r="757" spans="1:10">
      <c r="A757" s="90"/>
      <c r="B757" s="88"/>
      <c r="C757" s="84"/>
      <c r="D757" s="84" t="s">
        <v>17</v>
      </c>
      <c r="E757" s="84"/>
      <c r="F757" s="84"/>
      <c r="G757" s="88" t="s">
        <v>4</v>
      </c>
      <c r="H757" s="89">
        <v>0.04</v>
      </c>
      <c r="I757" s="89">
        <f>Labour!$D$16</f>
        <v>466.67</v>
      </c>
      <c r="J757" s="89">
        <f>H757*I757</f>
        <v>18.666800000000002</v>
      </c>
    </row>
    <row r="758" spans="1:10">
      <c r="A758" s="90"/>
      <c r="B758" s="88"/>
      <c r="C758" s="84"/>
      <c r="D758" s="84" t="s">
        <v>18</v>
      </c>
      <c r="E758" s="84"/>
      <c r="F758" s="84"/>
      <c r="G758" s="88" t="s">
        <v>4</v>
      </c>
      <c r="H758" s="89">
        <v>1</v>
      </c>
      <c r="I758" s="89">
        <f>Labour!$D$17</f>
        <v>466.67</v>
      </c>
      <c r="J758" s="89">
        <f>I758*H758</f>
        <v>466.67</v>
      </c>
    </row>
    <row r="759" spans="1:10">
      <c r="A759" s="90"/>
      <c r="B759" s="88"/>
      <c r="C759" s="85" t="s">
        <v>955</v>
      </c>
      <c r="D759" s="85" t="s">
        <v>1231</v>
      </c>
      <c r="E759" s="84"/>
      <c r="F759" s="84"/>
      <c r="G759" s="88"/>
      <c r="H759" s="89"/>
      <c r="I759" s="89"/>
      <c r="J759" s="89"/>
    </row>
    <row r="760" spans="1:10" ht="12.75" customHeight="1">
      <c r="A760" s="90"/>
      <c r="B760" s="88"/>
      <c r="C760" s="84"/>
      <c r="D760" s="676" t="s">
        <v>1486</v>
      </c>
      <c r="E760" s="676"/>
      <c r="F760" s="676"/>
      <c r="G760" s="88" t="s">
        <v>89</v>
      </c>
      <c r="H760" s="89">
        <v>1.67</v>
      </c>
      <c r="I760" s="89">
        <f>'Plant &amp; Machinery'!$G$21</f>
        <v>2782</v>
      </c>
      <c r="J760" s="89">
        <f>I760*H760</f>
        <v>4645.9399999999996</v>
      </c>
    </row>
    <row r="761" spans="1:10">
      <c r="A761" s="90"/>
      <c r="B761" s="88"/>
      <c r="C761" s="84"/>
      <c r="D761" s="84" t="s">
        <v>1487</v>
      </c>
      <c r="E761" s="84"/>
      <c r="F761" s="84"/>
      <c r="G761" s="88" t="s">
        <v>89</v>
      </c>
      <c r="H761" s="89">
        <v>4.5</v>
      </c>
      <c r="I761" s="89">
        <f>'Plant &amp; Machinery'!$G$47</f>
        <v>684</v>
      </c>
      <c r="J761" s="89">
        <f>I761*H761</f>
        <v>3078</v>
      </c>
    </row>
    <row r="762" spans="1:10" ht="12.75" customHeight="1">
      <c r="A762" s="90"/>
      <c r="B762" s="88"/>
      <c r="C762" s="84"/>
      <c r="D762" s="676" t="s">
        <v>1488</v>
      </c>
      <c r="E762" s="676"/>
      <c r="F762" s="676"/>
      <c r="G762" s="88" t="s">
        <v>29</v>
      </c>
      <c r="H762" s="89">
        <v>100</v>
      </c>
      <c r="I762" s="89">
        <f>'Chapter -1'!$J$32</f>
        <v>60.971768181818192</v>
      </c>
      <c r="J762" s="89">
        <f>H762*I762</f>
        <v>6097.1768181818188</v>
      </c>
    </row>
    <row r="763" spans="1:10" ht="12.75" customHeight="1">
      <c r="A763" s="90"/>
      <c r="B763" s="88"/>
      <c r="C763" s="84"/>
      <c r="D763" s="676" t="s">
        <v>1489</v>
      </c>
      <c r="E763" s="676"/>
      <c r="F763" s="676"/>
      <c r="G763" s="88" t="s">
        <v>29</v>
      </c>
      <c r="H763" s="89">
        <v>100</v>
      </c>
      <c r="I763" s="89">
        <f>'Chapter -1'!$J$56</f>
        <v>36.415043181818184</v>
      </c>
      <c r="J763" s="89">
        <f>I763*H763</f>
        <v>3641.5043181818182</v>
      </c>
    </row>
    <row r="764" spans="1:10">
      <c r="A764" s="90"/>
      <c r="B764" s="88"/>
      <c r="C764" s="84"/>
      <c r="D764" s="84" t="s">
        <v>1478</v>
      </c>
      <c r="E764" s="84"/>
      <c r="F764" s="84"/>
      <c r="G764" s="88" t="s">
        <v>89</v>
      </c>
      <c r="H764" s="89">
        <v>0.5</v>
      </c>
      <c r="I764" s="89">
        <f>'Plant &amp; Machinery'!$G$14</f>
        <v>3770</v>
      </c>
      <c r="J764" s="89">
        <f>H764*I764</f>
        <v>1885</v>
      </c>
    </row>
    <row r="765" spans="1:10">
      <c r="A765" s="90"/>
      <c r="B765" s="88"/>
      <c r="C765" s="84"/>
      <c r="D765" s="84" t="s">
        <v>1479</v>
      </c>
      <c r="E765" s="84"/>
      <c r="F765" s="84"/>
      <c r="G765" s="88" t="s">
        <v>89</v>
      </c>
      <c r="H765" s="89">
        <v>0.5</v>
      </c>
      <c r="I765" s="89">
        <f>'Plant &amp; Machinery'!$G$26</f>
        <v>4216</v>
      </c>
      <c r="J765" s="89">
        <f>I765*H765</f>
        <v>2108</v>
      </c>
    </row>
    <row r="766" spans="1:10">
      <c r="A766" s="90"/>
      <c r="B766" s="88"/>
      <c r="C766" s="84"/>
      <c r="D766" s="84" t="s">
        <v>1480</v>
      </c>
      <c r="E766" s="84"/>
      <c r="F766" s="84"/>
      <c r="G766" s="88" t="s">
        <v>89</v>
      </c>
      <c r="H766" s="89">
        <v>2</v>
      </c>
      <c r="I766" s="89">
        <f>'Plant &amp; Machinery'!$G$55</f>
        <v>600</v>
      </c>
      <c r="J766" s="89">
        <f>I766*H766</f>
        <v>1200</v>
      </c>
    </row>
    <row r="767" spans="1:10">
      <c r="A767" s="90"/>
      <c r="B767" s="88"/>
      <c r="C767" s="84"/>
      <c r="D767" s="84" t="s">
        <v>1490</v>
      </c>
      <c r="E767" s="84"/>
      <c r="F767" s="84"/>
      <c r="G767" s="88" t="s">
        <v>89</v>
      </c>
      <c r="H767" s="89">
        <v>1.25</v>
      </c>
      <c r="I767" s="89">
        <f>'Plant &amp; Machinery'!$G$36</f>
        <v>1320</v>
      </c>
      <c r="J767" s="89">
        <f>H767*I767</f>
        <v>1650</v>
      </c>
    </row>
    <row r="768" spans="1:10">
      <c r="A768" s="90"/>
      <c r="B768" s="88"/>
      <c r="C768" s="85" t="s">
        <v>957</v>
      </c>
      <c r="D768" s="85" t="s">
        <v>1293</v>
      </c>
      <c r="E768" s="84"/>
      <c r="F768" s="84"/>
      <c r="G768" s="88"/>
      <c r="H768" s="89"/>
      <c r="I768" s="89"/>
      <c r="J768" s="89"/>
    </row>
    <row r="769" spans="1:10">
      <c r="A769" s="90"/>
      <c r="B769" s="88"/>
      <c r="C769" s="84"/>
      <c r="D769" s="84" t="s">
        <v>174</v>
      </c>
      <c r="E769" s="84"/>
      <c r="F769" s="84"/>
      <c r="G769" s="88" t="s">
        <v>175</v>
      </c>
      <c r="H769" s="89">
        <v>12</v>
      </c>
      <c r="I769" s="89">
        <f>Material!$D$146</f>
        <v>125</v>
      </c>
      <c r="J769" s="89">
        <f>I769*H769</f>
        <v>1500</v>
      </c>
    </row>
    <row r="770" spans="1:10">
      <c r="A770" s="90"/>
      <c r="B770" s="88"/>
      <c r="C770" s="84"/>
      <c r="D770" s="84" t="s">
        <v>82</v>
      </c>
      <c r="E770" s="84"/>
      <c r="F770" s="84"/>
      <c r="G770" s="88" t="s">
        <v>29</v>
      </c>
      <c r="H770" s="89">
        <v>100</v>
      </c>
      <c r="I770" s="89">
        <f>Material!$D$54</f>
        <v>75</v>
      </c>
      <c r="J770" s="89">
        <f>H770*I770</f>
        <v>7500</v>
      </c>
    </row>
    <row r="771" spans="1:10">
      <c r="A771" s="90"/>
      <c r="B771" s="88"/>
      <c r="C771" s="85" t="s">
        <v>959</v>
      </c>
      <c r="D771" s="85" t="s">
        <v>1481</v>
      </c>
      <c r="E771" s="84"/>
      <c r="F771" s="84"/>
      <c r="G771" s="88"/>
      <c r="H771" s="89"/>
      <c r="I771" s="89"/>
      <c r="J771" s="91">
        <f>SUM(J757:J770)*12.5%</f>
        <v>4223.8697420454546</v>
      </c>
    </row>
    <row r="772" spans="1:10">
      <c r="A772" s="90"/>
      <c r="B772" s="88"/>
      <c r="C772" s="85"/>
      <c r="D772" s="85"/>
      <c r="E772" s="84"/>
      <c r="F772" s="84"/>
      <c r="G772" s="88"/>
      <c r="H772" s="89"/>
      <c r="I772" s="89"/>
      <c r="J772" s="91"/>
    </row>
    <row r="773" spans="1:10">
      <c r="A773" s="90"/>
      <c r="B773" s="88"/>
      <c r="C773" s="84" t="s">
        <v>1491</v>
      </c>
      <c r="D773" s="86"/>
      <c r="E773" s="84"/>
      <c r="F773" s="84"/>
      <c r="G773" s="88"/>
      <c r="H773" s="89"/>
      <c r="I773" s="89"/>
      <c r="J773" s="89">
        <f>SUM(J757:J771)</f>
        <v>38014.827678409092</v>
      </c>
    </row>
    <row r="774" spans="1:10">
      <c r="A774" s="90"/>
      <c r="B774" s="88"/>
      <c r="C774" s="85" t="s">
        <v>1492</v>
      </c>
      <c r="D774" s="86"/>
      <c r="E774" s="84"/>
      <c r="F774" s="84"/>
      <c r="G774" s="88"/>
      <c r="H774" s="89"/>
      <c r="I774" s="89"/>
      <c r="J774" s="91">
        <f>J773/100</f>
        <v>380.14827678409091</v>
      </c>
    </row>
  </sheetData>
  <mergeCells count="138">
    <mergeCell ref="A1:J1"/>
    <mergeCell ref="A2:J2"/>
    <mergeCell ref="C3:F3"/>
    <mergeCell ref="C6:F6"/>
    <mergeCell ref="C7:F7"/>
    <mergeCell ref="C19:F19"/>
    <mergeCell ref="C20:F20"/>
    <mergeCell ref="C21:F21"/>
    <mergeCell ref="C22:F22"/>
    <mergeCell ref="C36:F36"/>
    <mergeCell ref="C37:F37"/>
    <mergeCell ref="C54:F54"/>
    <mergeCell ref="C55:F55"/>
    <mergeCell ref="C56:F56"/>
    <mergeCell ref="D63:F63"/>
    <mergeCell ref="D65:F65"/>
    <mergeCell ref="D66:F66"/>
    <mergeCell ref="C78:F78"/>
    <mergeCell ref="D79:F79"/>
    <mergeCell ref="D80:F80"/>
    <mergeCell ref="D91:F91"/>
    <mergeCell ref="E98:F98"/>
    <mergeCell ref="D103:F103"/>
    <mergeCell ref="D104:F104"/>
    <mergeCell ref="E111:F111"/>
    <mergeCell ref="C118:F118"/>
    <mergeCell ref="D125:F125"/>
    <mergeCell ref="C132:F132"/>
    <mergeCell ref="C145:F145"/>
    <mergeCell ref="D147:F147"/>
    <mergeCell ref="D157:F157"/>
    <mergeCell ref="D158:F158"/>
    <mergeCell ref="D170:F170"/>
    <mergeCell ref="D171:F171"/>
    <mergeCell ref="E178:F178"/>
    <mergeCell ref="D184:F184"/>
    <mergeCell ref="D185:F185"/>
    <mergeCell ref="E196:F196"/>
    <mergeCell ref="E200:F200"/>
    <mergeCell ref="E201:F201"/>
    <mergeCell ref="D206:F206"/>
    <mergeCell ref="D207:F207"/>
    <mergeCell ref="D208:F208"/>
    <mergeCell ref="D210:F210"/>
    <mergeCell ref="D227:F227"/>
    <mergeCell ref="D228:F228"/>
    <mergeCell ref="D243:F243"/>
    <mergeCell ref="D244:F244"/>
    <mergeCell ref="D245:F245"/>
    <mergeCell ref="D246:F246"/>
    <mergeCell ref="D247:F247"/>
    <mergeCell ref="E262:F262"/>
    <mergeCell ref="E263:F263"/>
    <mergeCell ref="D268:F268"/>
    <mergeCell ref="D269:F269"/>
    <mergeCell ref="C270:F270"/>
    <mergeCell ref="C271:F271"/>
    <mergeCell ref="C283:F283"/>
    <mergeCell ref="C284:F284"/>
    <mergeCell ref="D291:F291"/>
    <mergeCell ref="C297:F297"/>
    <mergeCell ref="C314:F314"/>
    <mergeCell ref="C334:F334"/>
    <mergeCell ref="D341:F341"/>
    <mergeCell ref="D343:F343"/>
    <mergeCell ref="D344:F344"/>
    <mergeCell ref="D358:F358"/>
    <mergeCell ref="D375:F375"/>
    <mergeCell ref="C393:F393"/>
    <mergeCell ref="C410:F410"/>
    <mergeCell ref="C412:F412"/>
    <mergeCell ref="D423:F423"/>
    <mergeCell ref="C428:F428"/>
    <mergeCell ref="C429:F429"/>
    <mergeCell ref="C430:F430"/>
    <mergeCell ref="D437:F437"/>
    <mergeCell ref="D451:F451"/>
    <mergeCell ref="D452:F452"/>
    <mergeCell ref="D454:F454"/>
    <mergeCell ref="C465:F465"/>
    <mergeCell ref="D477:F477"/>
    <mergeCell ref="D499:F499"/>
    <mergeCell ref="D500:F500"/>
    <mergeCell ref="D502:F502"/>
    <mergeCell ref="D504:F504"/>
    <mergeCell ref="D515:F515"/>
    <mergeCell ref="D517:F517"/>
    <mergeCell ref="D521:F521"/>
    <mergeCell ref="C532:F532"/>
    <mergeCell ref="D533:F533"/>
    <mergeCell ref="D540:F540"/>
    <mergeCell ref="D542:F542"/>
    <mergeCell ref="D543:F543"/>
    <mergeCell ref="C557:F557"/>
    <mergeCell ref="D558:F558"/>
    <mergeCell ref="D565:F565"/>
    <mergeCell ref="D567:F567"/>
    <mergeCell ref="D568:F568"/>
    <mergeCell ref="C582:F582"/>
    <mergeCell ref="D583:F583"/>
    <mergeCell ref="D590:F590"/>
    <mergeCell ref="D592:F592"/>
    <mergeCell ref="D593:F593"/>
    <mergeCell ref="C607:F607"/>
    <mergeCell ref="D608:F608"/>
    <mergeCell ref="D615:F615"/>
    <mergeCell ref="D617:F617"/>
    <mergeCell ref="D618:F618"/>
    <mergeCell ref="C632:F632"/>
    <mergeCell ref="D633:F633"/>
    <mergeCell ref="D640:F640"/>
    <mergeCell ref="D642:F642"/>
    <mergeCell ref="D643:F643"/>
    <mergeCell ref="C656:F656"/>
    <mergeCell ref="C657:F657"/>
    <mergeCell ref="D664:F664"/>
    <mergeCell ref="D666:F666"/>
    <mergeCell ref="D667:F667"/>
    <mergeCell ref="C680:F680"/>
    <mergeCell ref="C681:F681"/>
    <mergeCell ref="D688:F688"/>
    <mergeCell ref="D690:F690"/>
    <mergeCell ref="D691:F691"/>
    <mergeCell ref="C704:F704"/>
    <mergeCell ref="C705:F705"/>
    <mergeCell ref="D712:F712"/>
    <mergeCell ref="D760:F760"/>
    <mergeCell ref="D762:F762"/>
    <mergeCell ref="D763:F763"/>
    <mergeCell ref="D714:F714"/>
    <mergeCell ref="D715:F715"/>
    <mergeCell ref="C728:F728"/>
    <mergeCell ref="C729:F729"/>
    <mergeCell ref="D736:F736"/>
    <mergeCell ref="D738:F738"/>
    <mergeCell ref="D739:F739"/>
    <mergeCell ref="C752:F752"/>
    <mergeCell ref="C753:F753"/>
  </mergeCells>
  <pageMargins left="1.1000000000000001" right="0.7" top="0.75" bottom="0.75" header="0.51180555555555551" footer="0.51180555555555551"/>
  <pageSetup scale="71"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54"/>
  <sheetViews>
    <sheetView view="pageBreakPreview" topLeftCell="B16" zoomScaleNormal="100" zoomScaleSheetLayoutView="100" workbookViewId="0">
      <selection activeCell="J7" sqref="J7"/>
    </sheetView>
  </sheetViews>
  <sheetFormatPr defaultRowHeight="15"/>
  <cols>
    <col min="1" max="1" width="6.28515625" customWidth="1"/>
    <col min="2" max="2" width="14.140625" customWidth="1"/>
    <col min="3" max="3" width="4.140625" customWidth="1"/>
    <col min="4" max="4" width="3.85546875" customWidth="1"/>
    <col min="5" max="5" width="5.140625" customWidth="1"/>
    <col min="6" max="6" width="44.42578125" customWidth="1"/>
    <col min="7" max="7" width="7" customWidth="1"/>
    <col min="8" max="8" width="11.5703125" customWidth="1"/>
    <col min="9" max="9" width="11" customWidth="1"/>
    <col min="10" max="10" width="14.140625" customWidth="1"/>
    <col min="11" max="11" width="17" customWidth="1"/>
    <col min="12" max="12" width="11.85546875" customWidth="1"/>
  </cols>
  <sheetData>
    <row r="1" spans="1:11" ht="15.75" customHeight="1">
      <c r="A1" s="697" t="s">
        <v>1677</v>
      </c>
      <c r="B1" s="697"/>
      <c r="C1" s="697"/>
      <c r="D1" s="697"/>
      <c r="E1" s="697"/>
      <c r="F1" s="697"/>
      <c r="G1" s="697"/>
      <c r="H1" s="697"/>
      <c r="I1" s="697"/>
      <c r="J1" s="697"/>
    </row>
    <row r="2" spans="1:11" ht="15.75">
      <c r="A2" s="698" t="s">
        <v>1678</v>
      </c>
      <c r="B2" s="698"/>
      <c r="C2" s="698"/>
      <c r="D2" s="698"/>
      <c r="E2" s="698"/>
      <c r="F2" s="698"/>
      <c r="G2" s="698"/>
      <c r="H2" s="698"/>
      <c r="I2" s="698"/>
      <c r="J2" s="698"/>
    </row>
    <row r="3" spans="1:11" ht="45" customHeight="1">
      <c r="A3" s="105" t="s">
        <v>1224</v>
      </c>
      <c r="B3" s="106" t="s">
        <v>1225</v>
      </c>
      <c r="C3" s="699" t="s">
        <v>25</v>
      </c>
      <c r="D3" s="699"/>
      <c r="E3" s="699"/>
      <c r="F3" s="699"/>
      <c r="G3" s="107" t="s">
        <v>2</v>
      </c>
      <c r="H3" s="108" t="s">
        <v>1226</v>
      </c>
      <c r="I3" s="109" t="s">
        <v>296</v>
      </c>
      <c r="J3" s="110" t="s">
        <v>1227</v>
      </c>
    </row>
    <row r="5" spans="1:11" ht="16.5" customHeight="1">
      <c r="A5" s="111" t="s">
        <v>568</v>
      </c>
      <c r="B5" s="112">
        <v>401</v>
      </c>
      <c r="C5" s="113" t="s">
        <v>569</v>
      </c>
      <c r="D5" s="114"/>
      <c r="E5" s="114"/>
      <c r="F5" s="114"/>
      <c r="G5" s="114"/>
      <c r="H5" s="114"/>
      <c r="I5" s="114"/>
      <c r="J5" s="114"/>
    </row>
    <row r="6" spans="1:11">
      <c r="A6" s="115"/>
      <c r="B6" s="114"/>
      <c r="C6" s="113" t="s">
        <v>386</v>
      </c>
      <c r="D6" s="113" t="s">
        <v>570</v>
      </c>
      <c r="E6" s="114"/>
      <c r="F6" s="114"/>
      <c r="G6" s="114"/>
      <c r="H6" s="114"/>
      <c r="I6" s="114"/>
      <c r="J6" s="114"/>
    </row>
    <row r="7" spans="1:11" ht="79.5" customHeight="1">
      <c r="A7" s="115"/>
      <c r="B7" s="114"/>
      <c r="C7" s="114"/>
      <c r="D7" s="689" t="s">
        <v>4051</v>
      </c>
      <c r="E7" s="689"/>
      <c r="F7" s="689"/>
      <c r="G7" s="114"/>
      <c r="H7" s="114"/>
      <c r="I7" s="114"/>
      <c r="J7" s="114"/>
    </row>
    <row r="8" spans="1:11">
      <c r="A8" s="115"/>
      <c r="B8" s="114"/>
      <c r="C8" s="114"/>
      <c r="D8" s="113" t="s">
        <v>299</v>
      </c>
      <c r="E8" s="113" t="s">
        <v>571</v>
      </c>
      <c r="F8" s="116"/>
      <c r="G8" s="114"/>
      <c r="H8" s="114"/>
      <c r="I8" s="114"/>
      <c r="J8" s="114"/>
    </row>
    <row r="9" spans="1:11">
      <c r="A9" s="115"/>
      <c r="B9" s="114"/>
      <c r="C9" s="114"/>
      <c r="D9" s="114"/>
      <c r="E9" s="117" t="s">
        <v>1404</v>
      </c>
      <c r="F9" s="114"/>
      <c r="G9" s="114"/>
      <c r="H9" s="114"/>
      <c r="I9" s="114"/>
      <c r="J9" s="114"/>
    </row>
    <row r="10" spans="1:11">
      <c r="A10" s="115"/>
      <c r="B10" s="114"/>
      <c r="C10" s="114"/>
      <c r="D10" s="114"/>
      <c r="E10" s="117" t="s">
        <v>1679</v>
      </c>
      <c r="F10" s="114"/>
      <c r="G10" s="114"/>
      <c r="H10" s="114"/>
      <c r="I10" s="114"/>
      <c r="J10" s="114"/>
    </row>
    <row r="11" spans="1:11">
      <c r="A11" s="115"/>
      <c r="B11" s="114"/>
      <c r="C11" s="114"/>
      <c r="D11" s="114"/>
      <c r="E11" s="113" t="s">
        <v>953</v>
      </c>
      <c r="F11" s="113" t="s">
        <v>1230</v>
      </c>
      <c r="G11" s="114"/>
      <c r="H11" s="114"/>
      <c r="I11" s="114"/>
      <c r="J11" s="114"/>
    </row>
    <row r="12" spans="1:11">
      <c r="A12" s="115"/>
      <c r="B12" s="114"/>
      <c r="C12" s="114"/>
      <c r="D12" s="114"/>
      <c r="E12" s="114"/>
      <c r="F12" s="117" t="s">
        <v>17</v>
      </c>
      <c r="G12" s="118" t="s">
        <v>4</v>
      </c>
      <c r="H12" s="119">
        <v>0.48</v>
      </c>
      <c r="I12" s="119">
        <f>Labour!D16</f>
        <v>466.67</v>
      </c>
      <c r="J12" s="119">
        <f>I12*H12</f>
        <v>224.0016</v>
      </c>
    </row>
    <row r="13" spans="1:11">
      <c r="A13" s="115"/>
      <c r="B13" s="114"/>
      <c r="C13" s="114"/>
      <c r="D13" s="114"/>
      <c r="E13" s="114"/>
      <c r="F13" s="117" t="s">
        <v>20</v>
      </c>
      <c r="G13" s="118" t="s">
        <v>4</v>
      </c>
      <c r="H13" s="119">
        <v>2</v>
      </c>
      <c r="I13" s="119">
        <f>Labour!D19</f>
        <v>466.67</v>
      </c>
      <c r="J13" s="119">
        <f>I13*H13</f>
        <v>933.34</v>
      </c>
    </row>
    <row r="14" spans="1:11">
      <c r="A14" s="115"/>
      <c r="B14" s="114"/>
      <c r="C14" s="114"/>
      <c r="D14" s="114"/>
      <c r="E14" s="114"/>
      <c r="F14" s="117" t="s">
        <v>18</v>
      </c>
      <c r="G14" s="118" t="s">
        <v>4</v>
      </c>
      <c r="H14" s="119">
        <v>10</v>
      </c>
      <c r="I14" s="119">
        <f>Labour!D17</f>
        <v>466.67</v>
      </c>
      <c r="J14" s="119">
        <f>I14*H14</f>
        <v>4666.7</v>
      </c>
    </row>
    <row r="15" spans="1:11">
      <c r="A15" s="115"/>
      <c r="B15" s="114"/>
      <c r="C15" s="114"/>
      <c r="D15" s="114"/>
      <c r="E15" s="113" t="s">
        <v>955</v>
      </c>
      <c r="F15" s="113" t="s">
        <v>1231</v>
      </c>
      <c r="G15" s="114"/>
      <c r="H15" s="114"/>
      <c r="I15" s="114"/>
      <c r="J15" s="114"/>
    </row>
    <row r="16" spans="1:11">
      <c r="A16" s="115"/>
      <c r="B16" s="114"/>
      <c r="C16" s="114"/>
      <c r="D16" s="114"/>
      <c r="E16" s="114"/>
      <c r="F16" s="493" t="s">
        <v>3988</v>
      </c>
      <c r="G16" s="121" t="s">
        <v>89</v>
      </c>
      <c r="H16" s="494">
        <v>12</v>
      </c>
      <c r="I16" s="122">
        <f>'Plant &amp; Machinery'!G28</f>
        <v>840</v>
      </c>
      <c r="J16" s="119">
        <f>I16*H16</f>
        <v>10080</v>
      </c>
      <c r="K16" t="s">
        <v>1584</v>
      </c>
    </row>
    <row r="17" spans="1:12" ht="25.5">
      <c r="A17" s="115"/>
      <c r="B17" s="114"/>
      <c r="C17" s="114"/>
      <c r="D17" s="114"/>
      <c r="E17" s="114"/>
      <c r="F17" s="123" t="s">
        <v>1680</v>
      </c>
      <c r="G17" s="118" t="s">
        <v>89</v>
      </c>
      <c r="H17" s="119">
        <v>30</v>
      </c>
      <c r="I17" s="119">
        <f>'Plant &amp; Machinery'!G36</f>
        <v>1320</v>
      </c>
      <c r="J17" s="119">
        <f>I17*H17</f>
        <v>39600</v>
      </c>
    </row>
    <row r="18" spans="1:12">
      <c r="A18" s="115"/>
      <c r="B18" s="114"/>
      <c r="C18" s="114"/>
      <c r="D18" s="114"/>
      <c r="E18" s="114"/>
      <c r="F18" s="117" t="s">
        <v>1681</v>
      </c>
      <c r="G18" s="118" t="s">
        <v>89</v>
      </c>
      <c r="H18" s="119">
        <v>12</v>
      </c>
      <c r="I18" s="119">
        <f>'Plant &amp; Machinery'!G51</f>
        <v>826</v>
      </c>
      <c r="J18" s="119">
        <f>I18*H18</f>
        <v>9912</v>
      </c>
    </row>
    <row r="19" spans="1:12">
      <c r="A19" s="115"/>
      <c r="B19" s="114"/>
      <c r="C19" s="114"/>
      <c r="D19" s="114"/>
      <c r="E19" s="114"/>
      <c r="F19" s="117" t="s">
        <v>1480</v>
      </c>
      <c r="G19" s="118" t="s">
        <v>89</v>
      </c>
      <c r="H19" s="119">
        <v>5</v>
      </c>
      <c r="I19" s="119">
        <f>'Plant &amp; Machinery'!G55</f>
        <v>600</v>
      </c>
      <c r="J19" s="119">
        <f>H19*I19</f>
        <v>3000</v>
      </c>
    </row>
    <row r="20" spans="1:12">
      <c r="A20" s="115"/>
      <c r="B20" s="114"/>
      <c r="C20" s="114"/>
      <c r="D20" s="114"/>
      <c r="E20" s="113" t="s">
        <v>957</v>
      </c>
      <c r="F20" s="113" t="s">
        <v>1293</v>
      </c>
      <c r="G20" s="114"/>
      <c r="H20" s="114"/>
      <c r="I20" s="114"/>
      <c r="J20" s="114"/>
    </row>
    <row r="21" spans="1:12" ht="25.5">
      <c r="A21" s="115"/>
      <c r="B21" s="114"/>
      <c r="C21" s="114"/>
      <c r="D21" s="114"/>
      <c r="E21" s="114"/>
      <c r="F21" s="123" t="s">
        <v>1682</v>
      </c>
      <c r="G21" s="118" t="s">
        <v>29</v>
      </c>
      <c r="H21" s="503">
        <v>360</v>
      </c>
      <c r="I21" s="119">
        <f>Material!D164</f>
        <v>1310</v>
      </c>
      <c r="J21" s="119">
        <f>I21*H21</f>
        <v>471600</v>
      </c>
    </row>
    <row r="22" spans="1:12">
      <c r="A22" s="115"/>
      <c r="B22" s="114"/>
      <c r="C22" s="114"/>
      <c r="D22" s="114"/>
      <c r="E22" s="114"/>
      <c r="F22" s="117" t="s">
        <v>1683</v>
      </c>
      <c r="G22" s="118" t="s">
        <v>29</v>
      </c>
      <c r="H22" s="495">
        <v>180</v>
      </c>
      <c r="I22" s="119" t="e">
        <f>#REF!</f>
        <v>#REF!</v>
      </c>
      <c r="J22" s="119"/>
      <c r="K22" t="s">
        <v>1584</v>
      </c>
      <c r="L22" s="3" t="e">
        <f>H22*I22</f>
        <v>#REF!</v>
      </c>
    </row>
    <row r="23" spans="1:12">
      <c r="A23" s="115"/>
      <c r="B23" s="114"/>
      <c r="C23" s="114"/>
      <c r="D23" s="114"/>
      <c r="E23" s="114"/>
      <c r="F23" s="117" t="s">
        <v>1684</v>
      </c>
      <c r="G23" s="118" t="s">
        <v>29</v>
      </c>
      <c r="H23" s="495">
        <v>72.19</v>
      </c>
      <c r="I23" s="119" t="e">
        <f>#REF!</f>
        <v>#REF!</v>
      </c>
      <c r="J23" s="119"/>
      <c r="K23" t="s">
        <v>1584</v>
      </c>
      <c r="L23" s="3" t="e">
        <f>H23*I23</f>
        <v>#REF!</v>
      </c>
    </row>
    <row r="24" spans="1:12">
      <c r="A24" s="115"/>
      <c r="B24" s="114"/>
      <c r="C24" s="114"/>
      <c r="D24" s="114"/>
      <c r="E24" s="114"/>
      <c r="F24" s="117" t="s">
        <v>1685</v>
      </c>
      <c r="G24" s="118" t="s">
        <v>29</v>
      </c>
      <c r="H24" s="495">
        <v>107.81</v>
      </c>
      <c r="I24" s="119" t="e">
        <f>#REF!</f>
        <v>#REF!</v>
      </c>
      <c r="J24" s="119"/>
      <c r="K24" t="s">
        <v>1584</v>
      </c>
      <c r="L24" s="3" t="e">
        <f>H24*I24</f>
        <v>#REF!</v>
      </c>
    </row>
    <row r="25" spans="1:12">
      <c r="A25" s="115"/>
      <c r="B25" s="114"/>
      <c r="C25" s="114"/>
      <c r="D25" s="114"/>
      <c r="E25" s="114"/>
      <c r="F25" s="117" t="s">
        <v>174</v>
      </c>
      <c r="G25" s="118" t="s">
        <v>175</v>
      </c>
      <c r="H25" s="119">
        <v>30</v>
      </c>
      <c r="I25" s="119">
        <f>Material!D146</f>
        <v>125</v>
      </c>
      <c r="J25" s="119">
        <f>I25*H25</f>
        <v>3750</v>
      </c>
      <c r="L25" s="3">
        <f>H25*I25</f>
        <v>3750</v>
      </c>
    </row>
    <row r="26" spans="1:12">
      <c r="A26" s="115"/>
      <c r="B26" s="114"/>
      <c r="C26" s="114"/>
      <c r="D26" s="114"/>
      <c r="E26" s="113" t="s">
        <v>959</v>
      </c>
      <c r="F26" s="113" t="s">
        <v>1686</v>
      </c>
      <c r="G26" s="114"/>
      <c r="H26" s="114"/>
      <c r="I26" s="114"/>
      <c r="J26" s="124">
        <f>SUM(J12:J25)*12.5%</f>
        <v>67970.7552</v>
      </c>
      <c r="L26" s="3" t="e">
        <f>SUM(L22:L25)</f>
        <v>#REF!</v>
      </c>
    </row>
    <row r="27" spans="1:12">
      <c r="A27" s="115"/>
      <c r="B27" s="114"/>
      <c r="C27" s="114"/>
      <c r="D27" s="114"/>
      <c r="E27" s="113"/>
      <c r="F27" s="113"/>
      <c r="G27" s="114"/>
      <c r="H27" s="114"/>
      <c r="I27" s="114"/>
      <c r="J27" s="124"/>
      <c r="L27" s="3" t="e">
        <f>L26/360</f>
        <v>#REF!</v>
      </c>
    </row>
    <row r="28" spans="1:12">
      <c r="A28" s="115"/>
      <c r="B28" s="114"/>
      <c r="C28" s="114"/>
      <c r="D28" s="114"/>
      <c r="E28" s="117" t="s">
        <v>1687</v>
      </c>
      <c r="F28" s="114"/>
      <c r="G28" s="114"/>
      <c r="H28" s="114"/>
      <c r="I28" s="114"/>
      <c r="J28" s="124">
        <f>SUM(J12:J26)</f>
        <v>611736.79680000001</v>
      </c>
    </row>
    <row r="29" spans="1:12">
      <c r="A29" s="115"/>
      <c r="B29" s="114"/>
      <c r="C29" s="114"/>
      <c r="D29" s="114"/>
      <c r="E29" s="113" t="s">
        <v>1688</v>
      </c>
      <c r="F29" s="114"/>
      <c r="G29" s="114"/>
      <c r="H29" s="114"/>
      <c r="I29" s="114"/>
      <c r="J29" s="124">
        <f>J28/300</f>
        <v>2039.122656</v>
      </c>
    </row>
    <row r="30" spans="1:12">
      <c r="A30" s="115"/>
      <c r="B30" s="114"/>
      <c r="C30" s="114"/>
      <c r="D30" s="113" t="s">
        <v>301</v>
      </c>
      <c r="E30" s="113" t="s">
        <v>572</v>
      </c>
      <c r="F30" s="116"/>
      <c r="G30" s="114"/>
      <c r="H30" s="114"/>
      <c r="I30" s="114"/>
      <c r="J30" s="114"/>
    </row>
    <row r="31" spans="1:12">
      <c r="A31" s="115"/>
      <c r="B31" s="114"/>
      <c r="C31" s="114"/>
      <c r="D31" s="114"/>
      <c r="E31" s="117" t="s">
        <v>1404</v>
      </c>
      <c r="F31" s="114"/>
      <c r="G31" s="114"/>
      <c r="H31" s="114"/>
      <c r="I31" s="114"/>
      <c r="J31" s="114"/>
    </row>
    <row r="32" spans="1:12">
      <c r="A32" s="115"/>
      <c r="B32" s="114"/>
      <c r="C32" s="114"/>
      <c r="D32" s="114"/>
      <c r="E32" s="117" t="s">
        <v>1679</v>
      </c>
      <c r="F32" s="114"/>
      <c r="G32" s="114"/>
      <c r="H32" s="114"/>
      <c r="I32" s="114"/>
      <c r="J32" s="114"/>
    </row>
    <row r="33" spans="1:12">
      <c r="A33" s="115"/>
      <c r="B33" s="114"/>
      <c r="C33" s="114"/>
      <c r="D33" s="114"/>
      <c r="E33" s="113" t="s">
        <v>953</v>
      </c>
      <c r="F33" s="113" t="s">
        <v>1230</v>
      </c>
      <c r="G33" s="114"/>
      <c r="H33" s="114"/>
      <c r="I33" s="114"/>
      <c r="J33" s="114"/>
    </row>
    <row r="34" spans="1:12">
      <c r="A34" s="115"/>
      <c r="B34" s="114"/>
      <c r="C34" s="114"/>
      <c r="D34" s="114"/>
      <c r="E34" s="114"/>
      <c r="F34" s="117" t="s">
        <v>17</v>
      </c>
      <c r="G34" s="118" t="s">
        <v>4</v>
      </c>
      <c r="H34" s="119">
        <v>0.48</v>
      </c>
      <c r="I34" s="119">
        <f>Labour!D16</f>
        <v>466.67</v>
      </c>
      <c r="J34" s="119">
        <f>I34*H34</f>
        <v>224.0016</v>
      </c>
    </row>
    <row r="35" spans="1:12">
      <c r="A35" s="115"/>
      <c r="B35" s="114"/>
      <c r="C35" s="114"/>
      <c r="D35" s="114"/>
      <c r="E35" s="114"/>
      <c r="F35" s="117" t="s">
        <v>20</v>
      </c>
      <c r="G35" s="118" t="s">
        <v>4</v>
      </c>
      <c r="H35" s="119">
        <v>2</v>
      </c>
      <c r="I35" s="119">
        <f>Labour!D19</f>
        <v>466.67</v>
      </c>
      <c r="J35" s="119">
        <f>I35*H35</f>
        <v>933.34</v>
      </c>
    </row>
    <row r="36" spans="1:12">
      <c r="A36" s="115"/>
      <c r="B36" s="114"/>
      <c r="C36" s="114"/>
      <c r="D36" s="114"/>
      <c r="E36" s="114"/>
      <c r="F36" s="117" t="s">
        <v>18</v>
      </c>
      <c r="G36" s="118" t="s">
        <v>4</v>
      </c>
      <c r="H36" s="119">
        <v>10</v>
      </c>
      <c r="I36" s="119">
        <f>Labour!D17</f>
        <v>466.67</v>
      </c>
      <c r="J36" s="119">
        <f>I36*H36</f>
        <v>4666.7</v>
      </c>
    </row>
    <row r="37" spans="1:12">
      <c r="A37" s="115"/>
      <c r="B37" s="114"/>
      <c r="C37" s="114"/>
      <c r="D37" s="114"/>
      <c r="E37" s="113" t="s">
        <v>955</v>
      </c>
      <c r="F37" s="113" t="s">
        <v>1231</v>
      </c>
      <c r="G37" s="114"/>
      <c r="H37" s="114"/>
      <c r="I37" s="114"/>
      <c r="J37" s="114"/>
    </row>
    <row r="38" spans="1:12" ht="18.75" customHeight="1">
      <c r="A38" s="115"/>
      <c r="B38" s="114"/>
      <c r="C38" s="114"/>
      <c r="D38" s="114"/>
      <c r="E38" s="114"/>
      <c r="F38" s="493" t="s">
        <v>3988</v>
      </c>
      <c r="G38" s="121" t="s">
        <v>89</v>
      </c>
      <c r="H38" s="494">
        <v>12</v>
      </c>
      <c r="I38" s="119">
        <f>'Plant &amp; Machinery'!G28</f>
        <v>840</v>
      </c>
      <c r="J38" s="119">
        <f>I38*H38</f>
        <v>10080</v>
      </c>
      <c r="K38" t="s">
        <v>1584</v>
      </c>
    </row>
    <row r="39" spans="1:12" ht="25.5">
      <c r="A39" s="115"/>
      <c r="B39" s="114"/>
      <c r="C39" s="114"/>
      <c r="D39" s="114"/>
      <c r="E39" s="114"/>
      <c r="F39" s="123" t="s">
        <v>1680</v>
      </c>
      <c r="G39" s="118" t="s">
        <v>89</v>
      </c>
      <c r="H39" s="119">
        <v>30</v>
      </c>
      <c r="I39" s="119">
        <f>'Plant &amp; Machinery'!G36</f>
        <v>1320</v>
      </c>
      <c r="J39" s="119">
        <f>I39*H39</f>
        <v>39600</v>
      </c>
    </row>
    <row r="40" spans="1:12">
      <c r="A40" s="115"/>
      <c r="B40" s="114"/>
      <c r="C40" s="114"/>
      <c r="D40" s="114"/>
      <c r="E40" s="114"/>
      <c r="F40" s="117" t="s">
        <v>1681</v>
      </c>
      <c r="G40" s="118" t="s">
        <v>89</v>
      </c>
      <c r="H40" s="119">
        <v>12</v>
      </c>
      <c r="I40" s="119">
        <f>'Plant &amp; Machinery'!G51</f>
        <v>826</v>
      </c>
      <c r="J40" s="119">
        <f>I40*H40</f>
        <v>9912</v>
      </c>
    </row>
    <row r="41" spans="1:12">
      <c r="A41" s="115"/>
      <c r="B41" s="114"/>
      <c r="C41" s="114"/>
      <c r="D41" s="114"/>
      <c r="E41" s="114"/>
      <c r="F41" s="117" t="s">
        <v>1480</v>
      </c>
      <c r="G41" s="118" t="s">
        <v>89</v>
      </c>
      <c r="H41" s="119">
        <v>5</v>
      </c>
      <c r="I41" s="119">
        <f>'Plant &amp; Machinery'!G55</f>
        <v>600</v>
      </c>
      <c r="J41" s="119">
        <f>H41*I41</f>
        <v>3000</v>
      </c>
    </row>
    <row r="42" spans="1:12">
      <c r="A42" s="115"/>
      <c r="B42" s="114"/>
      <c r="C42" s="114"/>
      <c r="D42" s="114"/>
      <c r="E42" s="113" t="s">
        <v>957</v>
      </c>
      <c r="F42" s="113" t="s">
        <v>1293</v>
      </c>
      <c r="G42" s="114"/>
      <c r="H42" s="114"/>
      <c r="I42" s="114"/>
      <c r="J42" s="114"/>
    </row>
    <row r="43" spans="1:12" ht="25.5">
      <c r="A43" s="115"/>
      <c r="B43" s="114"/>
      <c r="C43" s="114"/>
      <c r="D43" s="114"/>
      <c r="E43" s="114"/>
      <c r="F43" s="123" t="s">
        <v>1682</v>
      </c>
      <c r="G43" s="118" t="s">
        <v>29</v>
      </c>
      <c r="H43" s="114">
        <v>360</v>
      </c>
      <c r="I43" s="114">
        <f>Material!D165</f>
        <v>1390</v>
      </c>
      <c r="J43" s="119">
        <f>I43*H43</f>
        <v>500400</v>
      </c>
    </row>
    <row r="44" spans="1:12">
      <c r="A44" s="115"/>
      <c r="B44" s="114"/>
      <c r="C44" s="114"/>
      <c r="D44" s="114"/>
      <c r="E44" s="114"/>
      <c r="F44" s="117" t="s">
        <v>1689</v>
      </c>
      <c r="G44" s="118" t="s">
        <v>29</v>
      </c>
      <c r="H44" s="495">
        <v>125.63</v>
      </c>
      <c r="I44" s="119" t="e">
        <f>#REF!</f>
        <v>#REF!</v>
      </c>
      <c r="J44" s="119"/>
      <c r="K44" t="s">
        <v>1584</v>
      </c>
      <c r="L44" s="3" t="e">
        <f>H44*I44</f>
        <v>#REF!</v>
      </c>
    </row>
    <row r="45" spans="1:12">
      <c r="A45" s="115"/>
      <c r="B45" s="114"/>
      <c r="C45" s="114"/>
      <c r="D45" s="114"/>
      <c r="E45" s="114"/>
      <c r="F45" s="117" t="s">
        <v>1690</v>
      </c>
      <c r="G45" s="118" t="s">
        <v>29</v>
      </c>
      <c r="H45" s="495">
        <v>90</v>
      </c>
      <c r="I45" s="119" t="e">
        <f>#REF!</f>
        <v>#REF!</v>
      </c>
      <c r="J45" s="119"/>
      <c r="K45" t="s">
        <v>1584</v>
      </c>
      <c r="L45" s="3" t="e">
        <f>H45*I45</f>
        <v>#REF!</v>
      </c>
    </row>
    <row r="46" spans="1:12">
      <c r="A46" s="115"/>
      <c r="B46" s="114"/>
      <c r="C46" s="114"/>
      <c r="D46" s="114"/>
      <c r="E46" s="114"/>
      <c r="F46" s="117" t="s">
        <v>1691</v>
      </c>
      <c r="G46" s="118" t="s">
        <v>29</v>
      </c>
      <c r="H46" s="495">
        <v>144.37</v>
      </c>
      <c r="I46" s="119" t="e">
        <f>#REF!</f>
        <v>#REF!</v>
      </c>
      <c r="J46" s="119"/>
      <c r="K46" t="s">
        <v>1584</v>
      </c>
      <c r="L46" s="3" t="e">
        <f>H46*I46</f>
        <v>#REF!</v>
      </c>
    </row>
    <row r="47" spans="1:12">
      <c r="A47" s="115"/>
      <c r="B47" s="114"/>
      <c r="C47" s="114"/>
      <c r="D47" s="114"/>
      <c r="E47" s="114"/>
      <c r="F47" s="117" t="s">
        <v>174</v>
      </c>
      <c r="G47" s="118" t="s">
        <v>175</v>
      </c>
      <c r="H47" s="119">
        <v>30</v>
      </c>
      <c r="I47" s="119">
        <f>Material!D146</f>
        <v>125</v>
      </c>
      <c r="J47" s="119">
        <f>I47*H47</f>
        <v>3750</v>
      </c>
      <c r="L47" s="3">
        <f>H47*I47</f>
        <v>3750</v>
      </c>
    </row>
    <row r="48" spans="1:12">
      <c r="A48" s="115"/>
      <c r="B48" s="114"/>
      <c r="C48" s="114"/>
      <c r="D48" s="114"/>
      <c r="E48" s="113" t="s">
        <v>959</v>
      </c>
      <c r="F48" s="113" t="s">
        <v>1686</v>
      </c>
      <c r="G48" s="114"/>
      <c r="H48" s="114"/>
      <c r="I48" s="114"/>
      <c r="J48" s="124">
        <f>SUM(J34:J47)*12.5%</f>
        <v>71570.7552</v>
      </c>
      <c r="L48" s="3" t="e">
        <f>SUM(L44:L47)</f>
        <v>#REF!</v>
      </c>
    </row>
    <row r="49" spans="1:12">
      <c r="A49" s="115"/>
      <c r="B49" s="114"/>
      <c r="C49" s="114"/>
      <c r="D49" s="114"/>
      <c r="E49" s="113"/>
      <c r="F49" s="113"/>
      <c r="G49" s="114"/>
      <c r="H49" s="114"/>
      <c r="I49" s="114"/>
      <c r="J49" s="124"/>
      <c r="L49" s="3" t="e">
        <f>L48/360</f>
        <v>#REF!</v>
      </c>
    </row>
    <row r="50" spans="1:12">
      <c r="A50" s="115"/>
      <c r="B50" s="114"/>
      <c r="C50" s="114"/>
      <c r="D50" s="114"/>
      <c r="E50" s="117" t="s">
        <v>1687</v>
      </c>
      <c r="F50" s="114"/>
      <c r="G50" s="114"/>
      <c r="H50" s="114"/>
      <c r="I50" s="114"/>
      <c r="J50" s="124">
        <f>SUM(J34:J48)</f>
        <v>644136.79680000001</v>
      </c>
    </row>
    <row r="51" spans="1:12">
      <c r="A51" s="115"/>
      <c r="B51" s="114"/>
      <c r="C51" s="114"/>
      <c r="D51" s="114"/>
      <c r="E51" s="113" t="s">
        <v>1688</v>
      </c>
      <c r="F51" s="114"/>
      <c r="G51" s="114"/>
      <c r="H51" s="114"/>
      <c r="I51" s="114"/>
      <c r="J51" s="124">
        <f>J50/300</f>
        <v>2147.122656</v>
      </c>
    </row>
    <row r="52" spans="1:12">
      <c r="A52" s="115"/>
      <c r="B52" s="114"/>
      <c r="C52" s="114"/>
      <c r="D52" s="113" t="s">
        <v>303</v>
      </c>
      <c r="E52" s="113" t="s">
        <v>573</v>
      </c>
      <c r="F52" s="114"/>
      <c r="G52" s="114"/>
      <c r="H52" s="114"/>
      <c r="I52" s="114"/>
      <c r="J52" s="114"/>
    </row>
    <row r="53" spans="1:12">
      <c r="A53" s="115"/>
      <c r="B53" s="114"/>
      <c r="C53" s="114"/>
      <c r="D53" s="114"/>
      <c r="E53" s="117" t="s">
        <v>1404</v>
      </c>
      <c r="F53" s="114"/>
      <c r="G53" s="114"/>
      <c r="H53" s="114"/>
      <c r="I53" s="114"/>
      <c r="J53" s="114"/>
    </row>
    <row r="54" spans="1:12">
      <c r="A54" s="115"/>
      <c r="B54" s="114"/>
      <c r="C54" s="114"/>
      <c r="D54" s="114"/>
      <c r="E54" s="117" t="s">
        <v>1679</v>
      </c>
      <c r="F54" s="114"/>
      <c r="G54" s="114"/>
      <c r="H54" s="114"/>
      <c r="I54" s="114"/>
      <c r="J54" s="114"/>
    </row>
    <row r="55" spans="1:12">
      <c r="A55" s="115"/>
      <c r="B55" s="114"/>
      <c r="C55" s="114"/>
      <c r="D55" s="114"/>
      <c r="E55" s="113" t="s">
        <v>953</v>
      </c>
      <c r="F55" s="113" t="s">
        <v>1230</v>
      </c>
      <c r="G55" s="114"/>
      <c r="H55" s="114"/>
      <c r="I55" s="114"/>
      <c r="J55" s="114"/>
    </row>
    <row r="56" spans="1:12">
      <c r="A56" s="115"/>
      <c r="B56" s="114"/>
      <c r="C56" s="114"/>
      <c r="D56" s="114"/>
      <c r="E56" s="114"/>
      <c r="F56" s="117" t="s">
        <v>17</v>
      </c>
      <c r="G56" s="118" t="s">
        <v>4</v>
      </c>
      <c r="H56" s="119">
        <v>0.48</v>
      </c>
      <c r="I56" s="119">
        <f>Labour!D16</f>
        <v>466.67</v>
      </c>
      <c r="J56" s="119">
        <f>I56*H56</f>
        <v>224.0016</v>
      </c>
    </row>
    <row r="57" spans="1:12">
      <c r="A57" s="115"/>
      <c r="B57" s="114"/>
      <c r="C57" s="114"/>
      <c r="D57" s="114"/>
      <c r="E57" s="114"/>
      <c r="F57" s="117" t="s">
        <v>20</v>
      </c>
      <c r="G57" s="118" t="s">
        <v>4</v>
      </c>
      <c r="H57" s="119">
        <v>2</v>
      </c>
      <c r="I57" s="119">
        <f>Labour!D19</f>
        <v>466.67</v>
      </c>
      <c r="J57" s="119">
        <f>I57*H57</f>
        <v>933.34</v>
      </c>
    </row>
    <row r="58" spans="1:12">
      <c r="A58" s="115"/>
      <c r="B58" s="114"/>
      <c r="C58" s="114"/>
      <c r="D58" s="114"/>
      <c r="E58" s="114"/>
      <c r="F58" s="117" t="s">
        <v>18</v>
      </c>
      <c r="G58" s="118" t="s">
        <v>4</v>
      </c>
      <c r="H58" s="119">
        <v>10</v>
      </c>
      <c r="I58" s="119">
        <f>Labour!D17</f>
        <v>466.67</v>
      </c>
      <c r="J58" s="119">
        <f>I58*H58</f>
        <v>4666.7</v>
      </c>
    </row>
    <row r="59" spans="1:12">
      <c r="A59" s="115"/>
      <c r="B59" s="114"/>
      <c r="C59" s="114"/>
      <c r="D59" s="114"/>
      <c r="E59" s="113" t="s">
        <v>955</v>
      </c>
      <c r="F59" s="113" t="s">
        <v>1231</v>
      </c>
      <c r="G59" s="114"/>
      <c r="H59" s="114"/>
      <c r="I59" s="114"/>
      <c r="J59" s="114"/>
    </row>
    <row r="60" spans="1:12">
      <c r="A60" s="115"/>
      <c r="B60" s="114"/>
      <c r="C60" s="114"/>
      <c r="D60" s="114"/>
      <c r="E60" s="114"/>
      <c r="F60" s="493" t="s">
        <v>3988</v>
      </c>
      <c r="G60" s="121" t="s">
        <v>89</v>
      </c>
      <c r="H60" s="494">
        <v>12</v>
      </c>
      <c r="I60" s="119">
        <f>'Plant &amp; Machinery'!G28</f>
        <v>840</v>
      </c>
      <c r="J60" s="119">
        <f>I60*H60</f>
        <v>10080</v>
      </c>
      <c r="K60" t="s">
        <v>3989</v>
      </c>
    </row>
    <row r="61" spans="1:12" ht="25.5">
      <c r="A61" s="115"/>
      <c r="B61" s="114"/>
      <c r="C61" s="114"/>
      <c r="D61" s="114"/>
      <c r="E61" s="114"/>
      <c r="F61" s="123" t="s">
        <v>1680</v>
      </c>
      <c r="G61" s="118" t="s">
        <v>89</v>
      </c>
      <c r="H61" s="119">
        <v>30</v>
      </c>
      <c r="I61" s="119">
        <f>'Plant &amp; Machinery'!G36</f>
        <v>1320</v>
      </c>
      <c r="J61" s="119">
        <f>I61*H61</f>
        <v>39600</v>
      </c>
    </row>
    <row r="62" spans="1:12">
      <c r="A62" s="115"/>
      <c r="B62" s="114"/>
      <c r="C62" s="114"/>
      <c r="D62" s="114"/>
      <c r="E62" s="114"/>
      <c r="F62" s="117" t="s">
        <v>1681</v>
      </c>
      <c r="G62" s="118" t="s">
        <v>89</v>
      </c>
      <c r="H62" s="119">
        <v>12</v>
      </c>
      <c r="I62" s="119">
        <f>'Plant &amp; Machinery'!G51</f>
        <v>826</v>
      </c>
      <c r="J62" s="119">
        <f>I62*H62</f>
        <v>9912</v>
      </c>
    </row>
    <row r="63" spans="1:12">
      <c r="A63" s="115"/>
      <c r="B63" s="114"/>
      <c r="C63" s="114"/>
      <c r="D63" s="114"/>
      <c r="E63" s="114"/>
      <c r="F63" s="117" t="s">
        <v>1480</v>
      </c>
      <c r="G63" s="118" t="s">
        <v>89</v>
      </c>
      <c r="H63" s="119">
        <v>5</v>
      </c>
      <c r="I63" s="119">
        <f>'Plant &amp; Machinery'!G55</f>
        <v>600</v>
      </c>
      <c r="J63" s="119">
        <f>H63*I63</f>
        <v>3000</v>
      </c>
    </row>
    <row r="64" spans="1:12">
      <c r="A64" s="115"/>
      <c r="B64" s="114"/>
      <c r="C64" s="114"/>
      <c r="D64" s="114"/>
      <c r="E64" s="113" t="s">
        <v>957</v>
      </c>
      <c r="F64" s="113" t="s">
        <v>1293</v>
      </c>
      <c r="G64" s="114"/>
      <c r="H64" s="114"/>
      <c r="I64" s="114"/>
      <c r="J64" s="114"/>
    </row>
    <row r="65" spans="1:12" ht="25.5">
      <c r="A65" s="115"/>
      <c r="B65" s="114"/>
      <c r="C65" s="114"/>
      <c r="D65" s="114"/>
      <c r="E65" s="114"/>
      <c r="F65" s="123" t="s">
        <v>1682</v>
      </c>
      <c r="G65" s="118" t="s">
        <v>29</v>
      </c>
      <c r="H65" s="496">
        <v>360</v>
      </c>
      <c r="I65" s="114">
        <f>Material!D166</f>
        <v>1365</v>
      </c>
      <c r="J65" s="504">
        <f>I65*H65</f>
        <v>491400</v>
      </c>
    </row>
    <row r="66" spans="1:12">
      <c r="A66" s="115"/>
      <c r="B66" s="114"/>
      <c r="C66" s="114"/>
      <c r="D66" s="114"/>
      <c r="E66" s="114"/>
      <c r="F66" s="117" t="s">
        <v>1692</v>
      </c>
      <c r="G66" s="118" t="s">
        <v>29</v>
      </c>
      <c r="H66" s="495">
        <v>125.63</v>
      </c>
      <c r="I66" s="119" t="e">
        <f>#REF!</f>
        <v>#REF!</v>
      </c>
      <c r="J66" s="119"/>
      <c r="K66" t="s">
        <v>3989</v>
      </c>
      <c r="L66" s="3" t="e">
        <f>H66*I66</f>
        <v>#REF!</v>
      </c>
    </row>
    <row r="67" spans="1:12">
      <c r="A67" s="115"/>
      <c r="B67" s="114"/>
      <c r="C67" s="114"/>
      <c r="D67" s="114"/>
      <c r="E67" s="114"/>
      <c r="F67" s="117" t="s">
        <v>1693</v>
      </c>
      <c r="G67" s="118" t="s">
        <v>29</v>
      </c>
      <c r="H67" s="495">
        <v>45</v>
      </c>
      <c r="I67" s="119" t="e">
        <f>#REF!</f>
        <v>#REF!</v>
      </c>
      <c r="J67" s="119"/>
      <c r="K67" t="s">
        <v>3989</v>
      </c>
      <c r="L67" s="3" t="e">
        <f>H67*I67</f>
        <v>#REF!</v>
      </c>
    </row>
    <row r="68" spans="1:12">
      <c r="A68" s="115"/>
      <c r="B68" s="114"/>
      <c r="C68" s="114"/>
      <c r="D68" s="114"/>
      <c r="E68" s="114"/>
      <c r="F68" s="117" t="s">
        <v>1694</v>
      </c>
      <c r="G68" s="118" t="s">
        <v>29</v>
      </c>
      <c r="H68" s="495">
        <v>189.37</v>
      </c>
      <c r="I68" s="119" t="e">
        <f>#REF!</f>
        <v>#REF!</v>
      </c>
      <c r="J68" s="119"/>
      <c r="K68" t="s">
        <v>3989</v>
      </c>
      <c r="L68" s="3" t="e">
        <f>H68*I68</f>
        <v>#REF!</v>
      </c>
    </row>
    <row r="69" spans="1:12">
      <c r="A69" s="115"/>
      <c r="B69" s="114"/>
      <c r="C69" s="114"/>
      <c r="D69" s="114"/>
      <c r="E69" s="114"/>
      <c r="F69" s="117" t="s">
        <v>174</v>
      </c>
      <c r="G69" s="118" t="s">
        <v>175</v>
      </c>
      <c r="H69" s="119">
        <v>30</v>
      </c>
      <c r="I69" s="119">
        <f>Material!D146</f>
        <v>125</v>
      </c>
      <c r="J69" s="504">
        <f>I69*H69</f>
        <v>3750</v>
      </c>
      <c r="L69" s="3">
        <f>H69*I69</f>
        <v>3750</v>
      </c>
    </row>
    <row r="70" spans="1:12">
      <c r="A70" s="115"/>
      <c r="B70" s="114"/>
      <c r="C70" s="114"/>
      <c r="D70" s="114"/>
      <c r="E70" s="113" t="s">
        <v>959</v>
      </c>
      <c r="F70" s="113" t="s">
        <v>1686</v>
      </c>
      <c r="G70" s="114"/>
      <c r="H70" s="114"/>
      <c r="I70" s="114"/>
      <c r="J70" s="124">
        <f>SUM(J56:J69)*12.5%</f>
        <v>70445.7552</v>
      </c>
      <c r="L70" s="3" t="e">
        <f>SUM(L66:L69)</f>
        <v>#REF!</v>
      </c>
    </row>
    <row r="71" spans="1:12">
      <c r="A71" s="115"/>
      <c r="B71" s="114"/>
      <c r="C71" s="114"/>
      <c r="D71" s="114"/>
      <c r="E71" s="113"/>
      <c r="F71" s="113"/>
      <c r="G71" s="114"/>
      <c r="H71" s="114"/>
      <c r="I71" s="114"/>
      <c r="J71" s="124"/>
      <c r="L71" s="3" t="e">
        <f>L70/360</f>
        <v>#REF!</v>
      </c>
    </row>
    <row r="72" spans="1:12">
      <c r="A72" s="115"/>
      <c r="B72" s="114"/>
      <c r="C72" s="114"/>
      <c r="D72" s="114"/>
      <c r="E72" s="117" t="s">
        <v>1687</v>
      </c>
      <c r="F72" s="114"/>
      <c r="G72" s="114"/>
      <c r="H72" s="114"/>
      <c r="I72" s="114"/>
      <c r="J72" s="124">
        <f>SUM(J56:J70)</f>
        <v>634011.79680000001</v>
      </c>
    </row>
    <row r="73" spans="1:12">
      <c r="A73" s="115"/>
      <c r="B73" s="114"/>
      <c r="C73" s="114"/>
      <c r="D73" s="114"/>
      <c r="E73" s="113" t="s">
        <v>1688</v>
      </c>
      <c r="F73" s="114"/>
      <c r="G73" s="114"/>
      <c r="H73" s="114"/>
      <c r="I73" s="114"/>
      <c r="J73" s="124">
        <f>J72/300</f>
        <v>2113.372656</v>
      </c>
    </row>
    <row r="74" spans="1:12">
      <c r="A74" s="115"/>
      <c r="B74" s="112">
        <v>401</v>
      </c>
      <c r="C74" s="113" t="s">
        <v>388</v>
      </c>
      <c r="D74" s="113" t="s">
        <v>3987</v>
      </c>
      <c r="E74" s="114"/>
      <c r="F74" s="114"/>
      <c r="G74" s="114"/>
      <c r="H74" s="114"/>
      <c r="I74" s="114"/>
      <c r="J74" s="114"/>
    </row>
    <row r="75" spans="1:12" ht="82.5" customHeight="1">
      <c r="A75" s="115"/>
      <c r="B75" s="114"/>
      <c r="C75" s="114"/>
      <c r="D75" s="700" t="s">
        <v>574</v>
      </c>
      <c r="E75" s="700"/>
      <c r="F75" s="700"/>
      <c r="G75" s="114"/>
      <c r="H75" s="114"/>
      <c r="I75" s="114"/>
      <c r="J75" s="114"/>
    </row>
    <row r="76" spans="1:12">
      <c r="A76" s="115"/>
      <c r="B76" s="114"/>
      <c r="C76" s="114"/>
      <c r="D76" s="113" t="s">
        <v>299</v>
      </c>
      <c r="E76" s="113" t="s">
        <v>3984</v>
      </c>
      <c r="F76" s="123"/>
      <c r="G76" s="114"/>
      <c r="H76" s="114"/>
      <c r="I76" s="114"/>
      <c r="J76" s="114"/>
    </row>
    <row r="77" spans="1:12">
      <c r="A77" s="115"/>
      <c r="B77" s="114"/>
      <c r="C77" s="114"/>
      <c r="D77" s="114"/>
      <c r="E77" s="117" t="s">
        <v>1404</v>
      </c>
      <c r="F77" s="114"/>
      <c r="G77" s="114"/>
      <c r="H77" s="114"/>
      <c r="I77" s="114"/>
      <c r="J77" s="114"/>
    </row>
    <row r="78" spans="1:12">
      <c r="A78" s="115"/>
      <c r="B78" s="114"/>
      <c r="C78" s="114"/>
      <c r="D78" s="114"/>
      <c r="E78" s="117" t="s">
        <v>1695</v>
      </c>
      <c r="F78" s="114"/>
      <c r="G78" s="114"/>
      <c r="H78" s="114"/>
      <c r="I78" s="114"/>
      <c r="J78" s="114"/>
    </row>
    <row r="79" spans="1:12">
      <c r="A79" s="115"/>
      <c r="B79" s="114"/>
      <c r="C79" s="114"/>
      <c r="D79" s="114"/>
      <c r="E79" s="113" t="s">
        <v>953</v>
      </c>
      <c r="F79" s="113" t="s">
        <v>1230</v>
      </c>
      <c r="G79" s="114"/>
      <c r="H79" s="114"/>
      <c r="I79" s="114"/>
      <c r="J79" s="114"/>
    </row>
    <row r="80" spans="1:12">
      <c r="A80" s="115"/>
      <c r="B80" s="114"/>
      <c r="C80" s="114"/>
      <c r="D80" s="114"/>
      <c r="E80" s="114"/>
      <c r="F80" s="117" t="s">
        <v>17</v>
      </c>
      <c r="G80" s="118" t="s">
        <v>4</v>
      </c>
      <c r="H80" s="119">
        <v>0.4</v>
      </c>
      <c r="I80" s="119">
        <f>Labour!D16</f>
        <v>466.67</v>
      </c>
      <c r="J80" s="119">
        <f>I80*H80</f>
        <v>186.66800000000001</v>
      </c>
    </row>
    <row r="81" spans="1:10">
      <c r="A81" s="115"/>
      <c r="B81" s="114"/>
      <c r="C81" s="114"/>
      <c r="D81" s="114"/>
      <c r="E81" s="114"/>
      <c r="F81" s="117" t="s">
        <v>20</v>
      </c>
      <c r="G81" s="118" t="s">
        <v>4</v>
      </c>
      <c r="H81" s="119">
        <v>2</v>
      </c>
      <c r="I81" s="119">
        <f>Labour!D19</f>
        <v>466.67</v>
      </c>
      <c r="J81" s="119">
        <f>I81*H81</f>
        <v>933.34</v>
      </c>
    </row>
    <row r="82" spans="1:10">
      <c r="A82" s="115"/>
      <c r="B82" s="114"/>
      <c r="C82" s="114"/>
      <c r="D82" s="114"/>
      <c r="E82" s="114"/>
      <c r="F82" s="117" t="s">
        <v>18</v>
      </c>
      <c r="G82" s="118" t="s">
        <v>4</v>
      </c>
      <c r="H82" s="119">
        <v>8</v>
      </c>
      <c r="I82" s="119">
        <f>Labour!D17</f>
        <v>466.67</v>
      </c>
      <c r="J82" s="119">
        <f>I82*H82</f>
        <v>3733.36</v>
      </c>
    </row>
    <row r="83" spans="1:10">
      <c r="A83" s="115"/>
      <c r="B83" s="114"/>
      <c r="C83" s="114"/>
      <c r="D83" s="114"/>
      <c r="E83" s="113" t="s">
        <v>955</v>
      </c>
      <c r="F83" s="113" t="s">
        <v>1231</v>
      </c>
      <c r="G83" s="114"/>
      <c r="H83" s="114"/>
      <c r="I83" s="114"/>
      <c r="J83" s="114"/>
    </row>
    <row r="84" spans="1:10">
      <c r="A84" s="115"/>
      <c r="B84" s="114"/>
      <c r="C84" s="114"/>
      <c r="D84" s="114"/>
      <c r="E84" s="114"/>
      <c r="F84" s="117" t="s">
        <v>1696</v>
      </c>
      <c r="G84" s="118" t="s">
        <v>89</v>
      </c>
      <c r="H84" s="119">
        <v>7.5</v>
      </c>
      <c r="I84" s="119">
        <f>'Plant &amp; Machinery'!G56</f>
        <v>1800</v>
      </c>
      <c r="J84" s="119">
        <f>I84*H84</f>
        <v>13500</v>
      </c>
    </row>
    <row r="85" spans="1:10" ht="28.5" customHeight="1">
      <c r="A85" s="115"/>
      <c r="B85" s="114"/>
      <c r="C85" s="114"/>
      <c r="D85" s="114"/>
      <c r="E85" s="114"/>
      <c r="F85" s="123" t="s">
        <v>1697</v>
      </c>
      <c r="G85" s="118" t="s">
        <v>89</v>
      </c>
      <c r="H85" s="119">
        <v>4</v>
      </c>
      <c r="I85" s="119">
        <f>'Plant &amp; Machinery'!G55</f>
        <v>600</v>
      </c>
      <c r="J85" s="119">
        <f>H85*I85</f>
        <v>2400</v>
      </c>
    </row>
    <row r="86" spans="1:10" ht="27.75" customHeight="1">
      <c r="A86" s="115"/>
      <c r="B86" s="114"/>
      <c r="C86" s="114"/>
      <c r="D86" s="114"/>
      <c r="E86" s="114"/>
      <c r="F86" s="123" t="s">
        <v>1698</v>
      </c>
      <c r="G86" s="118" t="s">
        <v>89</v>
      </c>
      <c r="H86" s="119">
        <v>9</v>
      </c>
      <c r="I86" s="119">
        <f>'Plant &amp; Machinery'!G18</f>
        <v>1537</v>
      </c>
      <c r="J86" s="119">
        <f>H86*I86</f>
        <v>13833</v>
      </c>
    </row>
    <row r="87" spans="1:10">
      <c r="A87" s="115"/>
      <c r="B87" s="114"/>
      <c r="C87" s="114"/>
      <c r="D87" s="114"/>
      <c r="E87" s="114"/>
      <c r="F87" s="117" t="s">
        <v>1699</v>
      </c>
      <c r="G87" s="118" t="s">
        <v>89</v>
      </c>
      <c r="H87" s="125">
        <v>13.6</v>
      </c>
      <c r="I87" s="119">
        <f>'Plant &amp; Machinery'!G47</f>
        <v>684</v>
      </c>
      <c r="J87" s="119">
        <f>I87*H87</f>
        <v>9302.4</v>
      </c>
    </row>
    <row r="88" spans="1:10">
      <c r="A88" s="115"/>
      <c r="B88" s="114"/>
      <c r="C88" s="114"/>
      <c r="D88" s="114"/>
      <c r="E88" s="114"/>
      <c r="F88" s="117" t="s">
        <v>1700</v>
      </c>
      <c r="G88" s="118" t="s">
        <v>89</v>
      </c>
      <c r="H88" s="119">
        <v>4.5</v>
      </c>
      <c r="I88" s="119">
        <f>'Plant &amp; Machinery'!G26</f>
        <v>4216</v>
      </c>
      <c r="J88" s="119">
        <f>I88*H88</f>
        <v>18972</v>
      </c>
    </row>
    <row r="89" spans="1:10" ht="25.5">
      <c r="A89" s="115"/>
      <c r="B89" s="114"/>
      <c r="C89" s="114"/>
      <c r="D89" s="114"/>
      <c r="E89" s="114"/>
      <c r="F89" s="123" t="s">
        <v>1701</v>
      </c>
      <c r="G89" s="118" t="s">
        <v>89</v>
      </c>
      <c r="H89" s="119">
        <v>22.5</v>
      </c>
      <c r="I89" s="119">
        <f>'Plant &amp; Machinery'!G36</f>
        <v>1320</v>
      </c>
      <c r="J89" s="119">
        <f>I89*H89</f>
        <v>29700</v>
      </c>
    </row>
    <row r="90" spans="1:10">
      <c r="A90" s="115"/>
      <c r="B90" s="114"/>
      <c r="C90" s="114"/>
      <c r="D90" s="114"/>
      <c r="E90" s="113" t="s">
        <v>957</v>
      </c>
      <c r="F90" s="113" t="s">
        <v>1293</v>
      </c>
      <c r="G90" s="114"/>
      <c r="H90" s="114"/>
      <c r="I90" s="114"/>
      <c r="J90" s="114"/>
    </row>
    <row r="91" spans="1:10" ht="25.5">
      <c r="A91" s="115"/>
      <c r="B91" s="114"/>
      <c r="C91" s="114"/>
      <c r="D91" s="114"/>
      <c r="E91" s="114"/>
      <c r="F91" s="123" t="s">
        <v>1682</v>
      </c>
      <c r="G91" s="114"/>
      <c r="H91" s="114"/>
      <c r="I91" s="114"/>
      <c r="J91" s="114"/>
    </row>
    <row r="92" spans="1:10">
      <c r="A92" s="115"/>
      <c r="B92" s="114"/>
      <c r="C92" s="114"/>
      <c r="D92" s="114"/>
      <c r="E92" s="114"/>
      <c r="F92" s="117" t="s">
        <v>1683</v>
      </c>
      <c r="G92" s="118" t="s">
        <v>29</v>
      </c>
      <c r="H92" s="119">
        <v>144</v>
      </c>
      <c r="I92" s="119" t="e">
        <f>#REF!</f>
        <v>#REF!</v>
      </c>
      <c r="J92" s="119" t="e">
        <f>I92*H92</f>
        <v>#REF!</v>
      </c>
    </row>
    <row r="93" spans="1:10">
      <c r="A93" s="115"/>
      <c r="B93" s="114"/>
      <c r="C93" s="114"/>
      <c r="D93" s="114"/>
      <c r="E93" s="114"/>
      <c r="F93" s="117" t="s">
        <v>1684</v>
      </c>
      <c r="G93" s="118" t="s">
        <v>29</v>
      </c>
      <c r="H93" s="119">
        <v>57</v>
      </c>
      <c r="I93" s="119" t="e">
        <f>#REF!</f>
        <v>#REF!</v>
      </c>
      <c r="J93" s="119" t="e">
        <f>I93*H93</f>
        <v>#REF!</v>
      </c>
    </row>
    <row r="94" spans="1:10">
      <c r="A94" s="115"/>
      <c r="B94" s="114"/>
      <c r="C94" s="114"/>
      <c r="D94" s="114"/>
      <c r="E94" s="114"/>
      <c r="F94" s="117" t="s">
        <v>1685</v>
      </c>
      <c r="G94" s="118" t="s">
        <v>29</v>
      </c>
      <c r="H94" s="119">
        <v>86.4</v>
      </c>
      <c r="I94" s="119" t="e">
        <f>#REF!</f>
        <v>#REF!</v>
      </c>
      <c r="J94" s="119" t="e">
        <f>I94*H94</f>
        <v>#REF!</v>
      </c>
    </row>
    <row r="95" spans="1:10">
      <c r="A95" s="115"/>
      <c r="B95" s="114"/>
      <c r="C95" s="114"/>
      <c r="D95" s="114"/>
      <c r="E95" s="114"/>
      <c r="F95" s="117" t="s">
        <v>174</v>
      </c>
      <c r="G95" s="118" t="s">
        <v>175</v>
      </c>
      <c r="H95" s="119">
        <v>24</v>
      </c>
      <c r="I95" s="119">
        <f>Material!D146</f>
        <v>125</v>
      </c>
      <c r="J95" s="119">
        <f>I95*H95</f>
        <v>3000</v>
      </c>
    </row>
    <row r="96" spans="1:10">
      <c r="A96" s="115"/>
      <c r="B96" s="114"/>
      <c r="C96" s="114"/>
      <c r="D96" s="114"/>
      <c r="E96" s="113" t="s">
        <v>959</v>
      </c>
      <c r="F96" s="113" t="s">
        <v>1296</v>
      </c>
      <c r="G96" s="114"/>
      <c r="H96" s="114"/>
      <c r="I96" s="114"/>
      <c r="J96" s="124" t="e">
        <f>SUM(J80:J95)*12.5%</f>
        <v>#REF!</v>
      </c>
    </row>
    <row r="97" spans="1:10">
      <c r="A97" s="115"/>
      <c r="B97" s="114"/>
      <c r="C97" s="114"/>
      <c r="D97" s="114"/>
      <c r="E97" s="113"/>
      <c r="F97" s="113"/>
      <c r="G97" s="114"/>
      <c r="H97" s="114"/>
      <c r="I97" s="114"/>
      <c r="J97" s="124"/>
    </row>
    <row r="98" spans="1:10">
      <c r="A98" s="115"/>
      <c r="B98" s="114"/>
      <c r="C98" s="114"/>
      <c r="D98" s="114"/>
      <c r="E98" s="117" t="s">
        <v>1702</v>
      </c>
      <c r="F98" s="114"/>
      <c r="G98" s="114"/>
      <c r="H98" s="114"/>
      <c r="I98" s="114"/>
      <c r="J98" s="124" t="e">
        <f>SUM(J80:J96)</f>
        <v>#REF!</v>
      </c>
    </row>
    <row r="99" spans="1:10">
      <c r="A99" s="115"/>
      <c r="B99" s="114"/>
      <c r="C99" s="114"/>
      <c r="D99" s="114"/>
      <c r="E99" s="113" t="s">
        <v>1703</v>
      </c>
      <c r="F99" s="114"/>
      <c r="G99" s="114"/>
      <c r="H99" s="114"/>
      <c r="I99" s="114"/>
      <c r="J99" s="492" t="s">
        <v>3983</v>
      </c>
    </row>
    <row r="100" spans="1:10">
      <c r="A100" s="115"/>
      <c r="B100" s="114"/>
      <c r="C100" s="114"/>
      <c r="D100" s="505" t="s">
        <v>301</v>
      </c>
      <c r="E100" s="505" t="s">
        <v>3985</v>
      </c>
      <c r="F100" s="506"/>
      <c r="G100" s="506"/>
      <c r="H100" s="506"/>
      <c r="I100" s="506"/>
      <c r="J100" s="124"/>
    </row>
    <row r="101" spans="1:10">
      <c r="A101" s="115"/>
      <c r="B101" s="114"/>
      <c r="C101" s="114"/>
      <c r="D101" s="114"/>
      <c r="E101" s="117" t="s">
        <v>1404</v>
      </c>
      <c r="F101" s="114"/>
      <c r="G101" s="114"/>
      <c r="H101" s="114"/>
      <c r="I101" s="114"/>
      <c r="J101" s="114"/>
    </row>
    <row r="102" spans="1:10">
      <c r="A102" s="115"/>
      <c r="B102" s="114"/>
      <c r="C102" s="114"/>
      <c r="D102" s="114"/>
      <c r="E102" s="117" t="s">
        <v>1695</v>
      </c>
      <c r="F102" s="114"/>
      <c r="G102" s="114"/>
      <c r="H102" s="114"/>
      <c r="I102" s="114"/>
      <c r="J102" s="114"/>
    </row>
    <row r="103" spans="1:10">
      <c r="A103" s="115"/>
      <c r="B103" s="114"/>
      <c r="C103" s="114"/>
      <c r="D103" s="114"/>
      <c r="E103" s="113" t="s">
        <v>953</v>
      </c>
      <c r="F103" s="113" t="s">
        <v>1230</v>
      </c>
      <c r="G103" s="114"/>
      <c r="H103" s="114"/>
      <c r="I103" s="114"/>
      <c r="J103" s="114"/>
    </row>
    <row r="104" spans="1:10">
      <c r="A104" s="115"/>
      <c r="B104" s="114"/>
      <c r="C104" s="114"/>
      <c r="D104" s="114"/>
      <c r="E104" s="114"/>
      <c r="F104" s="117" t="s">
        <v>17</v>
      </c>
      <c r="G104" s="118" t="s">
        <v>4</v>
      </c>
      <c r="H104" s="119">
        <v>0.4</v>
      </c>
      <c r="I104" s="119">
        <f>Labour!D16</f>
        <v>466.67</v>
      </c>
      <c r="J104" s="119">
        <f>I104*H104</f>
        <v>186.66800000000001</v>
      </c>
    </row>
    <row r="105" spans="1:10">
      <c r="A105" s="115"/>
      <c r="B105" s="114"/>
      <c r="C105" s="114"/>
      <c r="D105" s="114"/>
      <c r="E105" s="114"/>
      <c r="F105" s="117" t="s">
        <v>20</v>
      </c>
      <c r="G105" s="118" t="s">
        <v>4</v>
      </c>
      <c r="H105" s="119">
        <v>2</v>
      </c>
      <c r="I105" s="119">
        <f>Labour!D19</f>
        <v>466.67</v>
      </c>
      <c r="J105" s="119">
        <f>I105*H105</f>
        <v>933.34</v>
      </c>
    </row>
    <row r="106" spans="1:10">
      <c r="A106" s="115"/>
      <c r="B106" s="114"/>
      <c r="C106" s="114"/>
      <c r="D106" s="114"/>
      <c r="E106" s="114"/>
      <c r="F106" s="117" t="s">
        <v>18</v>
      </c>
      <c r="G106" s="118" t="s">
        <v>4</v>
      </c>
      <c r="H106" s="119">
        <v>8</v>
      </c>
      <c r="I106" s="119">
        <f>Labour!D17</f>
        <v>466.67</v>
      </c>
      <c r="J106" s="119">
        <f>I106*H106</f>
        <v>3733.36</v>
      </c>
    </row>
    <row r="107" spans="1:10">
      <c r="A107" s="115"/>
      <c r="B107" s="114"/>
      <c r="C107" s="114"/>
      <c r="D107" s="114"/>
      <c r="E107" s="113" t="s">
        <v>955</v>
      </c>
      <c r="F107" s="113" t="s">
        <v>1231</v>
      </c>
      <c r="G107" s="114"/>
      <c r="H107" s="114"/>
      <c r="I107" s="114"/>
      <c r="J107" s="114"/>
    </row>
    <row r="108" spans="1:10">
      <c r="A108" s="115"/>
      <c r="B108" s="114"/>
      <c r="C108" s="114"/>
      <c r="D108" s="114"/>
      <c r="E108" s="114"/>
      <c r="F108" s="117" t="s">
        <v>1696</v>
      </c>
      <c r="G108" s="118" t="s">
        <v>89</v>
      </c>
      <c r="H108" s="119">
        <v>7.5</v>
      </c>
      <c r="I108" s="119">
        <f>'Plant &amp; Machinery'!G56</f>
        <v>1800</v>
      </c>
      <c r="J108" s="119">
        <f>I108*H108</f>
        <v>13500</v>
      </c>
    </row>
    <row r="109" spans="1:10" ht="25.5">
      <c r="A109" s="115"/>
      <c r="B109" s="114"/>
      <c r="C109" s="114"/>
      <c r="D109" s="114"/>
      <c r="E109" s="114"/>
      <c r="F109" s="123" t="s">
        <v>1697</v>
      </c>
      <c r="G109" s="118" t="s">
        <v>89</v>
      </c>
      <c r="H109" s="119">
        <v>4</v>
      </c>
      <c r="I109" s="119">
        <f>'Plant &amp; Machinery'!G55</f>
        <v>600</v>
      </c>
      <c r="J109" s="119">
        <f>H109*I109</f>
        <v>2400</v>
      </c>
    </row>
    <row r="110" spans="1:10" ht="25.5">
      <c r="A110" s="115"/>
      <c r="B110" s="114"/>
      <c r="C110" s="114"/>
      <c r="D110" s="114"/>
      <c r="E110" s="114"/>
      <c r="F110" s="123" t="s">
        <v>1698</v>
      </c>
      <c r="G110" s="118" t="s">
        <v>89</v>
      </c>
      <c r="H110" s="119">
        <v>9</v>
      </c>
      <c r="I110" s="119">
        <f>'Plant &amp; Machinery'!G18</f>
        <v>1537</v>
      </c>
      <c r="J110" s="119">
        <f>H110*I110</f>
        <v>13833</v>
      </c>
    </row>
    <row r="111" spans="1:10">
      <c r="A111" s="115"/>
      <c r="B111" s="114"/>
      <c r="C111" s="114"/>
      <c r="D111" s="114"/>
      <c r="E111" s="114"/>
      <c r="F111" s="117" t="s">
        <v>1704</v>
      </c>
      <c r="G111" s="118" t="s">
        <v>89</v>
      </c>
      <c r="H111" s="125">
        <v>13.6</v>
      </c>
      <c r="I111" s="119">
        <f>'Plant &amp; Machinery'!G47</f>
        <v>684</v>
      </c>
      <c r="J111" s="119">
        <f>I111*H111</f>
        <v>9302.4</v>
      </c>
    </row>
    <row r="112" spans="1:10">
      <c r="A112" s="115"/>
      <c r="B112" s="114"/>
      <c r="C112" s="114"/>
      <c r="D112" s="114"/>
      <c r="E112" s="114"/>
      <c r="F112" s="117" t="s">
        <v>1700</v>
      </c>
      <c r="G112" s="118" t="s">
        <v>89</v>
      </c>
      <c r="H112" s="119">
        <v>4.5</v>
      </c>
      <c r="I112" s="119">
        <f>'Plant &amp; Machinery'!G26</f>
        <v>4216</v>
      </c>
      <c r="J112" s="119">
        <f>I112*H112</f>
        <v>18972</v>
      </c>
    </row>
    <row r="113" spans="1:10" ht="15.75" customHeight="1">
      <c r="A113" s="115"/>
      <c r="B113" s="114"/>
      <c r="C113" s="114"/>
      <c r="D113" s="114"/>
      <c r="E113" s="114"/>
      <c r="F113" s="123" t="s">
        <v>1705</v>
      </c>
      <c r="G113" s="118" t="s">
        <v>89</v>
      </c>
      <c r="H113" s="119">
        <v>22.5</v>
      </c>
      <c r="I113" s="119">
        <f>'Plant &amp; Machinery'!G36</f>
        <v>1320</v>
      </c>
      <c r="J113" s="119">
        <f>I113*H113</f>
        <v>29700</v>
      </c>
    </row>
    <row r="114" spans="1:10">
      <c r="A114" s="115"/>
      <c r="B114" s="114"/>
      <c r="C114" s="114"/>
      <c r="D114" s="114"/>
      <c r="E114" s="113" t="s">
        <v>957</v>
      </c>
      <c r="F114" s="113" t="s">
        <v>1293</v>
      </c>
      <c r="G114" s="114"/>
      <c r="H114" s="114"/>
      <c r="I114" s="114"/>
      <c r="J114" s="114"/>
    </row>
    <row r="115" spans="1:10" ht="25.5">
      <c r="A115" s="115"/>
      <c r="B115" s="114"/>
      <c r="C115" s="114"/>
      <c r="D115" s="114"/>
      <c r="E115" s="114"/>
      <c r="F115" s="123" t="s">
        <v>1682</v>
      </c>
      <c r="G115" s="114"/>
      <c r="H115" s="114"/>
      <c r="I115" s="114"/>
      <c r="J115" s="114"/>
    </row>
    <row r="116" spans="1:10">
      <c r="A116" s="115"/>
      <c r="B116" s="114"/>
      <c r="C116" s="114"/>
      <c r="D116" s="114"/>
      <c r="E116" s="114"/>
      <c r="F116" s="117" t="s">
        <v>1689</v>
      </c>
      <c r="G116" s="118" t="s">
        <v>29</v>
      </c>
      <c r="H116" s="119">
        <v>100.8</v>
      </c>
      <c r="I116" s="119" t="e">
        <f>#REF!</f>
        <v>#REF!</v>
      </c>
      <c r="J116" s="119" t="e">
        <f>I116*H116</f>
        <v>#REF!</v>
      </c>
    </row>
    <row r="117" spans="1:10">
      <c r="A117" s="115"/>
      <c r="B117" s="114"/>
      <c r="C117" s="114"/>
      <c r="D117" s="114"/>
      <c r="E117" s="114"/>
      <c r="F117" s="117" t="s">
        <v>1690</v>
      </c>
      <c r="G117" s="118" t="s">
        <v>29</v>
      </c>
      <c r="H117" s="119">
        <v>72</v>
      </c>
      <c r="I117" s="119" t="e">
        <f>#REF!</f>
        <v>#REF!</v>
      </c>
      <c r="J117" s="119" t="e">
        <f>I117*H117</f>
        <v>#REF!</v>
      </c>
    </row>
    <row r="118" spans="1:10">
      <c r="A118" s="115"/>
      <c r="B118" s="114"/>
      <c r="C118" s="114"/>
      <c r="D118" s="114"/>
      <c r="E118" s="114"/>
      <c r="F118" s="117" t="s">
        <v>1691</v>
      </c>
      <c r="G118" s="118" t="s">
        <v>29</v>
      </c>
      <c r="H118" s="119">
        <v>115.2</v>
      </c>
      <c r="I118" s="119" t="e">
        <f>#REF!</f>
        <v>#REF!</v>
      </c>
      <c r="J118" s="119" t="e">
        <f>H118*I118</f>
        <v>#REF!</v>
      </c>
    </row>
    <row r="119" spans="1:10">
      <c r="A119" s="115"/>
      <c r="B119" s="114"/>
      <c r="C119" s="114"/>
      <c r="D119" s="114"/>
      <c r="E119" s="114"/>
      <c r="F119" s="117" t="s">
        <v>174</v>
      </c>
      <c r="G119" s="118" t="s">
        <v>175</v>
      </c>
      <c r="H119" s="119">
        <v>24</v>
      </c>
      <c r="I119" s="119">
        <f>Material!D146</f>
        <v>125</v>
      </c>
      <c r="J119" s="119">
        <f>I119*H119</f>
        <v>3000</v>
      </c>
    </row>
    <row r="120" spans="1:10">
      <c r="A120" s="115"/>
      <c r="B120" s="114"/>
      <c r="C120" s="114"/>
      <c r="D120" s="114"/>
      <c r="E120" s="113" t="s">
        <v>959</v>
      </c>
      <c r="F120" s="113" t="s">
        <v>1296</v>
      </c>
      <c r="G120" s="114"/>
      <c r="H120" s="114"/>
      <c r="I120" s="114"/>
      <c r="J120" s="124" t="e">
        <f>SUM(J104:J119)*12.5%</f>
        <v>#REF!</v>
      </c>
    </row>
    <row r="121" spans="1:10">
      <c r="A121" s="115"/>
      <c r="B121" s="114"/>
      <c r="C121" s="114"/>
      <c r="D121" s="114"/>
      <c r="E121" s="113"/>
      <c r="F121" s="113"/>
      <c r="G121" s="114"/>
      <c r="H121" s="114"/>
      <c r="I121" s="114"/>
      <c r="J121" s="124"/>
    </row>
    <row r="122" spans="1:10">
      <c r="A122" s="115"/>
      <c r="B122" s="114"/>
      <c r="C122" s="114"/>
      <c r="D122" s="114"/>
      <c r="E122" s="117" t="s">
        <v>1702</v>
      </c>
      <c r="F122" s="114"/>
      <c r="G122" s="114"/>
      <c r="H122" s="114"/>
      <c r="I122" s="114"/>
      <c r="J122" s="124" t="e">
        <f>SUM(J104:J120)</f>
        <v>#REF!</v>
      </c>
    </row>
    <row r="123" spans="1:10">
      <c r="A123" s="115"/>
      <c r="B123" s="114"/>
      <c r="C123" s="114"/>
      <c r="D123" s="114"/>
      <c r="E123" s="113" t="s">
        <v>1703</v>
      </c>
      <c r="F123" s="114"/>
      <c r="G123" s="114"/>
      <c r="H123" s="114"/>
      <c r="I123" s="114"/>
      <c r="J123" s="492" t="s">
        <v>3983</v>
      </c>
    </row>
    <row r="124" spans="1:10">
      <c r="A124" s="115"/>
      <c r="B124" s="114"/>
      <c r="C124" s="114"/>
      <c r="D124" s="505" t="s">
        <v>303</v>
      </c>
      <c r="E124" s="505" t="s">
        <v>3986</v>
      </c>
      <c r="F124" s="506"/>
      <c r="G124" s="506"/>
      <c r="H124" s="506"/>
      <c r="I124" s="506"/>
      <c r="J124" s="114"/>
    </row>
    <row r="125" spans="1:10">
      <c r="A125" s="115"/>
      <c r="B125" s="114"/>
      <c r="C125" s="114"/>
      <c r="D125" s="114"/>
      <c r="E125" s="117" t="s">
        <v>1404</v>
      </c>
      <c r="F125" s="114"/>
      <c r="G125" s="114"/>
      <c r="H125" s="114"/>
      <c r="I125" s="114"/>
      <c r="J125" s="114"/>
    </row>
    <row r="126" spans="1:10">
      <c r="A126" s="115"/>
      <c r="B126" s="114"/>
      <c r="C126" s="114"/>
      <c r="D126" s="114"/>
      <c r="E126" s="117" t="s">
        <v>1695</v>
      </c>
      <c r="F126" s="114"/>
      <c r="G126" s="114"/>
      <c r="H126" s="114"/>
      <c r="I126" s="114"/>
      <c r="J126" s="114"/>
    </row>
    <row r="127" spans="1:10">
      <c r="A127" s="115"/>
      <c r="B127" s="114"/>
      <c r="C127" s="114"/>
      <c r="D127" s="114"/>
      <c r="E127" s="113" t="s">
        <v>953</v>
      </c>
      <c r="F127" s="113" t="s">
        <v>1230</v>
      </c>
      <c r="G127" s="114"/>
      <c r="H127" s="114"/>
      <c r="I127" s="114"/>
      <c r="J127" s="114"/>
    </row>
    <row r="128" spans="1:10">
      <c r="A128" s="115"/>
      <c r="B128" s="114"/>
      <c r="C128" s="114"/>
      <c r="D128" s="114"/>
      <c r="E128" s="114"/>
      <c r="F128" s="117" t="s">
        <v>17</v>
      </c>
      <c r="G128" s="118" t="s">
        <v>4</v>
      </c>
      <c r="H128" s="119">
        <v>0.4</v>
      </c>
      <c r="I128" s="119">
        <f>Labour!D16</f>
        <v>466.67</v>
      </c>
      <c r="J128" s="119">
        <f>I128*H128</f>
        <v>186.66800000000001</v>
      </c>
    </row>
    <row r="129" spans="1:11">
      <c r="A129" s="115"/>
      <c r="B129" s="114"/>
      <c r="C129" s="114"/>
      <c r="D129" s="114"/>
      <c r="E129" s="114"/>
      <c r="F129" s="117" t="s">
        <v>20</v>
      </c>
      <c r="G129" s="118" t="s">
        <v>4</v>
      </c>
      <c r="H129" s="119">
        <v>2</v>
      </c>
      <c r="I129" s="119">
        <f>Labour!D19</f>
        <v>466.67</v>
      </c>
      <c r="J129" s="119">
        <f>I129*H129</f>
        <v>933.34</v>
      </c>
    </row>
    <row r="130" spans="1:11">
      <c r="A130" s="115"/>
      <c r="B130" s="114"/>
      <c r="C130" s="114"/>
      <c r="D130" s="114"/>
      <c r="E130" s="114"/>
      <c r="F130" s="117" t="s">
        <v>18</v>
      </c>
      <c r="G130" s="118" t="s">
        <v>4</v>
      </c>
      <c r="H130" s="119">
        <v>8</v>
      </c>
      <c r="I130" s="119">
        <f>Labour!D17</f>
        <v>466.67</v>
      </c>
      <c r="J130" s="119">
        <f>I130*H130</f>
        <v>3733.36</v>
      </c>
    </row>
    <row r="131" spans="1:11">
      <c r="A131" s="115"/>
      <c r="B131" s="114"/>
      <c r="C131" s="114"/>
      <c r="D131" s="114"/>
      <c r="E131" s="113" t="s">
        <v>955</v>
      </c>
      <c r="F131" s="113" t="s">
        <v>1231</v>
      </c>
      <c r="G131" s="114"/>
      <c r="H131" s="114"/>
      <c r="I131" s="114"/>
      <c r="J131" s="114"/>
    </row>
    <row r="132" spans="1:11">
      <c r="A132" s="115"/>
      <c r="B132" s="114"/>
      <c r="C132" s="114"/>
      <c r="D132" s="114"/>
      <c r="E132" s="114"/>
      <c r="F132" s="117" t="s">
        <v>1696</v>
      </c>
      <c r="G132" s="118" t="s">
        <v>89</v>
      </c>
      <c r="H132" s="119">
        <v>7.5</v>
      </c>
      <c r="I132" s="119">
        <f>'Plant &amp; Machinery'!G56</f>
        <v>1800</v>
      </c>
      <c r="J132" s="119">
        <f>I132*H132</f>
        <v>13500</v>
      </c>
    </row>
    <row r="133" spans="1:11" ht="25.5">
      <c r="A133" s="115"/>
      <c r="B133" s="114"/>
      <c r="C133" s="114"/>
      <c r="D133" s="114"/>
      <c r="E133" s="114"/>
      <c r="F133" s="123" t="s">
        <v>1697</v>
      </c>
      <c r="G133" s="118" t="s">
        <v>89</v>
      </c>
      <c r="H133" s="119">
        <v>4</v>
      </c>
      <c r="I133" s="119">
        <f>'Plant &amp; Machinery'!G55</f>
        <v>600</v>
      </c>
      <c r="J133" s="119">
        <f>H133*I133</f>
        <v>2400</v>
      </c>
    </row>
    <row r="134" spans="1:11" ht="25.5">
      <c r="A134" s="115"/>
      <c r="B134" s="114"/>
      <c r="C134" s="114"/>
      <c r="D134" s="114"/>
      <c r="E134" s="114"/>
      <c r="F134" s="123" t="s">
        <v>1698</v>
      </c>
      <c r="G134" s="118" t="s">
        <v>89</v>
      </c>
      <c r="H134" s="119">
        <v>9</v>
      </c>
      <c r="I134" s="119">
        <f>'Plant &amp; Machinery'!G18</f>
        <v>1537</v>
      </c>
      <c r="J134" s="119">
        <f>H134*I134</f>
        <v>13833</v>
      </c>
      <c r="K134" t="s">
        <v>1584</v>
      </c>
    </row>
    <row r="135" spans="1:11">
      <c r="A135" s="115"/>
      <c r="B135" s="114"/>
      <c r="C135" s="114"/>
      <c r="D135" s="114"/>
      <c r="E135" s="114"/>
      <c r="F135" s="117" t="s">
        <v>1704</v>
      </c>
      <c r="G135" s="118" t="s">
        <v>89</v>
      </c>
      <c r="H135" s="125">
        <v>13.6</v>
      </c>
      <c r="I135" s="119">
        <f>'Plant &amp; Machinery'!G47</f>
        <v>684</v>
      </c>
      <c r="J135" s="119">
        <f>I135*H135</f>
        <v>9302.4</v>
      </c>
    </row>
    <row r="136" spans="1:11">
      <c r="A136" s="115"/>
      <c r="B136" s="114"/>
      <c r="C136" s="114"/>
      <c r="D136" s="114"/>
      <c r="E136" s="114"/>
      <c r="F136" s="117" t="s">
        <v>1700</v>
      </c>
      <c r="G136" s="118" t="s">
        <v>89</v>
      </c>
      <c r="H136" s="119">
        <v>4.5</v>
      </c>
      <c r="I136" s="119">
        <f>'Plant &amp; Machinery'!G26</f>
        <v>4216</v>
      </c>
      <c r="J136" s="119">
        <f>I136*H136</f>
        <v>18972</v>
      </c>
    </row>
    <row r="137" spans="1:11">
      <c r="A137" s="115"/>
      <c r="B137" s="114"/>
      <c r="C137" s="114"/>
      <c r="D137" s="114"/>
      <c r="E137" s="114"/>
      <c r="F137" s="123" t="s">
        <v>1705</v>
      </c>
      <c r="G137" s="118" t="s">
        <v>89</v>
      </c>
      <c r="H137" s="119">
        <v>22.5</v>
      </c>
      <c r="I137" s="119">
        <f>'Plant &amp; Machinery'!G36</f>
        <v>1320</v>
      </c>
      <c r="J137" s="119">
        <f>I137*H137</f>
        <v>29700</v>
      </c>
    </row>
    <row r="138" spans="1:11">
      <c r="A138" s="115"/>
      <c r="B138" s="114"/>
      <c r="C138" s="114"/>
      <c r="D138" s="114"/>
      <c r="E138" s="113" t="s">
        <v>957</v>
      </c>
      <c r="F138" s="113" t="s">
        <v>1293</v>
      </c>
      <c r="G138" s="114"/>
      <c r="H138" s="114"/>
      <c r="I138" s="114"/>
      <c r="J138" s="114"/>
    </row>
    <row r="139" spans="1:11" ht="25.5">
      <c r="A139" s="115"/>
      <c r="B139" s="114"/>
      <c r="C139" s="114"/>
      <c r="D139" s="114"/>
      <c r="E139" s="114"/>
      <c r="F139" s="123" t="s">
        <v>1682</v>
      </c>
      <c r="G139" s="114"/>
      <c r="H139" s="114"/>
      <c r="I139" s="114"/>
      <c r="J139" s="114"/>
    </row>
    <row r="140" spans="1:11">
      <c r="A140" s="115"/>
      <c r="B140" s="114"/>
      <c r="C140" s="114"/>
      <c r="D140" s="114"/>
      <c r="E140" s="114"/>
      <c r="F140" s="117" t="s">
        <v>1692</v>
      </c>
      <c r="G140" s="118" t="s">
        <v>29</v>
      </c>
      <c r="H140" s="119">
        <v>100.8</v>
      </c>
      <c r="I140" s="119" t="e">
        <f>#REF!</f>
        <v>#REF!</v>
      </c>
      <c r="J140" s="119" t="e">
        <f>I140*H140</f>
        <v>#REF!</v>
      </c>
    </row>
    <row r="141" spans="1:11">
      <c r="A141" s="115"/>
      <c r="B141" s="114"/>
      <c r="C141" s="114"/>
      <c r="D141" s="114"/>
      <c r="E141" s="114"/>
      <c r="F141" s="117" t="s">
        <v>1693</v>
      </c>
      <c r="G141" s="118" t="s">
        <v>29</v>
      </c>
      <c r="H141" s="119">
        <v>36</v>
      </c>
      <c r="I141" s="119" t="e">
        <f>#REF!</f>
        <v>#REF!</v>
      </c>
      <c r="J141" s="119" t="e">
        <f>I141*H141</f>
        <v>#REF!</v>
      </c>
    </row>
    <row r="142" spans="1:11">
      <c r="A142" s="115"/>
      <c r="B142" s="114"/>
      <c r="C142" s="114"/>
      <c r="D142" s="114"/>
      <c r="E142" s="114"/>
      <c r="F142" s="117" t="s">
        <v>1706</v>
      </c>
      <c r="G142" s="118" t="s">
        <v>29</v>
      </c>
      <c r="H142" s="119">
        <v>151.19999999999999</v>
      </c>
      <c r="I142" s="119" t="e">
        <f>#REF!</f>
        <v>#REF!</v>
      </c>
      <c r="J142" s="119" t="e">
        <f>H142*I142</f>
        <v>#REF!</v>
      </c>
    </row>
    <row r="143" spans="1:11">
      <c r="A143" s="115"/>
      <c r="B143" s="114"/>
      <c r="C143" s="114"/>
      <c r="D143" s="114"/>
      <c r="E143" s="114"/>
      <c r="F143" s="117" t="s">
        <v>174</v>
      </c>
      <c r="G143" s="118" t="s">
        <v>175</v>
      </c>
      <c r="H143" s="119">
        <v>24</v>
      </c>
      <c r="I143" s="119">
        <f>Material!D146</f>
        <v>125</v>
      </c>
      <c r="J143" s="119">
        <f>I143*H143</f>
        <v>3000</v>
      </c>
    </row>
    <row r="144" spans="1:11">
      <c r="A144" s="115"/>
      <c r="B144" s="114"/>
      <c r="C144" s="114"/>
      <c r="D144" s="114"/>
      <c r="E144" s="113" t="s">
        <v>959</v>
      </c>
      <c r="F144" s="113" t="s">
        <v>1296</v>
      </c>
      <c r="G144" s="114"/>
      <c r="H144" s="114"/>
      <c r="I144" s="114"/>
      <c r="J144" s="124" t="e">
        <f>SUM(J128:J143)*12.5%</f>
        <v>#REF!</v>
      </c>
    </row>
    <row r="145" spans="1:11">
      <c r="A145" s="115"/>
      <c r="B145" s="114"/>
      <c r="C145" s="114"/>
      <c r="D145" s="114"/>
      <c r="E145" s="113"/>
      <c r="F145" s="113"/>
      <c r="G145" s="114"/>
      <c r="H145" s="114"/>
      <c r="I145" s="114"/>
      <c r="J145" s="124"/>
    </row>
    <row r="146" spans="1:11">
      <c r="A146" s="115"/>
      <c r="B146" s="114"/>
      <c r="C146" s="114"/>
      <c r="D146" s="114"/>
      <c r="E146" s="117" t="s">
        <v>1702</v>
      </c>
      <c r="F146" s="114"/>
      <c r="G146" s="114"/>
      <c r="H146" s="114"/>
      <c r="I146" s="114"/>
      <c r="J146" s="124" t="e">
        <f>SUM(J128:J144)</f>
        <v>#REF!</v>
      </c>
    </row>
    <row r="147" spans="1:11">
      <c r="A147" s="115"/>
      <c r="B147" s="114"/>
      <c r="C147" s="114"/>
      <c r="D147" s="114"/>
      <c r="E147" s="113" t="s">
        <v>1703</v>
      </c>
      <c r="F147" s="114"/>
      <c r="G147" s="114"/>
      <c r="H147" s="114"/>
      <c r="I147" s="114"/>
      <c r="J147" s="492" t="s">
        <v>3983</v>
      </c>
    </row>
    <row r="148" spans="1:11" ht="15.75" customHeight="1">
      <c r="A148" s="111" t="s">
        <v>575</v>
      </c>
      <c r="B148" s="112">
        <v>402</v>
      </c>
      <c r="C148" s="113" t="s">
        <v>576</v>
      </c>
      <c r="D148" s="694" t="s">
        <v>577</v>
      </c>
      <c r="E148" s="694"/>
      <c r="F148" s="694"/>
      <c r="G148" s="114"/>
      <c r="H148" s="114"/>
      <c r="I148" s="114"/>
      <c r="J148" s="114"/>
    </row>
    <row r="149" spans="1:11" ht="78.75" customHeight="1">
      <c r="A149" s="115"/>
      <c r="B149" s="114"/>
      <c r="C149" s="114"/>
      <c r="D149" s="689" t="s">
        <v>4052</v>
      </c>
      <c r="E149" s="689"/>
      <c r="F149" s="689"/>
      <c r="G149" s="114"/>
      <c r="H149" s="114"/>
      <c r="I149" s="114"/>
      <c r="J149" s="114"/>
    </row>
    <row r="150" spans="1:11">
      <c r="A150" s="111"/>
      <c r="B150" s="114"/>
      <c r="C150" s="114"/>
      <c r="D150" s="117" t="s">
        <v>1404</v>
      </c>
      <c r="E150" s="114"/>
      <c r="F150" s="114"/>
      <c r="G150" s="114"/>
      <c r="H150" s="114"/>
      <c r="I150" s="114"/>
      <c r="J150" s="114"/>
    </row>
    <row r="151" spans="1:11">
      <c r="A151" s="115"/>
      <c r="B151" s="114"/>
      <c r="C151" s="114"/>
      <c r="D151" s="117" t="s">
        <v>1707</v>
      </c>
      <c r="E151" s="114"/>
      <c r="F151" s="114"/>
      <c r="G151" s="114"/>
      <c r="H151" s="114"/>
      <c r="I151" s="114"/>
      <c r="J151" s="114"/>
    </row>
    <row r="152" spans="1:11">
      <c r="A152" s="115"/>
      <c r="B152" s="114"/>
      <c r="C152" s="114"/>
      <c r="D152" s="113" t="s">
        <v>953</v>
      </c>
      <c r="E152" s="113" t="s">
        <v>1230</v>
      </c>
      <c r="F152" s="114"/>
      <c r="G152" s="114"/>
      <c r="H152" s="114"/>
      <c r="I152" s="114"/>
      <c r="J152" s="114"/>
    </row>
    <row r="153" spans="1:11">
      <c r="A153" s="115"/>
      <c r="B153" s="114"/>
      <c r="C153" s="114"/>
      <c r="D153" s="114"/>
      <c r="E153" s="117" t="s">
        <v>17</v>
      </c>
      <c r="F153" s="114"/>
      <c r="G153" s="118" t="s">
        <v>4</v>
      </c>
      <c r="H153" s="119">
        <v>0.4</v>
      </c>
      <c r="I153" s="119">
        <f>Labour!D16</f>
        <v>466.67</v>
      </c>
      <c r="J153" s="119">
        <f>I153*H153</f>
        <v>186.66800000000001</v>
      </c>
    </row>
    <row r="154" spans="1:11">
      <c r="A154" s="115"/>
      <c r="B154" s="114"/>
      <c r="C154" s="114"/>
      <c r="D154" s="114"/>
      <c r="E154" s="117" t="s">
        <v>20</v>
      </c>
      <c r="F154" s="114"/>
      <c r="G154" s="118" t="s">
        <v>4</v>
      </c>
      <c r="H154" s="119">
        <v>2</v>
      </c>
      <c r="I154" s="119">
        <f>Labour!D19</f>
        <v>466.67</v>
      </c>
      <c r="J154" s="119">
        <f>I154*H154</f>
        <v>933.34</v>
      </c>
    </row>
    <row r="155" spans="1:11">
      <c r="A155" s="115"/>
      <c r="B155" s="114"/>
      <c r="C155" s="114"/>
      <c r="D155" s="114"/>
      <c r="E155" s="117" t="s">
        <v>18</v>
      </c>
      <c r="F155" s="114"/>
      <c r="G155" s="118" t="s">
        <v>4</v>
      </c>
      <c r="H155" s="119">
        <v>8</v>
      </c>
      <c r="I155" s="119">
        <f>Labour!D17</f>
        <v>466.67</v>
      </c>
      <c r="J155" s="119">
        <f>I155*H155</f>
        <v>3733.36</v>
      </c>
    </row>
    <row r="156" spans="1:11">
      <c r="A156" s="115"/>
      <c r="B156" s="114"/>
      <c r="C156" s="114"/>
      <c r="D156" s="113" t="s">
        <v>955</v>
      </c>
      <c r="E156" s="113" t="s">
        <v>1231</v>
      </c>
      <c r="F156" s="114"/>
      <c r="G156" s="114"/>
      <c r="H156" s="114"/>
      <c r="I156" s="114"/>
      <c r="J156" s="114"/>
    </row>
    <row r="157" spans="1:11">
      <c r="A157" s="115"/>
      <c r="B157" s="114"/>
      <c r="C157" s="114"/>
      <c r="D157" s="114"/>
      <c r="E157" s="696" t="s">
        <v>3988</v>
      </c>
      <c r="F157" s="696"/>
      <c r="G157" s="121" t="s">
        <v>89</v>
      </c>
      <c r="H157" s="494">
        <v>12</v>
      </c>
      <c r="I157" s="119">
        <f>'Plant &amp; Machinery'!G28</f>
        <v>840</v>
      </c>
      <c r="J157" s="119">
        <f>I157*H157</f>
        <v>10080</v>
      </c>
      <c r="K157" t="s">
        <v>1584</v>
      </c>
    </row>
    <row r="158" spans="1:11" ht="12.75" customHeight="1">
      <c r="A158" s="115"/>
      <c r="B158" s="114"/>
      <c r="C158" s="114"/>
      <c r="D158" s="114"/>
      <c r="E158" s="688" t="s">
        <v>1680</v>
      </c>
      <c r="F158" s="688"/>
      <c r="G158" s="118" t="s">
        <v>89</v>
      </c>
      <c r="H158" s="119">
        <v>30</v>
      </c>
      <c r="I158" s="119">
        <f>'Plant &amp; Machinery'!G36</f>
        <v>1320</v>
      </c>
      <c r="J158" s="119">
        <f>I158*H158</f>
        <v>39600</v>
      </c>
    </row>
    <row r="159" spans="1:11">
      <c r="A159" s="115"/>
      <c r="B159" s="114"/>
      <c r="C159" s="114"/>
      <c r="D159" s="114"/>
      <c r="E159" s="117" t="s">
        <v>1480</v>
      </c>
      <c r="F159" s="114"/>
      <c r="G159" s="118" t="s">
        <v>89</v>
      </c>
      <c r="H159" s="119">
        <v>5</v>
      </c>
      <c r="I159" s="119">
        <f>'Plant &amp; Machinery'!G55</f>
        <v>600</v>
      </c>
      <c r="J159" s="119">
        <f>H159*I159</f>
        <v>3000</v>
      </c>
    </row>
    <row r="160" spans="1:11">
      <c r="A160" s="115"/>
      <c r="B160" s="114"/>
      <c r="C160" s="114"/>
      <c r="D160" s="114"/>
      <c r="E160" s="117" t="s">
        <v>1681</v>
      </c>
      <c r="F160" s="114"/>
      <c r="G160" s="118" t="s">
        <v>89</v>
      </c>
      <c r="H160" s="119">
        <v>12</v>
      </c>
      <c r="I160" s="119">
        <f>'Plant &amp; Machinery'!G51</f>
        <v>826</v>
      </c>
      <c r="J160" s="119">
        <f>I160*H160</f>
        <v>9912</v>
      </c>
    </row>
    <row r="161" spans="1:12">
      <c r="A161" s="115"/>
      <c r="B161" s="114"/>
      <c r="C161" s="114"/>
      <c r="D161" s="113" t="s">
        <v>957</v>
      </c>
      <c r="E161" s="113" t="s">
        <v>1293</v>
      </c>
      <c r="F161" s="114"/>
      <c r="G161" s="114"/>
      <c r="H161" s="114"/>
      <c r="I161" s="114"/>
      <c r="J161" s="114"/>
    </row>
    <row r="162" spans="1:12" ht="30.75" customHeight="1">
      <c r="A162" s="115"/>
      <c r="B162" s="114"/>
      <c r="C162" s="114"/>
      <c r="D162" s="114"/>
      <c r="E162" s="688" t="s">
        <v>1708</v>
      </c>
      <c r="F162" s="688"/>
      <c r="G162" s="114"/>
      <c r="H162" s="114"/>
      <c r="I162" s="114"/>
      <c r="J162" s="114"/>
    </row>
    <row r="163" spans="1:12">
      <c r="A163" s="115"/>
      <c r="B163" s="114"/>
      <c r="C163" s="114"/>
      <c r="D163" s="114"/>
      <c r="E163" s="113" t="s">
        <v>1709</v>
      </c>
      <c r="F163" s="114"/>
      <c r="G163" s="114" t="s">
        <v>29</v>
      </c>
      <c r="H163" s="114">
        <v>360</v>
      </c>
      <c r="I163" s="114">
        <f>Material!D167</f>
        <v>1342</v>
      </c>
      <c r="J163" s="119">
        <f>I163*H163</f>
        <v>483120</v>
      </c>
    </row>
    <row r="164" spans="1:12">
      <c r="A164" s="115"/>
      <c r="B164" s="114"/>
      <c r="C164" s="114"/>
      <c r="D164" s="114"/>
      <c r="E164" s="117" t="s">
        <v>1710</v>
      </c>
      <c r="F164" s="114"/>
      <c r="G164" s="118" t="s">
        <v>29</v>
      </c>
      <c r="H164" s="495">
        <v>126</v>
      </c>
      <c r="I164" s="119" t="e">
        <f>#REF!</f>
        <v>#REF!</v>
      </c>
      <c r="J164" s="119"/>
      <c r="K164" t="s">
        <v>1584</v>
      </c>
      <c r="L164" s="3" t="e">
        <f>H164*I164</f>
        <v>#REF!</v>
      </c>
    </row>
    <row r="165" spans="1:12">
      <c r="A165" s="115"/>
      <c r="B165" s="114"/>
      <c r="C165" s="114"/>
      <c r="D165" s="114"/>
      <c r="E165" s="117" t="s">
        <v>1711</v>
      </c>
      <c r="F165" s="114"/>
      <c r="G165" s="118" t="s">
        <v>29</v>
      </c>
      <c r="H165" s="495">
        <v>162</v>
      </c>
      <c r="I165" s="119" t="e">
        <f>#REF!</f>
        <v>#REF!</v>
      </c>
      <c r="J165" s="119"/>
      <c r="K165" t="s">
        <v>1584</v>
      </c>
      <c r="L165" s="3" t="e">
        <f>H165*I165</f>
        <v>#REF!</v>
      </c>
    </row>
    <row r="166" spans="1:12">
      <c r="A166" s="115"/>
      <c r="B166" s="114"/>
      <c r="C166" s="114"/>
      <c r="D166" s="114"/>
      <c r="E166" s="117" t="s">
        <v>1712</v>
      </c>
      <c r="F166" s="114"/>
      <c r="G166" s="118" t="s">
        <v>29</v>
      </c>
      <c r="H166" s="495">
        <v>72</v>
      </c>
      <c r="I166" s="119" t="e">
        <f>#REF!</f>
        <v>#REF!</v>
      </c>
      <c r="J166" s="119"/>
      <c r="K166" t="s">
        <v>1584</v>
      </c>
      <c r="L166" s="3" t="e">
        <f>H166*I166</f>
        <v>#REF!</v>
      </c>
    </row>
    <row r="167" spans="1:12">
      <c r="A167" s="115"/>
      <c r="B167" s="114"/>
      <c r="C167" s="114"/>
      <c r="D167" s="114"/>
      <c r="E167" s="117" t="s">
        <v>174</v>
      </c>
      <c r="F167" s="114"/>
      <c r="G167" s="118" t="s">
        <v>175</v>
      </c>
      <c r="H167" s="119">
        <v>30</v>
      </c>
      <c r="I167" s="119">
        <f>Material!D146</f>
        <v>125</v>
      </c>
      <c r="J167" s="119">
        <f>I167*H167</f>
        <v>3750</v>
      </c>
      <c r="L167" s="3">
        <f>H167*I167</f>
        <v>3750</v>
      </c>
    </row>
    <row r="168" spans="1:12">
      <c r="A168" s="115"/>
      <c r="B168" s="114"/>
      <c r="C168" s="114"/>
      <c r="D168" s="113" t="s">
        <v>959</v>
      </c>
      <c r="E168" s="113" t="s">
        <v>1296</v>
      </c>
      <c r="F168" s="114"/>
      <c r="G168" s="114"/>
      <c r="H168" s="114"/>
      <c r="I168" s="114"/>
      <c r="J168" s="124">
        <f>SUM(J152:J167)*12.5%</f>
        <v>69289.421000000002</v>
      </c>
      <c r="L168" s="3" t="e">
        <f>SUM(L164:L167)</f>
        <v>#REF!</v>
      </c>
    </row>
    <row r="169" spans="1:12">
      <c r="A169" s="115"/>
      <c r="B169" s="114"/>
      <c r="C169" s="114"/>
      <c r="D169" s="113"/>
      <c r="E169" s="113"/>
      <c r="F169" s="114"/>
      <c r="G169" s="114"/>
      <c r="H169" s="114"/>
      <c r="I169" s="114"/>
      <c r="J169" s="124"/>
      <c r="L169" s="3" t="e">
        <f>L168/360</f>
        <v>#REF!</v>
      </c>
    </row>
    <row r="170" spans="1:12">
      <c r="A170" s="115"/>
      <c r="B170" s="114"/>
      <c r="C170" s="114"/>
      <c r="D170" s="117" t="s">
        <v>1687</v>
      </c>
      <c r="E170" s="114"/>
      <c r="F170" s="114"/>
      <c r="G170" s="114"/>
      <c r="H170" s="114"/>
      <c r="I170" s="114"/>
      <c r="J170" s="124">
        <f>SUM(J152:J168)</f>
        <v>623604.78899999999</v>
      </c>
    </row>
    <row r="171" spans="1:12">
      <c r="A171" s="115"/>
      <c r="B171" s="114"/>
      <c r="C171" s="114"/>
      <c r="D171" s="113" t="s">
        <v>1713</v>
      </c>
      <c r="E171" s="114"/>
      <c r="F171" s="114"/>
      <c r="G171" s="114"/>
      <c r="H171" s="114"/>
      <c r="I171" s="114"/>
      <c r="J171" s="124">
        <f>J170/300</f>
        <v>2078.6826299999998</v>
      </c>
    </row>
    <row r="172" spans="1:12" ht="16.5" customHeight="1">
      <c r="A172" s="115"/>
      <c r="B172" s="112"/>
      <c r="C172" s="113" t="s">
        <v>578</v>
      </c>
      <c r="D172" s="694" t="s">
        <v>579</v>
      </c>
      <c r="E172" s="694"/>
      <c r="F172" s="694"/>
      <c r="G172" s="114"/>
      <c r="H172" s="114"/>
      <c r="I172" s="114"/>
      <c r="J172" s="114"/>
    </row>
    <row r="173" spans="1:12" ht="78.75" customHeight="1">
      <c r="A173" s="115"/>
      <c r="B173" s="114"/>
      <c r="C173" s="114"/>
      <c r="D173" s="689" t="s">
        <v>4053</v>
      </c>
      <c r="E173" s="689"/>
      <c r="F173" s="689"/>
      <c r="G173" s="114"/>
      <c r="H173" s="114"/>
      <c r="I173" s="114"/>
      <c r="J173" s="114"/>
    </row>
    <row r="174" spans="1:12">
      <c r="A174" s="111"/>
      <c r="B174" s="114"/>
      <c r="C174" s="114"/>
      <c r="D174" s="117" t="s">
        <v>1404</v>
      </c>
      <c r="E174" s="114"/>
      <c r="F174" s="114"/>
      <c r="G174" s="114"/>
      <c r="H174" s="114"/>
      <c r="I174" s="114"/>
      <c r="J174" s="114"/>
    </row>
    <row r="175" spans="1:12">
      <c r="A175" s="115"/>
      <c r="B175" s="114"/>
      <c r="C175" s="114"/>
      <c r="D175" s="117" t="s">
        <v>1707</v>
      </c>
      <c r="E175" s="114"/>
      <c r="F175" s="114"/>
      <c r="G175" s="114"/>
      <c r="H175" s="114"/>
      <c r="I175" s="114"/>
      <c r="J175" s="114"/>
    </row>
    <row r="176" spans="1:12">
      <c r="A176" s="115"/>
      <c r="B176" s="114"/>
      <c r="C176" s="114"/>
      <c r="D176" s="113" t="s">
        <v>953</v>
      </c>
      <c r="E176" s="113" t="s">
        <v>1230</v>
      </c>
      <c r="F176" s="114"/>
      <c r="G176" s="114"/>
      <c r="H176" s="114"/>
      <c r="I176" s="114"/>
      <c r="J176" s="114"/>
    </row>
    <row r="177" spans="1:12">
      <c r="A177" s="115"/>
      <c r="B177" s="114"/>
      <c r="C177" s="114"/>
      <c r="D177" s="114"/>
      <c r="E177" s="117" t="s">
        <v>17</v>
      </c>
      <c r="F177" s="114"/>
      <c r="G177" s="118" t="s">
        <v>4</v>
      </c>
      <c r="H177" s="119">
        <v>0.4</v>
      </c>
      <c r="I177" s="119">
        <f>Labour!D16</f>
        <v>466.67</v>
      </c>
      <c r="J177" s="119">
        <f>I177*H177</f>
        <v>186.66800000000001</v>
      </c>
    </row>
    <row r="178" spans="1:12">
      <c r="A178" s="115"/>
      <c r="B178" s="114"/>
      <c r="C178" s="114"/>
      <c r="D178" s="114"/>
      <c r="E178" s="117" t="s">
        <v>20</v>
      </c>
      <c r="F178" s="114"/>
      <c r="G178" s="118" t="s">
        <v>4</v>
      </c>
      <c r="H178" s="119">
        <v>2</v>
      </c>
      <c r="I178" s="119">
        <f>Labour!D19</f>
        <v>466.67</v>
      </c>
      <c r="J178" s="119">
        <f>I178*H178</f>
        <v>933.34</v>
      </c>
    </row>
    <row r="179" spans="1:12">
      <c r="A179" s="115"/>
      <c r="B179" s="114"/>
      <c r="C179" s="114"/>
      <c r="D179" s="114"/>
      <c r="E179" s="117" t="s">
        <v>18</v>
      </c>
      <c r="F179" s="114"/>
      <c r="G179" s="118" t="s">
        <v>4</v>
      </c>
      <c r="H179" s="119">
        <v>8</v>
      </c>
      <c r="I179" s="119">
        <f>Labour!D17</f>
        <v>466.67</v>
      </c>
      <c r="J179" s="119">
        <f>I179*H179</f>
        <v>3733.36</v>
      </c>
    </row>
    <row r="180" spans="1:12">
      <c r="A180" s="115"/>
      <c r="B180" s="114"/>
      <c r="C180" s="114"/>
      <c r="D180" s="113" t="s">
        <v>955</v>
      </c>
      <c r="E180" s="113" t="s">
        <v>1231</v>
      </c>
      <c r="F180" s="114"/>
      <c r="G180" s="114"/>
      <c r="H180" s="114"/>
      <c r="I180" s="114"/>
      <c r="J180" s="114"/>
    </row>
    <row r="181" spans="1:12">
      <c r="A181" s="115"/>
      <c r="B181" s="114"/>
      <c r="C181" s="114"/>
      <c r="D181" s="114"/>
      <c r="E181" s="696" t="s">
        <v>3988</v>
      </c>
      <c r="F181" s="696"/>
      <c r="G181" s="121" t="s">
        <v>89</v>
      </c>
      <c r="H181" s="494">
        <v>12</v>
      </c>
      <c r="I181" s="119">
        <f>'Plant &amp; Machinery'!G28</f>
        <v>840</v>
      </c>
      <c r="J181" s="119">
        <f>I181*H181</f>
        <v>10080</v>
      </c>
      <c r="K181" t="s">
        <v>3989</v>
      </c>
    </row>
    <row r="182" spans="1:12" ht="12.75" customHeight="1">
      <c r="A182" s="115"/>
      <c r="B182" s="114"/>
      <c r="C182" s="114"/>
      <c r="D182" s="114"/>
      <c r="E182" s="688" t="s">
        <v>1680</v>
      </c>
      <c r="F182" s="688"/>
      <c r="G182" s="118" t="s">
        <v>89</v>
      </c>
      <c r="H182" s="119">
        <v>30</v>
      </c>
      <c r="I182" s="119">
        <f>'Plant &amp; Machinery'!G36</f>
        <v>1320</v>
      </c>
      <c r="J182" s="119">
        <f>I182*H182</f>
        <v>39600</v>
      </c>
    </row>
    <row r="183" spans="1:12">
      <c r="A183" s="115"/>
      <c r="B183" s="114"/>
      <c r="C183" s="114"/>
      <c r="D183" s="114"/>
      <c r="E183" s="117" t="s">
        <v>1480</v>
      </c>
      <c r="F183" s="114"/>
      <c r="G183" s="118" t="s">
        <v>89</v>
      </c>
      <c r="H183" s="119">
        <v>5</v>
      </c>
      <c r="I183" s="119">
        <f>'Plant &amp; Machinery'!G55</f>
        <v>600</v>
      </c>
      <c r="J183" s="119">
        <f>H183*I183</f>
        <v>3000</v>
      </c>
    </row>
    <row r="184" spans="1:12">
      <c r="A184" s="115"/>
      <c r="B184" s="114"/>
      <c r="C184" s="114"/>
      <c r="D184" s="114"/>
      <c r="E184" s="117" t="s">
        <v>1681</v>
      </c>
      <c r="F184" s="114"/>
      <c r="G184" s="118" t="s">
        <v>89</v>
      </c>
      <c r="H184" s="119">
        <v>12</v>
      </c>
      <c r="I184" s="119">
        <f>'Plant &amp; Machinery'!G51</f>
        <v>826</v>
      </c>
      <c r="J184" s="119">
        <f>I184*H184</f>
        <v>9912</v>
      </c>
    </row>
    <row r="185" spans="1:12">
      <c r="A185" s="115"/>
      <c r="B185" s="114"/>
      <c r="C185" s="114"/>
      <c r="D185" s="113" t="s">
        <v>957</v>
      </c>
      <c r="E185" s="113" t="s">
        <v>1293</v>
      </c>
      <c r="F185" s="114"/>
      <c r="G185" s="114"/>
      <c r="H185" s="114"/>
      <c r="I185" s="114"/>
      <c r="J185" s="114"/>
    </row>
    <row r="186" spans="1:12" ht="29.25" customHeight="1">
      <c r="A186" s="115"/>
      <c r="B186" s="114"/>
      <c r="C186" s="114"/>
      <c r="D186" s="114"/>
      <c r="E186" s="688" t="s">
        <v>1708</v>
      </c>
      <c r="F186" s="688"/>
      <c r="G186" s="114"/>
      <c r="H186" s="114"/>
      <c r="I186" s="114"/>
      <c r="J186" s="114"/>
    </row>
    <row r="187" spans="1:12">
      <c r="A187" s="115"/>
      <c r="B187" s="114"/>
      <c r="C187" s="114"/>
      <c r="D187" s="114"/>
      <c r="E187" s="113" t="s">
        <v>1714</v>
      </c>
      <c r="F187" s="114"/>
      <c r="G187" s="114" t="s">
        <v>29</v>
      </c>
      <c r="H187" s="114">
        <v>360</v>
      </c>
      <c r="I187" s="114">
        <f>Material!D168</f>
        <v>1343</v>
      </c>
      <c r="J187" s="119">
        <f>I187*H187</f>
        <v>483480</v>
      </c>
    </row>
    <row r="188" spans="1:12">
      <c r="A188" s="115"/>
      <c r="B188" s="114"/>
      <c r="C188" s="114"/>
      <c r="D188" s="114"/>
      <c r="E188" s="117" t="s">
        <v>1715</v>
      </c>
      <c r="F188" s="114"/>
      <c r="G188" s="118" t="s">
        <v>29</v>
      </c>
      <c r="H188" s="495">
        <v>278.64</v>
      </c>
      <c r="I188" s="119" t="e">
        <f>#REF!</f>
        <v>#REF!</v>
      </c>
      <c r="J188" s="119"/>
      <c r="K188" t="s">
        <v>3989</v>
      </c>
      <c r="L188" s="3" t="e">
        <f>H188*I188</f>
        <v>#REF!</v>
      </c>
    </row>
    <row r="189" spans="1:12">
      <c r="A189" s="115"/>
      <c r="B189" s="114"/>
      <c r="C189" s="114"/>
      <c r="D189" s="114"/>
      <c r="E189" s="117" t="s">
        <v>1716</v>
      </c>
      <c r="F189" s="114"/>
      <c r="G189" s="118" t="s">
        <v>29</v>
      </c>
      <c r="H189" s="495">
        <v>81.36</v>
      </c>
      <c r="I189" s="119" t="e">
        <f>#REF!</f>
        <v>#REF!</v>
      </c>
      <c r="J189" s="119"/>
      <c r="K189" t="s">
        <v>3989</v>
      </c>
      <c r="L189" s="3" t="e">
        <f>H189*I189</f>
        <v>#REF!</v>
      </c>
    </row>
    <row r="190" spans="1:12">
      <c r="A190" s="115"/>
      <c r="B190" s="114"/>
      <c r="C190" s="114"/>
      <c r="D190" s="114"/>
      <c r="E190" s="117" t="s">
        <v>174</v>
      </c>
      <c r="F190" s="114"/>
      <c r="G190" s="118" t="s">
        <v>175</v>
      </c>
      <c r="H190" s="119">
        <v>30</v>
      </c>
      <c r="I190" s="119">
        <f>Material!D146</f>
        <v>125</v>
      </c>
      <c r="J190" s="119">
        <f>I190*H190</f>
        <v>3750</v>
      </c>
      <c r="L190" s="3">
        <f>H190*I190</f>
        <v>3750</v>
      </c>
    </row>
    <row r="191" spans="1:12">
      <c r="A191" s="115"/>
      <c r="B191" s="114"/>
      <c r="C191" s="114"/>
      <c r="D191" s="113" t="s">
        <v>959</v>
      </c>
      <c r="E191" s="113" t="s">
        <v>1296</v>
      </c>
      <c r="F191" s="114"/>
      <c r="G191" s="114"/>
      <c r="H191" s="114"/>
      <c r="I191" s="114"/>
      <c r="J191" s="124">
        <f>SUM(J175:J190)*12.5%</f>
        <v>69334.421000000002</v>
      </c>
      <c r="L191" s="3" t="e">
        <f>SUM(L188:L190)</f>
        <v>#REF!</v>
      </c>
    </row>
    <row r="192" spans="1:12">
      <c r="A192" s="115"/>
      <c r="B192" s="114"/>
      <c r="C192" s="114"/>
      <c r="D192" s="113"/>
      <c r="E192" s="113"/>
      <c r="F192" s="114"/>
      <c r="G192" s="114"/>
      <c r="H192" s="114"/>
      <c r="I192" s="114"/>
      <c r="J192" s="124"/>
      <c r="L192" t="e">
        <f>L191/360</f>
        <v>#REF!</v>
      </c>
    </row>
    <row r="193" spans="1:11">
      <c r="A193" s="115"/>
      <c r="B193" s="114"/>
      <c r="C193" s="114"/>
      <c r="D193" s="117" t="s">
        <v>1687</v>
      </c>
      <c r="E193" s="114"/>
      <c r="F193" s="114"/>
      <c r="G193" s="114"/>
      <c r="H193" s="114"/>
      <c r="I193" s="114"/>
      <c r="J193" s="124">
        <f>SUM(J175:J191)</f>
        <v>624009.78899999999</v>
      </c>
    </row>
    <row r="194" spans="1:11">
      <c r="A194" s="115"/>
      <c r="B194" s="114"/>
      <c r="C194" s="114"/>
      <c r="D194" s="113" t="s">
        <v>1713</v>
      </c>
      <c r="E194" s="114"/>
      <c r="F194" s="114"/>
      <c r="G194" s="114"/>
      <c r="H194" s="114"/>
      <c r="I194" s="114"/>
      <c r="J194" s="124">
        <f>J193/300</f>
        <v>2080.0326300000002</v>
      </c>
    </row>
    <row r="195" spans="1:11" ht="16.5" customHeight="1">
      <c r="A195" s="115"/>
      <c r="B195" s="112"/>
      <c r="C195" s="113" t="s">
        <v>580</v>
      </c>
      <c r="D195" s="694" t="s">
        <v>581</v>
      </c>
      <c r="E195" s="694"/>
      <c r="F195" s="694"/>
      <c r="G195" s="114"/>
      <c r="H195" s="114"/>
      <c r="I195" s="114"/>
      <c r="J195" s="114"/>
    </row>
    <row r="196" spans="1:11" ht="78" customHeight="1">
      <c r="A196" s="115"/>
      <c r="B196" s="114"/>
      <c r="C196" s="114"/>
      <c r="D196" s="689" t="s">
        <v>4054</v>
      </c>
      <c r="E196" s="689"/>
      <c r="F196" s="689"/>
      <c r="G196" s="114"/>
      <c r="H196" s="114"/>
      <c r="I196" s="114"/>
      <c r="J196" s="114"/>
    </row>
    <row r="197" spans="1:11">
      <c r="A197" s="111"/>
      <c r="B197" s="114"/>
      <c r="C197" s="114"/>
      <c r="D197" s="117" t="s">
        <v>1404</v>
      </c>
      <c r="E197" s="114"/>
      <c r="F197" s="114"/>
      <c r="G197" s="114"/>
      <c r="H197" s="114"/>
      <c r="I197" s="114"/>
      <c r="J197" s="114"/>
    </row>
    <row r="198" spans="1:11">
      <c r="A198" s="115"/>
      <c r="B198" s="114"/>
      <c r="C198" s="114"/>
      <c r="D198" s="117" t="s">
        <v>1707</v>
      </c>
      <c r="E198" s="114"/>
      <c r="F198" s="114"/>
      <c r="G198" s="114"/>
      <c r="H198" s="114"/>
      <c r="I198" s="114"/>
      <c r="J198" s="114"/>
    </row>
    <row r="199" spans="1:11">
      <c r="A199" s="115"/>
      <c r="B199" s="114"/>
      <c r="C199" s="114"/>
      <c r="D199" s="113" t="s">
        <v>953</v>
      </c>
      <c r="E199" s="113" t="s">
        <v>1230</v>
      </c>
      <c r="F199" s="114"/>
      <c r="G199" s="114"/>
      <c r="H199" s="114"/>
      <c r="I199" s="114"/>
      <c r="J199" s="114"/>
    </row>
    <row r="200" spans="1:11">
      <c r="A200" s="115"/>
      <c r="B200" s="114"/>
      <c r="C200" s="114"/>
      <c r="D200" s="114"/>
      <c r="E200" s="117" t="s">
        <v>17</v>
      </c>
      <c r="F200" s="114"/>
      <c r="G200" s="118" t="s">
        <v>4</v>
      </c>
      <c r="H200" s="119">
        <v>0.4</v>
      </c>
      <c r="I200" s="119">
        <f>Labour!D16</f>
        <v>466.67</v>
      </c>
      <c r="J200" s="119">
        <f>I200*H200</f>
        <v>186.66800000000001</v>
      </c>
    </row>
    <row r="201" spans="1:11">
      <c r="A201" s="115"/>
      <c r="B201" s="114"/>
      <c r="C201" s="114"/>
      <c r="D201" s="114"/>
      <c r="E201" s="117" t="s">
        <v>20</v>
      </c>
      <c r="F201" s="114"/>
      <c r="G201" s="118" t="s">
        <v>4</v>
      </c>
      <c r="H201" s="119">
        <v>2</v>
      </c>
      <c r="I201" s="119">
        <f>Labour!D19</f>
        <v>466.67</v>
      </c>
      <c r="J201" s="119">
        <f>I201*H201</f>
        <v>933.34</v>
      </c>
    </row>
    <row r="202" spans="1:11">
      <c r="A202" s="115"/>
      <c r="B202" s="114"/>
      <c r="C202" s="114"/>
      <c r="D202" s="114"/>
      <c r="E202" s="117" t="s">
        <v>18</v>
      </c>
      <c r="F202" s="114"/>
      <c r="G202" s="118" t="s">
        <v>4</v>
      </c>
      <c r="H202" s="119">
        <v>8</v>
      </c>
      <c r="I202" s="119">
        <f>Labour!D17</f>
        <v>466.67</v>
      </c>
      <c r="J202" s="119">
        <f>I202*H202</f>
        <v>3733.36</v>
      </c>
    </row>
    <row r="203" spans="1:11">
      <c r="A203" s="115"/>
      <c r="B203" s="114"/>
      <c r="C203" s="114"/>
      <c r="D203" s="113" t="s">
        <v>955</v>
      </c>
      <c r="E203" s="113" t="s">
        <v>1231</v>
      </c>
      <c r="F203" s="114"/>
      <c r="G203" s="114"/>
      <c r="H203" s="114"/>
      <c r="I203" s="114"/>
      <c r="J203" s="114"/>
    </row>
    <row r="204" spans="1:11">
      <c r="A204" s="115"/>
      <c r="B204" s="114"/>
      <c r="C204" s="114"/>
      <c r="D204" s="114"/>
      <c r="E204" s="696" t="s">
        <v>3988</v>
      </c>
      <c r="F204" s="696"/>
      <c r="G204" s="121" t="s">
        <v>89</v>
      </c>
      <c r="H204" s="494">
        <v>12</v>
      </c>
      <c r="I204" s="119">
        <f>'Plant &amp; Machinery'!G28</f>
        <v>840</v>
      </c>
      <c r="J204" s="119">
        <f>I204*H204</f>
        <v>10080</v>
      </c>
      <c r="K204" t="s">
        <v>1584</v>
      </c>
    </row>
    <row r="205" spans="1:11" ht="12.75" customHeight="1">
      <c r="A205" s="115"/>
      <c r="B205" s="114"/>
      <c r="C205" s="114"/>
      <c r="D205" s="114"/>
      <c r="E205" s="688" t="s">
        <v>1680</v>
      </c>
      <c r="F205" s="688"/>
      <c r="G205" s="118" t="s">
        <v>89</v>
      </c>
      <c r="H205" s="119">
        <v>30</v>
      </c>
      <c r="I205" s="119">
        <f>'Plant &amp; Machinery'!G36</f>
        <v>1320</v>
      </c>
      <c r="J205" s="119">
        <f>I205*H205</f>
        <v>39600</v>
      </c>
    </row>
    <row r="206" spans="1:11">
      <c r="A206" s="115"/>
      <c r="B206" s="114"/>
      <c r="C206" s="114"/>
      <c r="D206" s="114"/>
      <c r="E206" s="117" t="s">
        <v>1480</v>
      </c>
      <c r="F206" s="114"/>
      <c r="G206" s="118" t="s">
        <v>89</v>
      </c>
      <c r="H206" s="119">
        <v>5</v>
      </c>
      <c r="I206" s="119">
        <f>'Plant &amp; Machinery'!G55</f>
        <v>600</v>
      </c>
      <c r="J206" s="119">
        <f>H206*I206</f>
        <v>3000</v>
      </c>
    </row>
    <row r="207" spans="1:11">
      <c r="A207" s="115"/>
      <c r="B207" s="114"/>
      <c r="C207" s="114"/>
      <c r="D207" s="114"/>
      <c r="E207" s="117" t="s">
        <v>1681</v>
      </c>
      <c r="F207" s="114"/>
      <c r="G207" s="118" t="s">
        <v>89</v>
      </c>
      <c r="H207" s="119">
        <v>12</v>
      </c>
      <c r="I207" s="119">
        <f>'Plant &amp; Machinery'!G51</f>
        <v>826</v>
      </c>
      <c r="J207" s="119">
        <f>I207*H207</f>
        <v>9912</v>
      </c>
    </row>
    <row r="208" spans="1:11">
      <c r="A208" s="115"/>
      <c r="B208" s="114"/>
      <c r="C208" s="114"/>
      <c r="D208" s="113" t="s">
        <v>957</v>
      </c>
      <c r="E208" s="113" t="s">
        <v>1293</v>
      </c>
      <c r="F208" s="114"/>
      <c r="G208" s="114"/>
      <c r="H208" s="114"/>
      <c r="I208" s="114"/>
      <c r="J208" s="119"/>
    </row>
    <row r="209" spans="1:12" ht="26.25" customHeight="1">
      <c r="A209" s="115"/>
      <c r="B209" s="114"/>
      <c r="C209" s="114"/>
      <c r="D209" s="114"/>
      <c r="E209" s="688" t="s">
        <v>1708</v>
      </c>
      <c r="F209" s="688"/>
      <c r="G209" s="114"/>
      <c r="H209" s="114"/>
      <c r="I209" s="114"/>
      <c r="J209" s="124"/>
    </row>
    <row r="210" spans="1:12">
      <c r="A210" s="115"/>
      <c r="B210" s="114"/>
      <c r="C210" s="114"/>
      <c r="D210" s="114"/>
      <c r="E210" s="113" t="s">
        <v>1717</v>
      </c>
      <c r="F210" s="114"/>
      <c r="G210" s="114" t="s">
        <v>29</v>
      </c>
      <c r="H210" s="114">
        <v>360</v>
      </c>
      <c r="I210" s="114">
        <f>Material!D169</f>
        <v>1344</v>
      </c>
      <c r="J210" s="119">
        <f>I210*H210</f>
        <v>483840</v>
      </c>
    </row>
    <row r="211" spans="1:12">
      <c r="A211" s="115"/>
      <c r="B211" s="114"/>
      <c r="C211" s="114"/>
      <c r="D211" s="114"/>
      <c r="E211" s="117" t="s">
        <v>1718</v>
      </c>
      <c r="F211" s="114"/>
      <c r="G211" s="118" t="s">
        <v>29</v>
      </c>
      <c r="H211" s="495">
        <v>239.06</v>
      </c>
      <c r="I211" s="119" t="e">
        <f>#REF!</f>
        <v>#REF!</v>
      </c>
      <c r="J211" s="119"/>
      <c r="K211" t="s">
        <v>1584</v>
      </c>
      <c r="L211" s="3" t="e">
        <f>H211*I211</f>
        <v>#REF!</v>
      </c>
    </row>
    <row r="212" spans="1:12">
      <c r="A212" s="115"/>
      <c r="B212" s="114"/>
      <c r="C212" s="114"/>
      <c r="D212" s="114"/>
      <c r="E212" s="117" t="s">
        <v>1719</v>
      </c>
      <c r="F212" s="114"/>
      <c r="G212" s="118" t="s">
        <v>29</v>
      </c>
      <c r="H212" s="495">
        <v>120.94</v>
      </c>
      <c r="I212" s="119" t="e">
        <f>#REF!</f>
        <v>#REF!</v>
      </c>
      <c r="J212" s="119"/>
      <c r="K212" t="s">
        <v>1584</v>
      </c>
      <c r="L212" s="3" t="e">
        <f>H212*I212</f>
        <v>#REF!</v>
      </c>
    </row>
    <row r="213" spans="1:12">
      <c r="A213" s="115"/>
      <c r="B213" s="114"/>
      <c r="C213" s="114"/>
      <c r="D213" s="114"/>
      <c r="E213" s="117" t="s">
        <v>174</v>
      </c>
      <c r="F213" s="114"/>
      <c r="G213" s="118" t="s">
        <v>175</v>
      </c>
      <c r="H213" s="119">
        <v>30</v>
      </c>
      <c r="I213" s="119">
        <f>Material!D146</f>
        <v>125</v>
      </c>
      <c r="J213" s="119">
        <f>I213*H213</f>
        <v>3750</v>
      </c>
      <c r="L213" s="3">
        <f>H213*I213</f>
        <v>3750</v>
      </c>
    </row>
    <row r="214" spans="1:12">
      <c r="A214" s="115"/>
      <c r="B214" s="114"/>
      <c r="C214" s="114"/>
      <c r="D214" s="113" t="s">
        <v>959</v>
      </c>
      <c r="E214" s="113" t="s">
        <v>1296</v>
      </c>
      <c r="F214" s="114"/>
      <c r="G214" s="114"/>
      <c r="H214" s="114"/>
      <c r="I214" s="114"/>
      <c r="J214" s="124">
        <f>SUM(J198:J213)*12.5%</f>
        <v>69379.421000000002</v>
      </c>
      <c r="L214" s="3" t="e">
        <f>SUM(L211:L213)</f>
        <v>#REF!</v>
      </c>
    </row>
    <row r="215" spans="1:12">
      <c r="A215" s="115"/>
      <c r="B215" s="114"/>
      <c r="C215" s="114"/>
      <c r="D215" s="113"/>
      <c r="E215" s="113"/>
      <c r="F215" s="114"/>
      <c r="G215" s="114"/>
      <c r="H215" s="114"/>
      <c r="I215" s="114"/>
      <c r="J215" s="124"/>
      <c r="L215" s="3" t="e">
        <f>L214/360</f>
        <v>#REF!</v>
      </c>
    </row>
    <row r="216" spans="1:12">
      <c r="A216" s="115"/>
      <c r="B216" s="114"/>
      <c r="C216" s="114"/>
      <c r="D216" s="117" t="s">
        <v>1687</v>
      </c>
      <c r="E216" s="114"/>
      <c r="F216" s="114"/>
      <c r="G216" s="114"/>
      <c r="H216" s="114"/>
      <c r="I216" s="114"/>
      <c r="J216" s="124">
        <f>SUM(J198:J214)</f>
        <v>624414.78899999999</v>
      </c>
    </row>
    <row r="217" spans="1:12">
      <c r="A217" s="115"/>
      <c r="B217" s="114"/>
      <c r="C217" s="114"/>
      <c r="D217" s="113" t="s">
        <v>1713</v>
      </c>
      <c r="E217" s="114"/>
      <c r="F217" s="114"/>
      <c r="G217" s="114"/>
      <c r="H217" s="114"/>
      <c r="I217" s="114"/>
      <c r="J217" s="124">
        <f>J216/300</f>
        <v>2081.3826300000001</v>
      </c>
    </row>
    <row r="218" spans="1:12" ht="37.5" customHeight="1">
      <c r="A218" s="111"/>
      <c r="B218" s="112">
        <v>402</v>
      </c>
      <c r="C218" s="113" t="s">
        <v>2367</v>
      </c>
      <c r="D218" s="694" t="s">
        <v>4046</v>
      </c>
      <c r="E218" s="694"/>
      <c r="F218" s="694"/>
      <c r="G218" s="114"/>
      <c r="H218" s="114"/>
      <c r="I218" s="114"/>
      <c r="J218" s="114"/>
      <c r="K218" s="497" t="s">
        <v>3992</v>
      </c>
    </row>
    <row r="219" spans="1:12" ht="128.25" customHeight="1">
      <c r="A219" s="115"/>
      <c r="B219" s="114"/>
      <c r="C219" s="114"/>
      <c r="D219" s="689" t="s">
        <v>3990</v>
      </c>
      <c r="E219" s="689"/>
      <c r="F219" s="689"/>
      <c r="G219" s="114"/>
      <c r="H219" s="114"/>
      <c r="I219" s="114"/>
      <c r="J219" s="114"/>
    </row>
    <row r="220" spans="1:12">
      <c r="A220" s="111"/>
      <c r="B220" s="114"/>
      <c r="C220" s="114"/>
      <c r="D220" s="117" t="s">
        <v>1404</v>
      </c>
      <c r="E220" s="114"/>
      <c r="F220" s="114"/>
      <c r="G220" s="114"/>
      <c r="H220" s="114"/>
      <c r="I220" s="114"/>
      <c r="J220" s="114"/>
    </row>
    <row r="221" spans="1:12">
      <c r="A221" s="115"/>
      <c r="B221" s="114"/>
      <c r="C221" s="114"/>
      <c r="D221" s="117" t="s">
        <v>1707</v>
      </c>
      <c r="E221" s="114"/>
      <c r="F221" s="114"/>
      <c r="G221" s="114"/>
      <c r="H221" s="114"/>
      <c r="I221" s="114"/>
      <c r="J221" s="114"/>
    </row>
    <row r="222" spans="1:12">
      <c r="A222" s="115"/>
      <c r="B222" s="114"/>
      <c r="C222" s="114"/>
      <c r="D222" s="113" t="s">
        <v>953</v>
      </c>
      <c r="E222" s="113" t="s">
        <v>1230</v>
      </c>
      <c r="F222" s="114"/>
      <c r="G222" s="114"/>
      <c r="H222" s="114"/>
      <c r="I222" s="114"/>
      <c r="J222" s="114"/>
    </row>
    <row r="223" spans="1:12">
      <c r="A223" s="115"/>
      <c r="B223" s="114"/>
      <c r="C223" s="114"/>
      <c r="D223" s="114"/>
      <c r="E223" s="117" t="s">
        <v>17</v>
      </c>
      <c r="F223" s="114"/>
      <c r="G223" s="118" t="s">
        <v>4</v>
      </c>
      <c r="H223" s="119">
        <v>0.4</v>
      </c>
      <c r="I223" s="119">
        <f>Labour!D16</f>
        <v>466.67</v>
      </c>
      <c r="J223" s="119">
        <f>I223*H223</f>
        <v>186.66800000000001</v>
      </c>
    </row>
    <row r="224" spans="1:12">
      <c r="A224" s="115"/>
      <c r="B224" s="114"/>
      <c r="C224" s="114"/>
      <c r="D224" s="114"/>
      <c r="E224" s="117" t="s">
        <v>20</v>
      </c>
      <c r="F224" s="114"/>
      <c r="G224" s="118" t="s">
        <v>4</v>
      </c>
      <c r="H224" s="119">
        <v>2</v>
      </c>
      <c r="I224" s="119">
        <f>Labour!D19</f>
        <v>466.67</v>
      </c>
      <c r="J224" s="119">
        <f>I224*H224</f>
        <v>933.34</v>
      </c>
    </row>
    <row r="225" spans="1:12">
      <c r="A225" s="115"/>
      <c r="B225" s="114"/>
      <c r="C225" s="114"/>
      <c r="D225" s="114"/>
      <c r="E225" s="117" t="s">
        <v>18</v>
      </c>
      <c r="F225" s="114"/>
      <c r="G225" s="118" t="s">
        <v>4</v>
      </c>
      <c r="H225" s="119">
        <v>8</v>
      </c>
      <c r="I225" s="119">
        <f>Labour!D17</f>
        <v>466.67</v>
      </c>
      <c r="J225" s="119">
        <f>I225*H225</f>
        <v>3733.36</v>
      </c>
    </row>
    <row r="226" spans="1:12">
      <c r="A226" s="115"/>
      <c r="B226" s="114"/>
      <c r="C226" s="114"/>
      <c r="D226" s="113" t="s">
        <v>955</v>
      </c>
      <c r="E226" s="113" t="s">
        <v>1231</v>
      </c>
      <c r="F226" s="114"/>
      <c r="G226" s="114"/>
      <c r="H226" s="114"/>
      <c r="I226" s="114"/>
      <c r="J226" s="114"/>
    </row>
    <row r="227" spans="1:12">
      <c r="A227" s="115"/>
      <c r="B227" s="114"/>
      <c r="C227" s="114"/>
      <c r="D227" s="114"/>
      <c r="E227" s="690" t="s">
        <v>3988</v>
      </c>
      <c r="F227" s="690"/>
      <c r="G227" s="118" t="s">
        <v>89</v>
      </c>
      <c r="H227" s="119">
        <v>12</v>
      </c>
      <c r="I227" s="119">
        <f>'Plant &amp; Machinery'!G28</f>
        <v>840</v>
      </c>
      <c r="J227" s="119">
        <f>I227*H227</f>
        <v>10080</v>
      </c>
    </row>
    <row r="228" spans="1:12" ht="12.75" customHeight="1">
      <c r="A228" s="115"/>
      <c r="B228" s="114"/>
      <c r="C228" s="114"/>
      <c r="D228" s="114"/>
      <c r="E228" s="688" t="s">
        <v>1680</v>
      </c>
      <c r="F228" s="688"/>
      <c r="G228" s="118" t="s">
        <v>89</v>
      </c>
      <c r="H228" s="119">
        <v>30</v>
      </c>
      <c r="I228" s="119">
        <f>'Plant &amp; Machinery'!G36</f>
        <v>1320</v>
      </c>
      <c r="J228" s="119">
        <f>I228*H228</f>
        <v>39600</v>
      </c>
    </row>
    <row r="229" spans="1:12">
      <c r="A229" s="115"/>
      <c r="B229" s="114"/>
      <c r="C229" s="114"/>
      <c r="D229" s="114"/>
      <c r="E229" s="117" t="s">
        <v>1480</v>
      </c>
      <c r="F229" s="114"/>
      <c r="G229" s="118" t="s">
        <v>89</v>
      </c>
      <c r="H229" s="119">
        <v>5</v>
      </c>
      <c r="I229" s="119">
        <f>'Plant &amp; Machinery'!G55</f>
        <v>600</v>
      </c>
      <c r="J229" s="119">
        <f>H229*I229</f>
        <v>3000</v>
      </c>
    </row>
    <row r="230" spans="1:12">
      <c r="A230" s="115"/>
      <c r="B230" s="114"/>
      <c r="C230" s="114"/>
      <c r="D230" s="114"/>
      <c r="E230" s="117" t="s">
        <v>1681</v>
      </c>
      <c r="F230" s="114"/>
      <c r="G230" s="118" t="s">
        <v>89</v>
      </c>
      <c r="H230" s="119">
        <v>12</v>
      </c>
      <c r="I230" s="119">
        <f>'Plant &amp; Machinery'!G51</f>
        <v>826</v>
      </c>
      <c r="J230" s="119">
        <f>I230*H230</f>
        <v>9912</v>
      </c>
    </row>
    <row r="231" spans="1:12">
      <c r="A231" s="115"/>
      <c r="B231" s="114"/>
      <c r="C231" s="114"/>
      <c r="D231" s="113" t="s">
        <v>957</v>
      </c>
      <c r="E231" s="113" t="s">
        <v>1293</v>
      </c>
      <c r="F231" s="114"/>
      <c r="G231" s="114"/>
      <c r="H231" s="114"/>
      <c r="I231" s="114"/>
      <c r="J231" s="114"/>
    </row>
    <row r="232" spans="1:12" ht="30.75" customHeight="1">
      <c r="A232" s="115"/>
      <c r="B232" s="114"/>
      <c r="C232" s="114"/>
      <c r="D232" s="114"/>
      <c r="E232" s="688" t="s">
        <v>3991</v>
      </c>
      <c r="F232" s="688"/>
      <c r="G232" s="114" t="s">
        <v>29</v>
      </c>
      <c r="H232" s="114">
        <v>360</v>
      </c>
      <c r="I232" s="496">
        <f>Material!D171</f>
        <v>1339</v>
      </c>
      <c r="J232" s="114">
        <f>H232*I232</f>
        <v>482040</v>
      </c>
    </row>
    <row r="233" spans="1:12">
      <c r="A233" s="115"/>
      <c r="B233" s="114"/>
      <c r="C233" s="114"/>
      <c r="D233" s="114"/>
      <c r="E233" s="113" t="s">
        <v>3993</v>
      </c>
      <c r="F233" s="114"/>
      <c r="G233" s="114"/>
      <c r="H233" s="114"/>
      <c r="I233" s="114"/>
      <c r="J233" s="114"/>
    </row>
    <row r="234" spans="1:12">
      <c r="A234" s="115"/>
      <c r="B234" s="114"/>
      <c r="C234" s="114"/>
      <c r="D234" s="114"/>
      <c r="E234" s="117" t="s">
        <v>3994</v>
      </c>
      <c r="F234" s="114"/>
      <c r="G234" s="118" t="s">
        <v>29</v>
      </c>
      <c r="H234" s="119">
        <v>36</v>
      </c>
      <c r="I234" s="119">
        <f>Material!D23</f>
        <v>1070</v>
      </c>
      <c r="J234" s="119"/>
      <c r="K234" t="s">
        <v>4062</v>
      </c>
      <c r="L234" s="3">
        <f t="shared" ref="L234:L239" si="0">H234*I234</f>
        <v>38520</v>
      </c>
    </row>
    <row r="235" spans="1:12">
      <c r="A235" s="115"/>
      <c r="B235" s="114"/>
      <c r="C235" s="114"/>
      <c r="D235" s="114"/>
      <c r="E235" s="117" t="s">
        <v>3995</v>
      </c>
      <c r="F235" s="114"/>
      <c r="G235" s="118" t="s">
        <v>29</v>
      </c>
      <c r="H235" s="119">
        <v>72</v>
      </c>
      <c r="I235" s="119">
        <f>(Material!D18+Material!D19)/2</f>
        <v>1274</v>
      </c>
      <c r="J235" s="119"/>
      <c r="K235" t="s">
        <v>4065</v>
      </c>
      <c r="L235" s="3">
        <f t="shared" si="0"/>
        <v>91728</v>
      </c>
    </row>
    <row r="236" spans="1:12">
      <c r="A236" s="115"/>
      <c r="B236" s="114"/>
      <c r="C236" s="114"/>
      <c r="D236" s="114"/>
      <c r="E236" s="117" t="s">
        <v>3996</v>
      </c>
      <c r="F236" s="114"/>
      <c r="G236" s="118" t="s">
        <v>29</v>
      </c>
      <c r="H236" s="119">
        <v>54</v>
      </c>
      <c r="I236" s="119">
        <f>(Material!D18+Material!D17)/2</f>
        <v>1359</v>
      </c>
      <c r="J236" s="119"/>
      <c r="K236" t="s">
        <v>4064</v>
      </c>
      <c r="L236" s="3">
        <f t="shared" si="0"/>
        <v>73386</v>
      </c>
    </row>
    <row r="237" spans="1:12">
      <c r="A237" s="115"/>
      <c r="B237" s="114"/>
      <c r="C237" s="114"/>
      <c r="D237" s="114"/>
      <c r="E237" s="117" t="s">
        <v>3997</v>
      </c>
      <c r="F237" s="114"/>
      <c r="G237" s="118" t="s">
        <v>29</v>
      </c>
      <c r="H237" s="119">
        <v>54</v>
      </c>
      <c r="I237" s="119">
        <f>Material!D10</f>
        <v>1350</v>
      </c>
      <c r="J237" s="119"/>
      <c r="K237" t="s">
        <v>4057</v>
      </c>
      <c r="L237" s="3">
        <f t="shared" si="0"/>
        <v>72900</v>
      </c>
    </row>
    <row r="238" spans="1:12">
      <c r="A238" s="115"/>
      <c r="B238" s="114"/>
      <c r="C238" s="114"/>
      <c r="D238" s="114"/>
      <c r="E238" s="117" t="s">
        <v>3998</v>
      </c>
      <c r="F238" s="114"/>
      <c r="G238" s="118" t="s">
        <v>29</v>
      </c>
      <c r="H238" s="119">
        <v>144</v>
      </c>
      <c r="I238" s="119">
        <f>Material!D13</f>
        <v>1320</v>
      </c>
      <c r="J238" s="119"/>
      <c r="K238" t="s">
        <v>4063</v>
      </c>
      <c r="L238" s="3">
        <f t="shared" si="0"/>
        <v>190080</v>
      </c>
    </row>
    <row r="239" spans="1:12">
      <c r="A239" s="115"/>
      <c r="B239" s="114"/>
      <c r="C239" s="114"/>
      <c r="D239" s="114"/>
      <c r="E239" s="117" t="s">
        <v>174</v>
      </c>
      <c r="F239" s="114"/>
      <c r="G239" s="118" t="s">
        <v>175</v>
      </c>
      <c r="H239" s="119">
        <v>30</v>
      </c>
      <c r="I239" s="119">
        <f>Material!D146</f>
        <v>125</v>
      </c>
      <c r="J239" s="119">
        <f>I239*H239</f>
        <v>3750</v>
      </c>
      <c r="L239" s="3">
        <f t="shared" si="0"/>
        <v>3750</v>
      </c>
    </row>
    <row r="240" spans="1:12">
      <c r="A240" s="115"/>
      <c r="B240" s="114"/>
      <c r="C240" s="114"/>
      <c r="D240" s="113" t="s">
        <v>959</v>
      </c>
      <c r="E240" s="113" t="s">
        <v>1296</v>
      </c>
      <c r="F240" s="114"/>
      <c r="G240" s="114"/>
      <c r="H240" s="114"/>
      <c r="I240" s="114"/>
      <c r="J240" s="124">
        <f>SUM(J222:J239)*12.5%</f>
        <v>69154.421000000002</v>
      </c>
      <c r="L240" s="3">
        <f>SUM(L234:L239)</f>
        <v>470364</v>
      </c>
    </row>
    <row r="241" spans="1:12">
      <c r="A241" s="115"/>
      <c r="B241" s="114"/>
      <c r="C241" s="114"/>
      <c r="D241" s="113"/>
      <c r="E241" s="113"/>
      <c r="F241" s="114"/>
      <c r="G241" s="114"/>
      <c r="H241" s="114"/>
      <c r="I241" s="114"/>
      <c r="J241" s="124"/>
      <c r="L241" s="3">
        <f>L240/360</f>
        <v>1306.5666666666666</v>
      </c>
    </row>
    <row r="242" spans="1:12">
      <c r="A242" s="115"/>
      <c r="B242" s="114"/>
      <c r="C242" s="114"/>
      <c r="D242" s="117" t="s">
        <v>1687</v>
      </c>
      <c r="E242" s="114"/>
      <c r="F242" s="114"/>
      <c r="G242" s="114"/>
      <c r="H242" s="114"/>
      <c r="I242" s="114"/>
      <c r="J242" s="124">
        <f>SUM(J222:J240)</f>
        <v>622389.78899999999</v>
      </c>
    </row>
    <row r="243" spans="1:12">
      <c r="A243" s="115"/>
      <c r="B243" s="114"/>
      <c r="C243" s="114"/>
      <c r="D243" s="113" t="s">
        <v>1713</v>
      </c>
      <c r="E243" s="114"/>
      <c r="F243" s="114"/>
      <c r="G243" s="114"/>
      <c r="H243" s="114"/>
      <c r="I243" s="114"/>
      <c r="J243" s="124">
        <f>J242/300</f>
        <v>2074.6326300000001</v>
      </c>
    </row>
    <row r="244" spans="1:12" ht="40.5" customHeight="1">
      <c r="A244" s="115"/>
      <c r="B244" s="112"/>
      <c r="C244" s="113" t="s">
        <v>2369</v>
      </c>
      <c r="D244" s="694" t="s">
        <v>4047</v>
      </c>
      <c r="E244" s="694"/>
      <c r="F244" s="694"/>
      <c r="G244" s="114"/>
      <c r="H244" s="114"/>
      <c r="I244" s="114"/>
      <c r="J244" s="114"/>
      <c r="K244" s="485" t="s">
        <v>3992</v>
      </c>
    </row>
    <row r="245" spans="1:12" ht="138.75" customHeight="1">
      <c r="A245" s="115"/>
      <c r="B245" s="114"/>
      <c r="C245" s="114"/>
      <c r="D245" s="689" t="s">
        <v>3999</v>
      </c>
      <c r="E245" s="689"/>
      <c r="F245" s="689"/>
      <c r="G245" s="114"/>
      <c r="H245" s="114"/>
      <c r="I245" s="114"/>
      <c r="J245" s="114"/>
    </row>
    <row r="246" spans="1:12">
      <c r="A246" s="111"/>
      <c r="B246" s="114"/>
      <c r="C246" s="114"/>
      <c r="D246" s="117" t="s">
        <v>1404</v>
      </c>
      <c r="E246" s="114"/>
      <c r="F246" s="114"/>
      <c r="G246" s="114"/>
      <c r="H246" s="114"/>
      <c r="I246" s="114"/>
      <c r="J246" s="114"/>
    </row>
    <row r="247" spans="1:12">
      <c r="A247" s="115"/>
      <c r="B247" s="114"/>
      <c r="C247" s="114"/>
      <c r="D247" s="117" t="s">
        <v>1707</v>
      </c>
      <c r="E247" s="114"/>
      <c r="F247" s="114"/>
      <c r="G247" s="114"/>
      <c r="H247" s="114"/>
      <c r="I247" s="114"/>
      <c r="J247" s="114"/>
    </row>
    <row r="248" spans="1:12">
      <c r="A248" s="115"/>
      <c r="B248" s="114"/>
      <c r="C248" s="114"/>
      <c r="D248" s="113" t="s">
        <v>953</v>
      </c>
      <c r="E248" s="113" t="s">
        <v>1230</v>
      </c>
      <c r="F248" s="114"/>
      <c r="G248" s="114"/>
      <c r="H248" s="114"/>
      <c r="I248" s="114"/>
      <c r="J248" s="114"/>
    </row>
    <row r="249" spans="1:12">
      <c r="A249" s="115"/>
      <c r="B249" s="114"/>
      <c r="C249" s="114"/>
      <c r="D249" s="114"/>
      <c r="E249" s="117" t="s">
        <v>17</v>
      </c>
      <c r="F249" s="114"/>
      <c r="G249" s="118" t="s">
        <v>4</v>
      </c>
      <c r="H249" s="119">
        <v>0.4</v>
      </c>
      <c r="I249" s="119">
        <f>Labour!D16</f>
        <v>466.67</v>
      </c>
      <c r="J249" s="119">
        <f>I249*H249</f>
        <v>186.66800000000001</v>
      </c>
    </row>
    <row r="250" spans="1:12">
      <c r="A250" s="115"/>
      <c r="B250" s="114"/>
      <c r="C250" s="114"/>
      <c r="D250" s="114"/>
      <c r="E250" s="117" t="s">
        <v>20</v>
      </c>
      <c r="F250" s="114"/>
      <c r="G250" s="118" t="s">
        <v>4</v>
      </c>
      <c r="H250" s="119">
        <v>2</v>
      </c>
      <c r="I250" s="119">
        <f>Labour!D19</f>
        <v>466.67</v>
      </c>
      <c r="J250" s="119">
        <f>I250*H250</f>
        <v>933.34</v>
      </c>
    </row>
    <row r="251" spans="1:12">
      <c r="A251" s="115"/>
      <c r="B251" s="114"/>
      <c r="C251" s="114"/>
      <c r="D251" s="114"/>
      <c r="E251" s="117" t="s">
        <v>18</v>
      </c>
      <c r="F251" s="114"/>
      <c r="G251" s="118" t="s">
        <v>4</v>
      </c>
      <c r="H251" s="119">
        <v>8</v>
      </c>
      <c r="I251" s="119">
        <f>Labour!D17</f>
        <v>466.67</v>
      </c>
      <c r="J251" s="119">
        <f>I251*H251</f>
        <v>3733.36</v>
      </c>
    </row>
    <row r="252" spans="1:12">
      <c r="A252" s="115"/>
      <c r="B252" s="114"/>
      <c r="C252" s="114"/>
      <c r="D252" s="113" t="s">
        <v>955</v>
      </c>
      <c r="E252" s="113" t="s">
        <v>1231</v>
      </c>
      <c r="F252" s="114"/>
      <c r="G252" s="114"/>
      <c r="H252" s="114"/>
      <c r="I252" s="114"/>
      <c r="J252" s="114"/>
    </row>
    <row r="253" spans="1:12">
      <c r="A253" s="115"/>
      <c r="B253" s="114"/>
      <c r="C253" s="114"/>
      <c r="D253" s="114"/>
      <c r="E253" s="690" t="s">
        <v>3988</v>
      </c>
      <c r="F253" s="690"/>
      <c r="G253" s="118" t="s">
        <v>89</v>
      </c>
      <c r="H253" s="119">
        <v>12</v>
      </c>
      <c r="I253" s="119">
        <f>'Plant &amp; Machinery'!G28</f>
        <v>840</v>
      </c>
      <c r="J253" s="119">
        <f>I253*H253</f>
        <v>10080</v>
      </c>
    </row>
    <row r="254" spans="1:12" ht="12.75" customHeight="1">
      <c r="A254" s="115"/>
      <c r="B254" s="114"/>
      <c r="C254" s="114"/>
      <c r="D254" s="114"/>
      <c r="E254" s="688" t="s">
        <v>1680</v>
      </c>
      <c r="F254" s="688"/>
      <c r="G254" s="118" t="s">
        <v>89</v>
      </c>
      <c r="H254" s="119">
        <v>30</v>
      </c>
      <c r="I254" s="119">
        <f>'Plant &amp; Machinery'!G36</f>
        <v>1320</v>
      </c>
      <c r="J254" s="119">
        <f>I254*H254</f>
        <v>39600</v>
      </c>
    </row>
    <row r="255" spans="1:12">
      <c r="A255" s="115"/>
      <c r="B255" s="114"/>
      <c r="C255" s="114"/>
      <c r="D255" s="114"/>
      <c r="E255" s="117" t="s">
        <v>1480</v>
      </c>
      <c r="F255" s="114"/>
      <c r="G255" s="118" t="s">
        <v>89</v>
      </c>
      <c r="H255" s="119">
        <v>5</v>
      </c>
      <c r="I255" s="119">
        <f>'Plant &amp; Machinery'!G55</f>
        <v>600</v>
      </c>
      <c r="J255" s="119">
        <f>H255*I255</f>
        <v>3000</v>
      </c>
    </row>
    <row r="256" spans="1:12">
      <c r="A256" s="115"/>
      <c r="B256" s="114"/>
      <c r="C256" s="114"/>
      <c r="D256" s="114"/>
      <c r="E256" s="117" t="s">
        <v>1681</v>
      </c>
      <c r="F256" s="114"/>
      <c r="G256" s="118" t="s">
        <v>89</v>
      </c>
      <c r="H256" s="119">
        <v>12</v>
      </c>
      <c r="I256" s="119">
        <f>'Plant &amp; Machinery'!G51</f>
        <v>826</v>
      </c>
      <c r="J256" s="119">
        <f>I256*H256</f>
        <v>9912</v>
      </c>
    </row>
    <row r="257" spans="1:12">
      <c r="A257" s="115"/>
      <c r="B257" s="114"/>
      <c r="C257" s="114"/>
      <c r="D257" s="113" t="s">
        <v>957</v>
      </c>
      <c r="E257" s="113" t="s">
        <v>1293</v>
      </c>
      <c r="F257" s="114"/>
      <c r="G257" s="114"/>
      <c r="H257" s="114"/>
      <c r="I257" s="114"/>
      <c r="J257" s="114"/>
    </row>
    <row r="258" spans="1:12" ht="29.25" customHeight="1">
      <c r="A258" s="115"/>
      <c r="B258" s="114"/>
      <c r="C258" s="114"/>
      <c r="D258" s="114"/>
      <c r="E258" s="688" t="s">
        <v>4000</v>
      </c>
      <c r="F258" s="688"/>
      <c r="G258" s="114" t="s">
        <v>29</v>
      </c>
      <c r="H258" s="114">
        <v>360</v>
      </c>
      <c r="I258" s="496">
        <f>Material!D172</f>
        <v>1342</v>
      </c>
      <c r="J258" s="114">
        <f>H258*I258</f>
        <v>483120</v>
      </c>
    </row>
    <row r="259" spans="1:12">
      <c r="A259" s="115"/>
      <c r="B259" s="114"/>
      <c r="C259" s="114"/>
      <c r="D259" s="114"/>
      <c r="E259" s="113" t="s">
        <v>4001</v>
      </c>
      <c r="F259" s="114"/>
      <c r="G259" s="114"/>
      <c r="H259" s="114"/>
      <c r="I259" s="114"/>
      <c r="J259" s="114"/>
    </row>
    <row r="260" spans="1:12">
      <c r="A260" s="115"/>
      <c r="B260" s="114"/>
      <c r="C260" s="114"/>
      <c r="D260" s="114"/>
      <c r="E260" s="117" t="s">
        <v>4002</v>
      </c>
      <c r="F260" s="114"/>
      <c r="G260" s="118" t="s">
        <v>29</v>
      </c>
      <c r="H260" s="119">
        <v>36</v>
      </c>
      <c r="I260" s="119">
        <f>(Material!D18+Material!D19)/2</f>
        <v>1274</v>
      </c>
      <c r="J260" s="119"/>
      <c r="K260" t="s">
        <v>4065</v>
      </c>
      <c r="L260" s="119">
        <f t="shared" ref="L260:L265" si="1">H260*I260</f>
        <v>45864</v>
      </c>
    </row>
    <row r="261" spans="1:12">
      <c r="A261" s="115"/>
      <c r="B261" s="114"/>
      <c r="C261" s="114"/>
      <c r="D261" s="114"/>
      <c r="E261" s="117" t="s">
        <v>4003</v>
      </c>
      <c r="F261" s="114"/>
      <c r="G261" s="118" t="s">
        <v>29</v>
      </c>
      <c r="H261" s="119">
        <v>81</v>
      </c>
      <c r="I261" s="119">
        <f>(Material!D17+Material!D18)/2</f>
        <v>1359</v>
      </c>
      <c r="J261" s="119"/>
      <c r="K261" t="s">
        <v>4064</v>
      </c>
      <c r="L261" s="119">
        <f t="shared" si="1"/>
        <v>110079</v>
      </c>
    </row>
    <row r="262" spans="1:12">
      <c r="A262" s="115"/>
      <c r="B262" s="114"/>
      <c r="C262" s="114"/>
      <c r="D262" s="114"/>
      <c r="E262" s="117" t="s">
        <v>4004</v>
      </c>
      <c r="F262" s="114"/>
      <c r="G262" s="118" t="s">
        <v>29</v>
      </c>
      <c r="H262" s="119">
        <v>63</v>
      </c>
      <c r="I262" s="119">
        <f>Material!D10</f>
        <v>1350</v>
      </c>
      <c r="J262" s="119"/>
      <c r="K262" t="s">
        <v>4057</v>
      </c>
      <c r="L262" s="119">
        <f t="shared" si="1"/>
        <v>85050</v>
      </c>
    </row>
    <row r="263" spans="1:12">
      <c r="A263" s="115"/>
      <c r="B263" s="114"/>
      <c r="C263" s="114"/>
      <c r="D263" s="114"/>
      <c r="E263" s="117" t="s">
        <v>4005</v>
      </c>
      <c r="F263" s="114"/>
      <c r="G263" s="118" t="s">
        <v>29</v>
      </c>
      <c r="H263" s="119">
        <v>36</v>
      </c>
      <c r="I263" s="119">
        <f>Material!D13</f>
        <v>1320</v>
      </c>
      <c r="J263" s="119"/>
      <c r="K263" t="s">
        <v>4063</v>
      </c>
      <c r="L263" s="119">
        <f t="shared" si="1"/>
        <v>47520</v>
      </c>
    </row>
    <row r="264" spans="1:12">
      <c r="A264" s="115"/>
      <c r="B264" s="114"/>
      <c r="C264" s="114"/>
      <c r="D264" s="114"/>
      <c r="E264" s="117" t="s">
        <v>4006</v>
      </c>
      <c r="F264" s="114"/>
      <c r="G264" s="118" t="s">
        <v>29</v>
      </c>
      <c r="H264" s="119">
        <v>144</v>
      </c>
      <c r="I264" s="119">
        <f>Material!D13</f>
        <v>1320</v>
      </c>
      <c r="J264" s="119"/>
      <c r="K264" t="s">
        <v>4063</v>
      </c>
      <c r="L264" s="119">
        <f t="shared" si="1"/>
        <v>190080</v>
      </c>
    </row>
    <row r="265" spans="1:12">
      <c r="A265" s="115"/>
      <c r="B265" s="114"/>
      <c r="C265" s="114"/>
      <c r="D265" s="114"/>
      <c r="E265" s="117" t="s">
        <v>174</v>
      </c>
      <c r="F265" s="114"/>
      <c r="G265" s="118" t="s">
        <v>175</v>
      </c>
      <c r="H265" s="119">
        <v>30</v>
      </c>
      <c r="I265" s="119">
        <f>Material!D146</f>
        <v>125</v>
      </c>
      <c r="J265" s="119">
        <f>I265*H265</f>
        <v>3750</v>
      </c>
      <c r="L265" s="119">
        <f t="shared" si="1"/>
        <v>3750</v>
      </c>
    </row>
    <row r="266" spans="1:12">
      <c r="A266" s="115"/>
      <c r="B266" s="114"/>
      <c r="C266" s="114"/>
      <c r="D266" s="113" t="s">
        <v>959</v>
      </c>
      <c r="E266" s="113" t="s">
        <v>1296</v>
      </c>
      <c r="F266" s="114"/>
      <c r="G266" s="114"/>
      <c r="H266" s="114"/>
      <c r="I266" s="114"/>
      <c r="J266" s="124">
        <f>SUM(J247:J265)*12.5%</f>
        <v>69289.421000000002</v>
      </c>
      <c r="L266" s="501">
        <f>SUM(L260:L265)</f>
        <v>482343</v>
      </c>
    </row>
    <row r="267" spans="1:12">
      <c r="A267" s="115"/>
      <c r="B267" s="114"/>
      <c r="C267" s="114"/>
      <c r="D267" s="113"/>
      <c r="E267" s="113"/>
      <c r="F267" s="114"/>
      <c r="G267" s="114"/>
      <c r="H267" s="114"/>
      <c r="I267" s="114"/>
      <c r="J267" s="124"/>
      <c r="L267" s="119">
        <f>L266/360</f>
        <v>1339.8416666666667</v>
      </c>
    </row>
    <row r="268" spans="1:12">
      <c r="A268" s="115"/>
      <c r="B268" s="114"/>
      <c r="C268" s="114"/>
      <c r="D268" s="117" t="s">
        <v>1687</v>
      </c>
      <c r="E268" s="114"/>
      <c r="F268" s="114"/>
      <c r="G268" s="114"/>
      <c r="H268" s="114"/>
      <c r="I268" s="114"/>
      <c r="J268" s="124">
        <f>SUM(J247:J266)</f>
        <v>623604.78899999999</v>
      </c>
    </row>
    <row r="269" spans="1:12">
      <c r="A269" s="115"/>
      <c r="B269" s="114"/>
      <c r="C269" s="114"/>
      <c r="D269" s="113" t="s">
        <v>1713</v>
      </c>
      <c r="E269" s="114"/>
      <c r="F269" s="114"/>
      <c r="G269" s="114"/>
      <c r="H269" s="114"/>
      <c r="I269" s="114"/>
      <c r="J269" s="124">
        <f>J268/300</f>
        <v>2078.6826299999998</v>
      </c>
    </row>
    <row r="270" spans="1:12" ht="39" customHeight="1">
      <c r="A270" s="115"/>
      <c r="B270" s="112"/>
      <c r="C270" s="113" t="s">
        <v>2371</v>
      </c>
      <c r="D270" s="694" t="s">
        <v>4048</v>
      </c>
      <c r="E270" s="694"/>
      <c r="F270" s="694"/>
      <c r="G270" s="114"/>
      <c r="H270" s="114"/>
      <c r="I270" s="114"/>
      <c r="J270" s="114"/>
      <c r="K270" s="485" t="s">
        <v>3992</v>
      </c>
    </row>
    <row r="271" spans="1:12" ht="131.25" customHeight="1">
      <c r="A271" s="115"/>
      <c r="B271" s="114"/>
      <c r="C271" s="114"/>
      <c r="D271" s="689" t="s">
        <v>4007</v>
      </c>
      <c r="E271" s="689"/>
      <c r="F271" s="689"/>
      <c r="G271" s="114"/>
      <c r="H271" s="114"/>
      <c r="I271" s="114"/>
      <c r="J271" s="114"/>
    </row>
    <row r="272" spans="1:12">
      <c r="A272" s="111"/>
      <c r="B272" s="114"/>
      <c r="C272" s="114"/>
      <c r="D272" s="117" t="s">
        <v>1404</v>
      </c>
      <c r="E272" s="114"/>
      <c r="F272" s="114"/>
      <c r="G272" s="114"/>
      <c r="H272" s="114"/>
      <c r="I272" s="114"/>
      <c r="J272" s="114"/>
    </row>
    <row r="273" spans="1:12">
      <c r="A273" s="115"/>
      <c r="B273" s="114"/>
      <c r="C273" s="114"/>
      <c r="D273" s="117" t="s">
        <v>1707</v>
      </c>
      <c r="E273" s="114"/>
      <c r="F273" s="114"/>
      <c r="G273" s="114"/>
      <c r="H273" s="114"/>
      <c r="I273" s="114"/>
      <c r="J273" s="114"/>
    </row>
    <row r="274" spans="1:12">
      <c r="A274" s="115"/>
      <c r="B274" s="114"/>
      <c r="C274" s="114"/>
      <c r="D274" s="113" t="s">
        <v>953</v>
      </c>
      <c r="E274" s="113" t="s">
        <v>1230</v>
      </c>
      <c r="F274" s="114"/>
      <c r="G274" s="114"/>
      <c r="H274" s="114"/>
      <c r="I274" s="114"/>
      <c r="J274" s="114"/>
    </row>
    <row r="275" spans="1:12">
      <c r="A275" s="115"/>
      <c r="B275" s="114"/>
      <c r="C275" s="114"/>
      <c r="D275" s="114"/>
      <c r="E275" s="117" t="s">
        <v>17</v>
      </c>
      <c r="F275" s="114"/>
      <c r="G275" s="118" t="s">
        <v>4</v>
      </c>
      <c r="H275" s="119">
        <v>0.4</v>
      </c>
      <c r="I275" s="119">
        <f>Labour!D16</f>
        <v>466.67</v>
      </c>
      <c r="J275" s="119">
        <f>I275*H275</f>
        <v>186.66800000000001</v>
      </c>
    </row>
    <row r="276" spans="1:12">
      <c r="A276" s="115"/>
      <c r="B276" s="114"/>
      <c r="C276" s="114"/>
      <c r="D276" s="114"/>
      <c r="E276" s="117" t="s">
        <v>20</v>
      </c>
      <c r="F276" s="114"/>
      <c r="G276" s="118" t="s">
        <v>4</v>
      </c>
      <c r="H276" s="119">
        <v>2</v>
      </c>
      <c r="I276" s="119">
        <f>Labour!D19</f>
        <v>466.67</v>
      </c>
      <c r="J276" s="119">
        <f>I276*H276</f>
        <v>933.34</v>
      </c>
    </row>
    <row r="277" spans="1:12">
      <c r="A277" s="115"/>
      <c r="B277" s="114"/>
      <c r="C277" s="114"/>
      <c r="D277" s="114"/>
      <c r="E277" s="117" t="s">
        <v>18</v>
      </c>
      <c r="F277" s="114"/>
      <c r="G277" s="118" t="s">
        <v>4</v>
      </c>
      <c r="H277" s="119">
        <v>8</v>
      </c>
      <c r="I277" s="119">
        <f>Labour!D17</f>
        <v>466.67</v>
      </c>
      <c r="J277" s="119">
        <f>I277*H277</f>
        <v>3733.36</v>
      </c>
    </row>
    <row r="278" spans="1:12">
      <c r="A278" s="115"/>
      <c r="B278" s="114"/>
      <c r="C278" s="114"/>
      <c r="D278" s="113" t="s">
        <v>955</v>
      </c>
      <c r="E278" s="113" t="s">
        <v>1231</v>
      </c>
      <c r="F278" s="114"/>
      <c r="G278" s="114"/>
      <c r="H278" s="114"/>
      <c r="I278" s="114"/>
      <c r="J278" s="114"/>
    </row>
    <row r="279" spans="1:12">
      <c r="A279" s="115"/>
      <c r="B279" s="114"/>
      <c r="C279" s="114"/>
      <c r="D279" s="114"/>
      <c r="E279" s="690" t="s">
        <v>3988</v>
      </c>
      <c r="F279" s="690"/>
      <c r="G279" s="118" t="s">
        <v>89</v>
      </c>
      <c r="H279" s="119">
        <v>12</v>
      </c>
      <c r="I279" s="119">
        <f>'Plant &amp; Machinery'!G28</f>
        <v>840</v>
      </c>
      <c r="J279" s="119">
        <f>I279*H279</f>
        <v>10080</v>
      </c>
    </row>
    <row r="280" spans="1:12" ht="12.75" customHeight="1">
      <c r="A280" s="115"/>
      <c r="B280" s="114"/>
      <c r="C280" s="114"/>
      <c r="D280" s="114"/>
      <c r="E280" s="688" t="s">
        <v>1680</v>
      </c>
      <c r="F280" s="688"/>
      <c r="G280" s="118" t="s">
        <v>89</v>
      </c>
      <c r="H280" s="119">
        <v>30</v>
      </c>
      <c r="I280" s="119">
        <f>'Plant &amp; Machinery'!G39</f>
        <v>1320</v>
      </c>
      <c r="J280" s="119">
        <f>I280*H280</f>
        <v>39600</v>
      </c>
    </row>
    <row r="281" spans="1:12">
      <c r="A281" s="115"/>
      <c r="B281" s="114"/>
      <c r="C281" s="114"/>
      <c r="D281" s="114"/>
      <c r="E281" s="117" t="s">
        <v>1480</v>
      </c>
      <c r="F281" s="114"/>
      <c r="G281" s="118" t="s">
        <v>89</v>
      </c>
      <c r="H281" s="119">
        <v>5</v>
      </c>
      <c r="I281" s="119">
        <f>'Plant &amp; Machinery'!G55</f>
        <v>600</v>
      </c>
      <c r="J281" s="119">
        <f>H281*I281</f>
        <v>3000</v>
      </c>
    </row>
    <row r="282" spans="1:12">
      <c r="A282" s="115"/>
      <c r="B282" s="114"/>
      <c r="C282" s="114"/>
      <c r="D282" s="114"/>
      <c r="E282" s="117" t="s">
        <v>1681</v>
      </c>
      <c r="F282" s="114"/>
      <c r="G282" s="118" t="s">
        <v>89</v>
      </c>
      <c r="H282" s="119">
        <v>12</v>
      </c>
      <c r="I282" s="119">
        <f>'Plant &amp; Machinery'!G51</f>
        <v>826</v>
      </c>
      <c r="J282" s="119">
        <f>I282*H282</f>
        <v>9912</v>
      </c>
    </row>
    <row r="283" spans="1:12">
      <c r="A283" s="115"/>
      <c r="B283" s="114"/>
      <c r="C283" s="114"/>
      <c r="D283" s="113" t="s">
        <v>957</v>
      </c>
      <c r="E283" s="113" t="s">
        <v>1293</v>
      </c>
      <c r="F283" s="114"/>
      <c r="G283" s="114"/>
      <c r="H283" s="114"/>
      <c r="I283" s="114"/>
      <c r="J283" s="119"/>
    </row>
    <row r="284" spans="1:12" ht="26.25" customHeight="1">
      <c r="A284" s="115"/>
      <c r="B284" s="114"/>
      <c r="C284" s="114"/>
      <c r="D284" s="114"/>
      <c r="E284" s="688" t="s">
        <v>4008</v>
      </c>
      <c r="F284" s="688"/>
      <c r="G284" s="114" t="s">
        <v>29</v>
      </c>
      <c r="H284" s="114">
        <v>360</v>
      </c>
      <c r="I284" s="496">
        <f>Material!D173</f>
        <v>1342</v>
      </c>
      <c r="J284" s="124">
        <f>H284*I284</f>
        <v>483120</v>
      </c>
    </row>
    <row r="285" spans="1:12">
      <c r="A285" s="115"/>
      <c r="B285" s="114"/>
      <c r="C285" s="114"/>
      <c r="D285" s="114"/>
      <c r="E285" s="113" t="s">
        <v>4009</v>
      </c>
      <c r="F285" s="114"/>
      <c r="G285" s="114"/>
      <c r="H285" s="114"/>
      <c r="I285" s="114"/>
      <c r="J285" s="114"/>
    </row>
    <row r="286" spans="1:12">
      <c r="A286" s="115"/>
      <c r="B286" s="114"/>
      <c r="C286" s="114"/>
      <c r="D286" s="114"/>
      <c r="E286" s="117" t="s">
        <v>4010</v>
      </c>
      <c r="F286" s="114"/>
      <c r="G286" s="118" t="s">
        <v>29</v>
      </c>
      <c r="H286" s="119">
        <v>36</v>
      </c>
      <c r="I286" s="119">
        <f>Material!D15</f>
        <v>1398</v>
      </c>
      <c r="J286" s="119"/>
      <c r="K286" t="s">
        <v>4059</v>
      </c>
      <c r="L286" s="119">
        <f t="shared" ref="L286:L291" si="2">H286*I286</f>
        <v>50328</v>
      </c>
    </row>
    <row r="287" spans="1:12">
      <c r="A287" s="115"/>
      <c r="B287" s="114"/>
      <c r="C287" s="114"/>
      <c r="D287" s="114"/>
      <c r="E287" s="117" t="s">
        <v>4011</v>
      </c>
      <c r="F287" s="114"/>
      <c r="G287" s="118" t="s">
        <v>29</v>
      </c>
      <c r="H287" s="119">
        <v>99</v>
      </c>
      <c r="I287" s="119">
        <f>Material!D14</f>
        <v>1340</v>
      </c>
      <c r="J287" s="119"/>
      <c r="K287" t="s">
        <v>4058</v>
      </c>
      <c r="L287" s="119">
        <f t="shared" si="2"/>
        <v>132660</v>
      </c>
    </row>
    <row r="288" spans="1:12">
      <c r="A288" s="115"/>
      <c r="B288" s="114"/>
      <c r="C288" s="114"/>
      <c r="D288" s="114"/>
      <c r="E288" s="117" t="s">
        <v>4012</v>
      </c>
      <c r="F288" s="114"/>
      <c r="G288" s="118" t="s">
        <v>29</v>
      </c>
      <c r="H288" s="119">
        <v>54</v>
      </c>
      <c r="I288" s="119">
        <f>Material!D16</f>
        <v>1300</v>
      </c>
      <c r="J288" s="119"/>
      <c r="K288" t="s">
        <v>4060</v>
      </c>
      <c r="L288" s="119">
        <f t="shared" si="2"/>
        <v>70200</v>
      </c>
    </row>
    <row r="289" spans="1:12">
      <c r="A289" s="115"/>
      <c r="B289" s="114"/>
      <c r="C289" s="114"/>
      <c r="D289" s="114"/>
      <c r="E289" s="117" t="s">
        <v>4013</v>
      </c>
      <c r="F289" s="114"/>
      <c r="G289" s="118" t="s">
        <v>29</v>
      </c>
      <c r="H289" s="119">
        <v>81</v>
      </c>
      <c r="I289" s="119">
        <f>Material!D16</f>
        <v>1300</v>
      </c>
      <c r="J289" s="119"/>
      <c r="K289" t="s">
        <v>4060</v>
      </c>
      <c r="L289" s="119">
        <f t="shared" si="2"/>
        <v>105300</v>
      </c>
    </row>
    <row r="290" spans="1:12">
      <c r="A290" s="115"/>
      <c r="B290" s="114"/>
      <c r="C290" s="114"/>
      <c r="D290" s="114"/>
      <c r="E290" s="117" t="s">
        <v>4014</v>
      </c>
      <c r="F290" s="114"/>
      <c r="G290" s="118" t="s">
        <v>29</v>
      </c>
      <c r="H290" s="119">
        <v>90</v>
      </c>
      <c r="I290" s="119">
        <f>Material!D16</f>
        <v>1300</v>
      </c>
      <c r="J290" s="119"/>
      <c r="K290" t="s">
        <v>4060</v>
      </c>
      <c r="L290" s="119">
        <f t="shared" si="2"/>
        <v>117000</v>
      </c>
    </row>
    <row r="291" spans="1:12">
      <c r="A291" s="115"/>
      <c r="B291" s="114"/>
      <c r="C291" s="114"/>
      <c r="D291" s="114"/>
      <c r="E291" s="117" t="s">
        <v>174</v>
      </c>
      <c r="F291" s="114"/>
      <c r="G291" s="118" t="s">
        <v>175</v>
      </c>
      <c r="H291" s="119">
        <v>30</v>
      </c>
      <c r="I291" s="119">
        <f>Material!D146</f>
        <v>125</v>
      </c>
      <c r="J291" s="119">
        <f>I291*H291</f>
        <v>3750</v>
      </c>
      <c r="L291" s="119">
        <f t="shared" si="2"/>
        <v>3750</v>
      </c>
    </row>
    <row r="292" spans="1:12">
      <c r="A292" s="115"/>
      <c r="B292" s="114"/>
      <c r="C292" s="114"/>
      <c r="D292" s="113" t="s">
        <v>959</v>
      </c>
      <c r="E292" s="113" t="s">
        <v>1296</v>
      </c>
      <c r="F292" s="114"/>
      <c r="G292" s="114"/>
      <c r="H292" s="114"/>
      <c r="I292" s="114"/>
      <c r="J292" s="124">
        <f>SUM(J273:J291)*12.5%</f>
        <v>69289.421000000002</v>
      </c>
      <c r="L292" s="501">
        <f>SUM(L286:L291)</f>
        <v>479238</v>
      </c>
    </row>
    <row r="293" spans="1:12">
      <c r="A293" s="115"/>
      <c r="B293" s="114"/>
      <c r="C293" s="114"/>
      <c r="D293" s="113"/>
      <c r="E293" s="113"/>
      <c r="F293" s="114"/>
      <c r="G293" s="114"/>
      <c r="H293" s="114"/>
      <c r="I293" s="114"/>
      <c r="J293" s="124"/>
      <c r="L293" s="119">
        <f>L292/360</f>
        <v>1331.2166666666667</v>
      </c>
    </row>
    <row r="294" spans="1:12">
      <c r="A294" s="115"/>
      <c r="B294" s="114"/>
      <c r="C294" s="114"/>
      <c r="D294" s="117" t="s">
        <v>1687</v>
      </c>
      <c r="E294" s="114"/>
      <c r="F294" s="114"/>
      <c r="G294" s="114"/>
      <c r="H294" s="114"/>
      <c r="I294" s="114"/>
      <c r="J294" s="124">
        <f>SUM(J273:J292)</f>
        <v>623604.78899999999</v>
      </c>
    </row>
    <row r="295" spans="1:12">
      <c r="A295" s="115"/>
      <c r="B295" s="114"/>
      <c r="C295" s="114"/>
      <c r="D295" s="113" t="s">
        <v>1713</v>
      </c>
      <c r="E295" s="114"/>
      <c r="F295" s="114"/>
      <c r="G295" s="114"/>
      <c r="H295" s="114"/>
      <c r="I295" s="114"/>
      <c r="J295" s="124">
        <f>J294/300</f>
        <v>2078.6826299999998</v>
      </c>
    </row>
    <row r="296" spans="1:12">
      <c r="A296" s="115"/>
      <c r="B296" s="114"/>
      <c r="C296" s="114"/>
      <c r="D296" s="113"/>
      <c r="E296" s="114"/>
      <c r="F296" s="114"/>
      <c r="G296" s="114"/>
      <c r="H296" s="114"/>
      <c r="I296" s="114"/>
      <c r="J296" s="124"/>
    </row>
    <row r="297" spans="1:12">
      <c r="A297" s="498" t="s">
        <v>4015</v>
      </c>
      <c r="B297" s="112">
        <v>403</v>
      </c>
      <c r="C297" s="113" t="s">
        <v>583</v>
      </c>
      <c r="D297" s="114"/>
      <c r="E297" s="114"/>
      <c r="F297" s="114"/>
      <c r="G297" s="114"/>
      <c r="H297" s="114"/>
      <c r="I297" s="114"/>
      <c r="J297" s="114"/>
      <c r="K297" t="s">
        <v>4016</v>
      </c>
    </row>
    <row r="298" spans="1:12" ht="78" customHeight="1">
      <c r="A298" s="115"/>
      <c r="B298" s="114"/>
      <c r="C298" s="689" t="s">
        <v>4055</v>
      </c>
      <c r="D298" s="689"/>
      <c r="E298" s="689"/>
      <c r="F298" s="689"/>
      <c r="G298" s="114"/>
      <c r="H298" s="114"/>
      <c r="I298" s="114"/>
      <c r="J298" s="114"/>
    </row>
    <row r="299" spans="1:12">
      <c r="A299" s="111"/>
      <c r="B299" s="114"/>
      <c r="C299" s="117" t="s">
        <v>1404</v>
      </c>
      <c r="D299" s="114"/>
      <c r="E299" s="114"/>
      <c r="F299" s="114"/>
      <c r="G299" s="114"/>
      <c r="H299" s="114"/>
      <c r="I299" s="114"/>
      <c r="J299" s="114"/>
    </row>
    <row r="300" spans="1:12">
      <c r="A300" s="115"/>
      <c r="B300" s="114"/>
      <c r="C300" s="117" t="s">
        <v>1707</v>
      </c>
      <c r="D300" s="114"/>
      <c r="E300" s="114"/>
      <c r="F300" s="114"/>
      <c r="G300" s="114"/>
      <c r="H300" s="114"/>
      <c r="I300" s="114"/>
      <c r="J300" s="114"/>
    </row>
    <row r="301" spans="1:12">
      <c r="A301" s="115"/>
      <c r="B301" s="114"/>
      <c r="C301" s="113" t="s">
        <v>953</v>
      </c>
      <c r="D301" s="113" t="s">
        <v>1230</v>
      </c>
      <c r="E301" s="114"/>
      <c r="F301" s="114"/>
      <c r="G301" s="114"/>
      <c r="H301" s="114"/>
      <c r="I301" s="114"/>
      <c r="J301" s="114"/>
    </row>
    <row r="302" spans="1:12">
      <c r="A302" s="115"/>
      <c r="B302" s="114"/>
      <c r="C302" s="114"/>
      <c r="D302" s="117" t="s">
        <v>17</v>
      </c>
      <c r="E302" s="114"/>
      <c r="F302" s="114"/>
      <c r="G302" s="118" t="s">
        <v>4</v>
      </c>
      <c r="H302" s="119">
        <v>0.4</v>
      </c>
      <c r="I302" s="119">
        <f>Labour!D16</f>
        <v>466.67</v>
      </c>
      <c r="J302" s="119">
        <f>I302*H302</f>
        <v>186.66800000000001</v>
      </c>
    </row>
    <row r="303" spans="1:12">
      <c r="A303" s="115"/>
      <c r="B303" s="114"/>
      <c r="C303" s="114"/>
      <c r="D303" s="117" t="s">
        <v>20</v>
      </c>
      <c r="E303" s="114"/>
      <c r="F303" s="114"/>
      <c r="G303" s="118" t="s">
        <v>4</v>
      </c>
      <c r="H303" s="119">
        <v>2</v>
      </c>
      <c r="I303" s="119">
        <f>Labour!D19</f>
        <v>466.67</v>
      </c>
      <c r="J303" s="119">
        <f>I303*H303</f>
        <v>933.34</v>
      </c>
    </row>
    <row r="304" spans="1:12">
      <c r="A304" s="115"/>
      <c r="B304" s="114"/>
      <c r="C304" s="114"/>
      <c r="D304" s="117" t="s">
        <v>18</v>
      </c>
      <c r="E304" s="114"/>
      <c r="F304" s="114"/>
      <c r="G304" s="118" t="s">
        <v>4</v>
      </c>
      <c r="H304" s="119">
        <v>8</v>
      </c>
      <c r="I304" s="119">
        <f>Labour!D17</f>
        <v>466.67</v>
      </c>
      <c r="J304" s="119">
        <f>I304*H304</f>
        <v>3733.36</v>
      </c>
    </row>
    <row r="305" spans="1:12">
      <c r="A305" s="115"/>
      <c r="B305" s="114"/>
      <c r="C305" s="113" t="s">
        <v>955</v>
      </c>
      <c r="D305" s="113" t="s">
        <v>1231</v>
      </c>
      <c r="E305" s="114"/>
      <c r="F305" s="114"/>
      <c r="G305" s="114"/>
      <c r="H305" s="114"/>
      <c r="I305" s="114"/>
      <c r="J305" s="114"/>
    </row>
    <row r="306" spans="1:12">
      <c r="A306" s="115"/>
      <c r="B306" s="114"/>
      <c r="C306" s="114"/>
      <c r="D306" s="692" t="s">
        <v>3988</v>
      </c>
      <c r="E306" s="692"/>
      <c r="F306" s="692"/>
      <c r="G306" s="121" t="s">
        <v>89</v>
      </c>
      <c r="H306" s="494">
        <v>12</v>
      </c>
      <c r="I306" s="119">
        <f>'Plant &amp; Machinery'!G28</f>
        <v>840</v>
      </c>
      <c r="J306" s="119">
        <f>I306*H306</f>
        <v>10080</v>
      </c>
      <c r="K306" t="s">
        <v>1584</v>
      </c>
    </row>
    <row r="307" spans="1:12">
      <c r="A307" s="115"/>
      <c r="B307" s="114"/>
      <c r="C307" s="114"/>
      <c r="D307" s="117" t="s">
        <v>1680</v>
      </c>
      <c r="E307" s="114"/>
      <c r="F307" s="114"/>
      <c r="G307" s="118" t="s">
        <v>89</v>
      </c>
      <c r="H307" s="119">
        <v>30</v>
      </c>
      <c r="I307" s="119">
        <f>'Plant &amp; Machinery'!G36</f>
        <v>1320</v>
      </c>
      <c r="J307" s="119">
        <f>I307*H307</f>
        <v>39600</v>
      </c>
    </row>
    <row r="308" spans="1:12">
      <c r="A308" s="115"/>
      <c r="B308" s="114"/>
      <c r="C308" s="114"/>
      <c r="D308" s="117" t="s">
        <v>1480</v>
      </c>
      <c r="E308" s="114"/>
      <c r="F308" s="114"/>
      <c r="G308" s="118" t="s">
        <v>89</v>
      </c>
      <c r="H308" s="119">
        <v>5</v>
      </c>
      <c r="I308" s="119">
        <f>'Plant &amp; Machinery'!G55</f>
        <v>600</v>
      </c>
      <c r="J308" s="119">
        <f>H308*I308</f>
        <v>3000</v>
      </c>
    </row>
    <row r="309" spans="1:12">
      <c r="A309" s="115"/>
      <c r="B309" s="114"/>
      <c r="C309" s="114"/>
      <c r="D309" s="117" t="s">
        <v>1681</v>
      </c>
      <c r="E309" s="114"/>
      <c r="F309" s="114"/>
      <c r="G309" s="118" t="s">
        <v>89</v>
      </c>
      <c r="H309" s="119">
        <v>12</v>
      </c>
      <c r="I309" s="119">
        <f>'Plant &amp; Machinery'!G51</f>
        <v>826</v>
      </c>
      <c r="J309" s="119">
        <f>I309*H309</f>
        <v>9912</v>
      </c>
    </row>
    <row r="310" spans="1:12">
      <c r="A310" s="115"/>
      <c r="B310" s="114"/>
      <c r="C310" s="113" t="s">
        <v>957</v>
      </c>
      <c r="D310" s="113" t="s">
        <v>1293</v>
      </c>
      <c r="E310" s="114"/>
      <c r="F310" s="114"/>
      <c r="G310" s="114"/>
      <c r="H310" s="114"/>
      <c r="I310" s="114"/>
      <c r="J310" s="114"/>
    </row>
    <row r="311" spans="1:12" ht="15" customHeight="1">
      <c r="A311" s="115"/>
      <c r="B311" s="114"/>
      <c r="C311" s="114"/>
      <c r="D311" s="688" t="s">
        <v>1720</v>
      </c>
      <c r="E311" s="688"/>
      <c r="F311" s="688"/>
      <c r="G311" s="114" t="s">
        <v>29</v>
      </c>
      <c r="H311" s="114">
        <v>360</v>
      </c>
      <c r="I311" s="114">
        <f>Material!D170</f>
        <v>1335</v>
      </c>
      <c r="J311" s="119">
        <f>I311*H311</f>
        <v>480600</v>
      </c>
    </row>
    <row r="312" spans="1:12">
      <c r="A312" s="115"/>
      <c r="B312" s="114"/>
      <c r="C312" s="114"/>
      <c r="D312" s="117" t="s">
        <v>1721</v>
      </c>
      <c r="E312" s="114"/>
      <c r="F312" s="114"/>
      <c r="G312" s="118" t="s">
        <v>29</v>
      </c>
      <c r="H312" s="495">
        <v>144</v>
      </c>
      <c r="I312" s="119" t="e">
        <f>#REF!</f>
        <v>#REF!</v>
      </c>
      <c r="J312" s="119"/>
      <c r="K312" t="s">
        <v>1584</v>
      </c>
      <c r="L312" s="3" t="e">
        <f>H312*I312</f>
        <v>#REF!</v>
      </c>
    </row>
    <row r="313" spans="1:12">
      <c r="A313" s="115"/>
      <c r="B313" s="114"/>
      <c r="C313" s="114"/>
      <c r="D313" s="117" t="s">
        <v>1722</v>
      </c>
      <c r="E313" s="114"/>
      <c r="F313" s="114"/>
      <c r="G313" s="118" t="s">
        <v>29</v>
      </c>
      <c r="H313" s="495">
        <v>216</v>
      </c>
      <c r="I313" s="119" t="e">
        <f>#REF!</f>
        <v>#REF!</v>
      </c>
      <c r="J313" s="119"/>
      <c r="K313" t="s">
        <v>1584</v>
      </c>
      <c r="L313" s="3" t="e">
        <f>H313*I313</f>
        <v>#REF!</v>
      </c>
    </row>
    <row r="314" spans="1:12">
      <c r="A314" s="115"/>
      <c r="B314" s="114"/>
      <c r="C314" s="114"/>
      <c r="D314" s="117" t="s">
        <v>174</v>
      </c>
      <c r="E314" s="114"/>
      <c r="F314" s="114"/>
      <c r="G314" s="118" t="s">
        <v>175</v>
      </c>
      <c r="H314" s="119">
        <v>30</v>
      </c>
      <c r="I314" s="119">
        <f>Material!D146</f>
        <v>125</v>
      </c>
      <c r="J314" s="119">
        <f>I314*H314</f>
        <v>3750</v>
      </c>
      <c r="L314" s="3">
        <f>H314*I314</f>
        <v>3750</v>
      </c>
    </row>
    <row r="315" spans="1:12">
      <c r="A315" s="115"/>
      <c r="B315" s="114"/>
      <c r="C315" s="113" t="s">
        <v>959</v>
      </c>
      <c r="D315" s="113" t="s">
        <v>1296</v>
      </c>
      <c r="E315" s="114"/>
      <c r="F315" s="114"/>
      <c r="G315" s="114"/>
      <c r="H315" s="114"/>
      <c r="I315" s="114"/>
      <c r="J315" s="124">
        <f>SUM(J299:J314)*12.5%</f>
        <v>68974.421000000002</v>
      </c>
      <c r="L315" s="3" t="e">
        <f>SUM(L312:L314)</f>
        <v>#REF!</v>
      </c>
    </row>
    <row r="316" spans="1:12">
      <c r="A316" s="115"/>
      <c r="B316" s="114"/>
      <c r="C316" s="113"/>
      <c r="D316" s="113"/>
      <c r="E316" s="114"/>
      <c r="F316" s="114"/>
      <c r="G316" s="114"/>
      <c r="H316" s="114"/>
      <c r="I316" s="114"/>
      <c r="J316" s="124"/>
      <c r="L316" s="3" t="e">
        <f>L315/360</f>
        <v>#REF!</v>
      </c>
    </row>
    <row r="317" spans="1:12">
      <c r="A317" s="115"/>
      <c r="B317" s="114"/>
      <c r="C317" s="117" t="s">
        <v>1687</v>
      </c>
      <c r="D317" s="114"/>
      <c r="E317" s="114"/>
      <c r="F317" s="114"/>
      <c r="G317" s="114"/>
      <c r="H317" s="114"/>
      <c r="I317" s="114"/>
      <c r="J317" s="124">
        <f>SUM(J299:J315)</f>
        <v>620769.78899999999</v>
      </c>
    </row>
    <row r="318" spans="1:12">
      <c r="A318" s="115"/>
      <c r="B318" s="114"/>
      <c r="C318" s="113" t="s">
        <v>1713</v>
      </c>
      <c r="D318" s="114"/>
      <c r="E318" s="114"/>
      <c r="F318" s="114"/>
      <c r="G318" s="114"/>
      <c r="H318" s="114"/>
      <c r="I318" s="114"/>
      <c r="J318" s="124">
        <f>J317/300</f>
        <v>2069.23263</v>
      </c>
    </row>
    <row r="319" spans="1:12" ht="29.25" customHeight="1">
      <c r="A319" s="111" t="s">
        <v>4017</v>
      </c>
      <c r="B319" s="112">
        <v>403</v>
      </c>
      <c r="C319" s="691" t="s">
        <v>4018</v>
      </c>
      <c r="D319" s="691"/>
      <c r="E319" s="691"/>
      <c r="F319" s="691"/>
      <c r="G319" s="114"/>
      <c r="H319" s="114"/>
      <c r="I319" s="114"/>
      <c r="J319" s="114"/>
      <c r="K319" t="s">
        <v>3992</v>
      </c>
    </row>
    <row r="320" spans="1:12" ht="120.75" customHeight="1">
      <c r="A320" s="115"/>
      <c r="B320" s="114"/>
      <c r="C320" s="689" t="s">
        <v>4019</v>
      </c>
      <c r="D320" s="689"/>
      <c r="E320" s="689"/>
      <c r="F320" s="689"/>
      <c r="G320" s="114"/>
      <c r="H320" s="114"/>
      <c r="I320" s="114"/>
      <c r="J320" s="114"/>
    </row>
    <row r="321" spans="1:12">
      <c r="A321" s="111"/>
      <c r="B321" s="114"/>
      <c r="C321" s="117" t="s">
        <v>1404</v>
      </c>
      <c r="D321" s="114"/>
      <c r="E321" s="114"/>
      <c r="F321" s="114"/>
      <c r="G321" s="114"/>
      <c r="H321" s="114"/>
      <c r="I321" s="114"/>
      <c r="J321" s="114"/>
    </row>
    <row r="322" spans="1:12">
      <c r="A322" s="115"/>
      <c r="B322" s="114"/>
      <c r="C322" s="117" t="s">
        <v>1707</v>
      </c>
      <c r="D322" s="114"/>
      <c r="E322" s="114"/>
      <c r="F322" s="114"/>
      <c r="G322" s="114"/>
      <c r="H322" s="114"/>
      <c r="I322" s="114"/>
      <c r="J322" s="114"/>
    </row>
    <row r="323" spans="1:12">
      <c r="A323" s="115"/>
      <c r="B323" s="114"/>
      <c r="C323" s="113" t="s">
        <v>953</v>
      </c>
      <c r="D323" s="113" t="s">
        <v>1230</v>
      </c>
      <c r="E323" s="114"/>
      <c r="F323" s="114"/>
      <c r="G323" s="114"/>
      <c r="H323" s="114"/>
      <c r="I323" s="114"/>
      <c r="J323" s="114"/>
    </row>
    <row r="324" spans="1:12">
      <c r="A324" s="115"/>
      <c r="B324" s="114"/>
      <c r="C324" s="114"/>
      <c r="D324" s="117" t="s">
        <v>17</v>
      </c>
      <c r="E324" s="114"/>
      <c r="F324" s="114"/>
      <c r="G324" s="118" t="s">
        <v>4</v>
      </c>
      <c r="H324" s="119">
        <v>0.4</v>
      </c>
      <c r="I324" s="119">
        <f>Labour!D16</f>
        <v>466.67</v>
      </c>
      <c r="J324" s="119">
        <f>I324*H324</f>
        <v>186.66800000000001</v>
      </c>
    </row>
    <row r="325" spans="1:12">
      <c r="A325" s="115"/>
      <c r="B325" s="114"/>
      <c r="C325" s="114"/>
      <c r="D325" s="117" t="s">
        <v>20</v>
      </c>
      <c r="E325" s="114"/>
      <c r="F325" s="114"/>
      <c r="G325" s="118" t="s">
        <v>4</v>
      </c>
      <c r="H325" s="119">
        <v>2</v>
      </c>
      <c r="I325" s="119">
        <f>Labour!D19</f>
        <v>466.67</v>
      </c>
      <c r="J325" s="119">
        <f>I325*H325</f>
        <v>933.34</v>
      </c>
    </row>
    <row r="326" spans="1:12">
      <c r="A326" s="115"/>
      <c r="B326" s="114"/>
      <c r="C326" s="114"/>
      <c r="D326" s="117" t="s">
        <v>18</v>
      </c>
      <c r="E326" s="114"/>
      <c r="F326" s="114"/>
      <c r="G326" s="118" t="s">
        <v>4</v>
      </c>
      <c r="H326" s="119">
        <v>8</v>
      </c>
      <c r="I326" s="119">
        <f>Labour!D17</f>
        <v>466.67</v>
      </c>
      <c r="J326" s="119">
        <f>I326*H326</f>
        <v>3733.36</v>
      </c>
    </row>
    <row r="327" spans="1:12">
      <c r="A327" s="115"/>
      <c r="B327" s="114"/>
      <c r="C327" s="113" t="s">
        <v>955</v>
      </c>
      <c r="D327" s="113" t="s">
        <v>1231</v>
      </c>
      <c r="E327" s="114"/>
      <c r="F327" s="114"/>
      <c r="G327" s="114"/>
      <c r="H327" s="114"/>
      <c r="I327" s="114"/>
      <c r="J327" s="114"/>
    </row>
    <row r="328" spans="1:12">
      <c r="A328" s="115"/>
      <c r="B328" s="114"/>
      <c r="C328" s="114"/>
      <c r="D328" s="690" t="s">
        <v>3988</v>
      </c>
      <c r="E328" s="690"/>
      <c r="F328" s="690"/>
      <c r="G328" s="118" t="s">
        <v>89</v>
      </c>
      <c r="H328" s="119">
        <v>12</v>
      </c>
      <c r="I328" s="119">
        <f>'Plant &amp; Machinery'!G28</f>
        <v>840</v>
      </c>
      <c r="J328" s="119">
        <f>I328*H328</f>
        <v>10080</v>
      </c>
      <c r="K328" t="s">
        <v>1584</v>
      </c>
    </row>
    <row r="329" spans="1:12">
      <c r="A329" s="115"/>
      <c r="B329" s="114"/>
      <c r="C329" s="114"/>
      <c r="D329" s="117" t="s">
        <v>1680</v>
      </c>
      <c r="E329" s="114"/>
      <c r="F329" s="114"/>
      <c r="G329" s="118" t="s">
        <v>89</v>
      </c>
      <c r="H329" s="119">
        <v>30</v>
      </c>
      <c r="I329" s="119">
        <f>'Plant &amp; Machinery'!G36</f>
        <v>1320</v>
      </c>
      <c r="J329" s="119">
        <f>I329*H329</f>
        <v>39600</v>
      </c>
    </row>
    <row r="330" spans="1:12">
      <c r="A330" s="115"/>
      <c r="B330" s="114"/>
      <c r="C330" s="114"/>
      <c r="D330" s="117" t="s">
        <v>1480</v>
      </c>
      <c r="E330" s="114"/>
      <c r="F330" s="114"/>
      <c r="G330" s="118" t="s">
        <v>89</v>
      </c>
      <c r="H330" s="119">
        <v>5</v>
      </c>
      <c r="I330" s="119">
        <f>'Plant &amp; Machinery'!G55</f>
        <v>600</v>
      </c>
      <c r="J330" s="119">
        <f>H330*I330</f>
        <v>3000</v>
      </c>
    </row>
    <row r="331" spans="1:12">
      <c r="A331" s="115"/>
      <c r="B331" s="114"/>
      <c r="C331" s="114"/>
      <c r="D331" s="117" t="s">
        <v>1681</v>
      </c>
      <c r="E331" s="114"/>
      <c r="F331" s="114"/>
      <c r="G331" s="118" t="s">
        <v>89</v>
      </c>
      <c r="H331" s="119">
        <v>12</v>
      </c>
      <c r="I331" s="119">
        <f>'Plant &amp; Machinery'!G51</f>
        <v>826</v>
      </c>
      <c r="J331" s="119">
        <f>I331*H331</f>
        <v>9912</v>
      </c>
    </row>
    <row r="332" spans="1:12">
      <c r="A332" s="115"/>
      <c r="B332" s="114"/>
      <c r="C332" s="113" t="s">
        <v>957</v>
      </c>
      <c r="D332" s="113" t="s">
        <v>1293</v>
      </c>
      <c r="E332" s="114"/>
      <c r="F332" s="114"/>
      <c r="G332" s="114"/>
      <c r="H332" s="114"/>
      <c r="I332" s="114"/>
      <c r="J332" s="114"/>
    </row>
    <row r="333" spans="1:12" ht="39.75" customHeight="1">
      <c r="A333" s="115"/>
      <c r="B333" s="114"/>
      <c r="C333" s="114"/>
      <c r="D333" s="688" t="s">
        <v>4020</v>
      </c>
      <c r="E333" s="688"/>
      <c r="F333" s="688"/>
      <c r="G333" s="114" t="s">
        <v>29</v>
      </c>
      <c r="H333" s="114">
        <v>345</v>
      </c>
      <c r="I333" s="496">
        <f>Material!D174</f>
        <v>1330</v>
      </c>
      <c r="J333" s="114">
        <f>H333*I333</f>
        <v>458850</v>
      </c>
    </row>
    <row r="334" spans="1:12">
      <c r="A334" s="115"/>
      <c r="B334" s="114"/>
      <c r="C334" s="114"/>
      <c r="D334" s="117" t="s">
        <v>4021</v>
      </c>
      <c r="E334" s="114"/>
      <c r="G334" s="118" t="s">
        <v>29</v>
      </c>
      <c r="H334" s="119">
        <v>34.5</v>
      </c>
      <c r="I334" s="119">
        <f>Material!D14</f>
        <v>1340</v>
      </c>
      <c r="J334" s="119"/>
      <c r="K334" t="s">
        <v>4058</v>
      </c>
      <c r="L334" s="119">
        <f>H334*I334</f>
        <v>46230</v>
      </c>
    </row>
    <row r="335" spans="1:12">
      <c r="A335" s="115"/>
      <c r="B335" s="114"/>
      <c r="C335" s="114"/>
      <c r="D335" s="117" t="s">
        <v>4022</v>
      </c>
      <c r="E335" s="114"/>
      <c r="G335" s="118" t="s">
        <v>29</v>
      </c>
      <c r="H335" s="119">
        <v>86.25</v>
      </c>
      <c r="I335" s="119">
        <f>Material!D16</f>
        <v>1300</v>
      </c>
      <c r="J335" s="119"/>
      <c r="K335" t="s">
        <v>4060</v>
      </c>
      <c r="L335" s="119">
        <f>H335*I335</f>
        <v>112125</v>
      </c>
    </row>
    <row r="336" spans="1:12">
      <c r="A336" s="115"/>
      <c r="B336" s="114"/>
      <c r="C336" s="114"/>
      <c r="D336" s="117" t="s">
        <v>4023</v>
      </c>
      <c r="E336" s="114"/>
      <c r="G336" s="118" t="s">
        <v>29</v>
      </c>
      <c r="H336" s="119">
        <v>43.13</v>
      </c>
      <c r="I336" s="119">
        <f>Material!D16</f>
        <v>1300</v>
      </c>
      <c r="J336" s="119"/>
      <c r="K336" t="s">
        <v>4060</v>
      </c>
      <c r="L336" s="119">
        <f>H336*I336</f>
        <v>56069</v>
      </c>
    </row>
    <row r="337" spans="1:12">
      <c r="A337" s="115"/>
      <c r="B337" s="114"/>
      <c r="C337" s="114"/>
      <c r="D337" s="117" t="s">
        <v>4024</v>
      </c>
      <c r="E337" s="114"/>
      <c r="G337" s="118" t="s">
        <v>29</v>
      </c>
      <c r="H337" s="119">
        <v>181.12</v>
      </c>
      <c r="I337" s="119">
        <f>Material!D16</f>
        <v>1300</v>
      </c>
      <c r="J337" s="119"/>
      <c r="K337" t="s">
        <v>4060</v>
      </c>
      <c r="L337" s="119">
        <f>H337*I337</f>
        <v>235456</v>
      </c>
    </row>
    <row r="338" spans="1:12">
      <c r="A338" s="115"/>
      <c r="B338" s="114"/>
      <c r="C338" s="114"/>
      <c r="D338" s="117" t="s">
        <v>174</v>
      </c>
      <c r="E338" s="114"/>
      <c r="F338" s="114"/>
      <c r="G338" s="118" t="s">
        <v>175</v>
      </c>
      <c r="H338" s="119">
        <v>30</v>
      </c>
      <c r="I338" s="119">
        <f>Material!D146</f>
        <v>125</v>
      </c>
      <c r="J338" s="119">
        <f>I338*H338</f>
        <v>3750</v>
      </c>
      <c r="L338" s="119">
        <f>H338*I338</f>
        <v>3750</v>
      </c>
    </row>
    <row r="339" spans="1:12">
      <c r="A339" s="115"/>
      <c r="B339" s="114"/>
      <c r="C339" s="113" t="s">
        <v>959</v>
      </c>
      <c r="D339" s="113" t="s">
        <v>1296</v>
      </c>
      <c r="E339" s="114"/>
      <c r="F339" s="114"/>
      <c r="G339" s="114"/>
      <c r="H339" s="114"/>
      <c r="I339" s="114"/>
      <c r="J339" s="124">
        <f>SUM(J321:J338)*12.5%</f>
        <v>66255.671000000002</v>
      </c>
      <c r="L339" s="501">
        <f>SUM(L333:L338)</f>
        <v>453630</v>
      </c>
    </row>
    <row r="340" spans="1:12">
      <c r="A340" s="115"/>
      <c r="B340" s="114"/>
      <c r="C340" s="113"/>
      <c r="D340" s="113"/>
      <c r="E340" s="114"/>
      <c r="F340" s="114"/>
      <c r="G340" s="114"/>
      <c r="H340" s="114"/>
      <c r="I340" s="114"/>
      <c r="J340" s="124"/>
      <c r="L340" s="119">
        <f>L339/345</f>
        <v>1314.8695652173913</v>
      </c>
    </row>
    <row r="341" spans="1:12">
      <c r="A341" s="115"/>
      <c r="B341" s="114"/>
      <c r="C341" s="117" t="s">
        <v>1687</v>
      </c>
      <c r="D341" s="114"/>
      <c r="E341" s="114"/>
      <c r="F341" s="114"/>
      <c r="G341" s="114"/>
      <c r="H341" s="114"/>
      <c r="I341" s="114"/>
      <c r="J341" s="124">
        <f>SUM(J321:J339)</f>
        <v>596301.03899999999</v>
      </c>
    </row>
    <row r="342" spans="1:12">
      <c r="A342" s="115"/>
      <c r="B342" s="114"/>
      <c r="C342" s="113" t="s">
        <v>1713</v>
      </c>
      <c r="D342" s="114"/>
      <c r="E342" s="114"/>
      <c r="F342" s="114"/>
      <c r="G342" s="114"/>
      <c r="H342" s="114"/>
      <c r="I342" s="114"/>
      <c r="J342" s="124">
        <f>J341/300</f>
        <v>1987.67013</v>
      </c>
    </row>
    <row r="343" spans="1:12">
      <c r="A343" s="115"/>
      <c r="B343" s="114"/>
      <c r="C343" s="113"/>
      <c r="D343" s="114"/>
      <c r="E343" s="114"/>
      <c r="F343" s="114"/>
      <c r="G343" s="114"/>
      <c r="H343" s="114"/>
      <c r="I343" s="114"/>
      <c r="J343" s="124"/>
    </row>
    <row r="344" spans="1:12" ht="29.25" customHeight="1">
      <c r="A344" s="111" t="s">
        <v>4025</v>
      </c>
      <c r="B344" s="112">
        <v>403</v>
      </c>
      <c r="C344" s="691" t="s">
        <v>4026</v>
      </c>
      <c r="D344" s="691"/>
      <c r="E344" s="691"/>
      <c r="F344" s="691"/>
      <c r="G344" s="114"/>
      <c r="H344" s="114"/>
      <c r="I344" s="114"/>
      <c r="J344" s="114"/>
      <c r="K344" s="485" t="s">
        <v>3992</v>
      </c>
    </row>
    <row r="345" spans="1:12" ht="120.75" customHeight="1">
      <c r="A345" s="115"/>
      <c r="B345" s="114"/>
      <c r="C345" s="689" t="s">
        <v>4027</v>
      </c>
      <c r="D345" s="689"/>
      <c r="E345" s="689"/>
      <c r="F345" s="689"/>
      <c r="G345" s="114"/>
      <c r="H345" s="114"/>
      <c r="I345" s="114"/>
      <c r="J345" s="114"/>
    </row>
    <row r="346" spans="1:12">
      <c r="A346" s="111"/>
      <c r="B346" s="114"/>
      <c r="C346" s="117" t="s">
        <v>1404</v>
      </c>
      <c r="D346" s="114"/>
      <c r="E346" s="114"/>
      <c r="F346" s="114"/>
      <c r="G346" s="114"/>
      <c r="H346" s="114"/>
      <c r="I346" s="114"/>
      <c r="J346" s="114"/>
    </row>
    <row r="347" spans="1:12">
      <c r="A347" s="115"/>
      <c r="B347" s="114"/>
      <c r="C347" s="117" t="s">
        <v>1707</v>
      </c>
      <c r="D347" s="114"/>
      <c r="E347" s="114"/>
      <c r="F347" s="114"/>
      <c r="G347" s="114"/>
      <c r="H347" s="114"/>
      <c r="I347" s="114"/>
      <c r="J347" s="114"/>
    </row>
    <row r="348" spans="1:12">
      <c r="A348" s="115"/>
      <c r="B348" s="114"/>
      <c r="C348" s="113" t="s">
        <v>953</v>
      </c>
      <c r="D348" s="113" t="s">
        <v>1230</v>
      </c>
      <c r="E348" s="114"/>
      <c r="F348" s="114"/>
      <c r="G348" s="114"/>
      <c r="H348" s="114"/>
      <c r="I348" s="114"/>
      <c r="J348" s="114"/>
    </row>
    <row r="349" spans="1:12">
      <c r="A349" s="115"/>
      <c r="B349" s="114"/>
      <c r="C349" s="114"/>
      <c r="D349" s="117" t="s">
        <v>17</v>
      </c>
      <c r="E349" s="114"/>
      <c r="F349" s="114"/>
      <c r="G349" s="118" t="s">
        <v>4</v>
      </c>
      <c r="H349" s="119">
        <v>0.4</v>
      </c>
      <c r="I349" s="119">
        <f>Labour!D16</f>
        <v>466.67</v>
      </c>
      <c r="J349" s="119">
        <f>I349*H349</f>
        <v>186.66800000000001</v>
      </c>
    </row>
    <row r="350" spans="1:12">
      <c r="A350" s="115"/>
      <c r="B350" s="114"/>
      <c r="C350" s="114"/>
      <c r="D350" s="117" t="s">
        <v>20</v>
      </c>
      <c r="E350" s="114"/>
      <c r="F350" s="114"/>
      <c r="G350" s="118" t="s">
        <v>4</v>
      </c>
      <c r="H350" s="119">
        <v>2</v>
      </c>
      <c r="I350" s="119">
        <f>Labour!D19</f>
        <v>466.67</v>
      </c>
      <c r="J350" s="119">
        <f>I350*H350</f>
        <v>933.34</v>
      </c>
    </row>
    <row r="351" spans="1:12">
      <c r="A351" s="115"/>
      <c r="B351" s="114"/>
      <c r="C351" s="114"/>
      <c r="D351" s="117" t="s">
        <v>18</v>
      </c>
      <c r="E351" s="114"/>
      <c r="F351" s="114"/>
      <c r="G351" s="118" t="s">
        <v>4</v>
      </c>
      <c r="H351" s="119">
        <v>8</v>
      </c>
      <c r="I351" s="119">
        <f>Labour!D17</f>
        <v>466.67</v>
      </c>
      <c r="J351" s="119">
        <f>I351*H351</f>
        <v>3733.36</v>
      </c>
    </row>
    <row r="352" spans="1:12">
      <c r="A352" s="115"/>
      <c r="B352" s="114"/>
      <c r="C352" s="113" t="s">
        <v>955</v>
      </c>
      <c r="D352" s="113" t="s">
        <v>1231</v>
      </c>
      <c r="E352" s="114"/>
      <c r="F352" s="114"/>
      <c r="G352" s="114"/>
      <c r="H352" s="114"/>
      <c r="I352" s="114"/>
      <c r="J352" s="114"/>
    </row>
    <row r="353" spans="1:12">
      <c r="A353" s="115"/>
      <c r="B353" s="114"/>
      <c r="C353" s="114"/>
      <c r="D353" s="690" t="s">
        <v>3988</v>
      </c>
      <c r="E353" s="690"/>
      <c r="F353" s="690"/>
      <c r="G353" s="118" t="s">
        <v>89</v>
      </c>
      <c r="H353" s="119">
        <v>12</v>
      </c>
      <c r="I353" s="119">
        <f>'Plant &amp; Machinery'!G28</f>
        <v>840</v>
      </c>
      <c r="J353" s="119">
        <f>I353*H353</f>
        <v>10080</v>
      </c>
    </row>
    <row r="354" spans="1:12">
      <c r="A354" s="115"/>
      <c r="B354" s="114"/>
      <c r="C354" s="114"/>
      <c r="D354" s="117" t="s">
        <v>1680</v>
      </c>
      <c r="E354" s="114"/>
      <c r="F354" s="114"/>
      <c r="G354" s="118" t="s">
        <v>89</v>
      </c>
      <c r="H354" s="119">
        <v>30</v>
      </c>
      <c r="I354" s="119">
        <f>'Plant &amp; Machinery'!G39</f>
        <v>1320</v>
      </c>
      <c r="J354" s="119">
        <f>I354*H354</f>
        <v>39600</v>
      </c>
    </row>
    <row r="355" spans="1:12">
      <c r="A355" s="115"/>
      <c r="B355" s="114"/>
      <c r="C355" s="114"/>
      <c r="D355" s="117" t="s">
        <v>1480</v>
      </c>
      <c r="E355" s="114"/>
      <c r="F355" s="114"/>
      <c r="G355" s="118" t="s">
        <v>89</v>
      </c>
      <c r="H355" s="119">
        <v>5</v>
      </c>
      <c r="I355" s="119">
        <f>'Plant &amp; Machinery'!G55</f>
        <v>600</v>
      </c>
      <c r="J355" s="119">
        <f>H355*I355</f>
        <v>3000</v>
      </c>
    </row>
    <row r="356" spans="1:12">
      <c r="A356" s="115"/>
      <c r="B356" s="114"/>
      <c r="C356" s="114"/>
      <c r="D356" s="117" t="s">
        <v>1681</v>
      </c>
      <c r="E356" s="114"/>
      <c r="F356" s="114"/>
      <c r="G356" s="118" t="s">
        <v>89</v>
      </c>
      <c r="H356" s="119">
        <v>12</v>
      </c>
      <c r="I356" s="119">
        <f>'Plant &amp; Machinery'!G51</f>
        <v>826</v>
      </c>
      <c r="J356" s="119">
        <f>I356*H356</f>
        <v>9912</v>
      </c>
    </row>
    <row r="357" spans="1:12">
      <c r="A357" s="115"/>
      <c r="B357" s="114"/>
      <c r="C357" s="113" t="s">
        <v>957</v>
      </c>
      <c r="D357" s="113" t="s">
        <v>1293</v>
      </c>
      <c r="E357" s="114"/>
      <c r="F357" s="114"/>
      <c r="G357" s="114"/>
      <c r="H357" s="114"/>
      <c r="I357" s="114"/>
      <c r="J357" s="114"/>
    </row>
    <row r="358" spans="1:12" ht="39.75" customHeight="1">
      <c r="A358" s="115"/>
      <c r="B358" s="114"/>
      <c r="C358" s="114"/>
      <c r="D358" s="688" t="s">
        <v>4028</v>
      </c>
      <c r="E358" s="688"/>
      <c r="F358" s="688"/>
      <c r="G358" s="114" t="s">
        <v>29</v>
      </c>
      <c r="H358" s="114">
        <v>345</v>
      </c>
      <c r="I358" s="496">
        <f>Material!D175</f>
        <v>1358</v>
      </c>
      <c r="J358" s="114">
        <f>H358*I358</f>
        <v>468510</v>
      </c>
    </row>
    <row r="359" spans="1:12">
      <c r="A359" s="115"/>
      <c r="B359" s="114"/>
      <c r="C359" s="114"/>
      <c r="D359" s="117" t="s">
        <v>4029</v>
      </c>
      <c r="E359" s="114"/>
      <c r="G359" s="118" t="s">
        <v>29</v>
      </c>
      <c r="H359" s="119">
        <v>34.5</v>
      </c>
      <c r="I359" s="119">
        <f>Material!D16</f>
        <v>1300</v>
      </c>
      <c r="J359" s="119"/>
      <c r="K359" t="s">
        <v>4060</v>
      </c>
      <c r="L359" s="119">
        <f>H359*I359</f>
        <v>44850</v>
      </c>
    </row>
    <row r="360" spans="1:12">
      <c r="A360" s="115"/>
      <c r="B360" s="114"/>
      <c r="C360" s="114"/>
      <c r="D360" s="117" t="s">
        <v>4030</v>
      </c>
      <c r="E360" s="114"/>
      <c r="G360" s="118" t="s">
        <v>29</v>
      </c>
      <c r="H360" s="119">
        <v>86.25</v>
      </c>
      <c r="I360" s="119">
        <f>Material!D16</f>
        <v>1300</v>
      </c>
      <c r="J360" s="119"/>
      <c r="K360" t="s">
        <v>4060</v>
      </c>
      <c r="L360" s="119">
        <f>H360*I360</f>
        <v>112125</v>
      </c>
    </row>
    <row r="361" spans="1:12">
      <c r="A361" s="115"/>
      <c r="B361" s="114"/>
      <c r="C361" s="114"/>
      <c r="D361" s="117" t="s">
        <v>4031</v>
      </c>
      <c r="E361" s="114"/>
      <c r="G361" s="118" t="s">
        <v>29</v>
      </c>
      <c r="H361" s="119">
        <v>69</v>
      </c>
      <c r="I361" s="119">
        <f>Material!D16</f>
        <v>1300</v>
      </c>
      <c r="J361" s="119"/>
      <c r="K361" t="s">
        <v>4060</v>
      </c>
      <c r="L361" s="119">
        <f>H361*I361</f>
        <v>89700</v>
      </c>
    </row>
    <row r="362" spans="1:12">
      <c r="A362" s="115"/>
      <c r="B362" s="114"/>
      <c r="C362" s="114"/>
      <c r="D362" s="117" t="s">
        <v>4032</v>
      </c>
      <c r="E362" s="114"/>
      <c r="G362" s="118" t="s">
        <v>29</v>
      </c>
      <c r="H362" s="119">
        <v>155.25</v>
      </c>
      <c r="I362" s="119">
        <f>Material!D16</f>
        <v>1300</v>
      </c>
      <c r="J362" s="119"/>
      <c r="K362" t="s">
        <v>4060</v>
      </c>
      <c r="L362" s="119">
        <f>H362*I362</f>
        <v>201825</v>
      </c>
    </row>
    <row r="363" spans="1:12">
      <c r="A363" s="115"/>
      <c r="B363" s="114"/>
      <c r="C363" s="114"/>
      <c r="D363" s="117" t="s">
        <v>174</v>
      </c>
      <c r="E363" s="114"/>
      <c r="F363" s="114"/>
      <c r="G363" s="118" t="s">
        <v>175</v>
      </c>
      <c r="H363" s="119">
        <v>30</v>
      </c>
      <c r="I363" s="119">
        <f>Material!D146</f>
        <v>125</v>
      </c>
      <c r="J363" s="119">
        <f>I363*H363</f>
        <v>3750</v>
      </c>
      <c r="L363" s="119">
        <f>H363*I363</f>
        <v>3750</v>
      </c>
    </row>
    <row r="364" spans="1:12">
      <c r="A364" s="115"/>
      <c r="B364" s="114"/>
      <c r="C364" s="113" t="s">
        <v>959</v>
      </c>
      <c r="D364" s="113" t="s">
        <v>1296</v>
      </c>
      <c r="E364" s="114"/>
      <c r="F364" s="114"/>
      <c r="G364" s="114"/>
      <c r="H364" s="114"/>
      <c r="I364" s="114"/>
      <c r="J364" s="124">
        <f>SUM(J346:J363)*12.5%</f>
        <v>67463.171000000002</v>
      </c>
      <c r="L364" s="501">
        <f>SUM(L358:L363)</f>
        <v>452250</v>
      </c>
    </row>
    <row r="365" spans="1:12">
      <c r="A365" s="115"/>
      <c r="B365" s="114"/>
      <c r="C365" s="113"/>
      <c r="D365" s="113"/>
      <c r="E365" s="114"/>
      <c r="F365" s="114"/>
      <c r="G365" s="114"/>
      <c r="H365" s="114"/>
      <c r="I365" s="114"/>
      <c r="J365" s="124"/>
      <c r="L365" s="119">
        <f>L364/345</f>
        <v>1310.8695652173913</v>
      </c>
    </row>
    <row r="366" spans="1:12">
      <c r="A366" s="115"/>
      <c r="B366" s="114"/>
      <c r="C366" s="117" t="s">
        <v>1687</v>
      </c>
      <c r="D366" s="114"/>
      <c r="E366" s="114"/>
      <c r="F366" s="114"/>
      <c r="G366" s="114"/>
      <c r="H366" s="114"/>
      <c r="I366" s="114"/>
      <c r="J366" s="124">
        <f>SUM(J346:J364)</f>
        <v>607168.53899999999</v>
      </c>
    </row>
    <row r="367" spans="1:12">
      <c r="A367" s="115"/>
      <c r="B367" s="114"/>
      <c r="C367" s="113" t="s">
        <v>1713</v>
      </c>
      <c r="D367" s="114"/>
      <c r="E367" s="114"/>
      <c r="F367" s="114"/>
      <c r="G367" s="114"/>
      <c r="H367" s="114"/>
      <c r="I367" s="114"/>
      <c r="J367" s="124">
        <f>J366/300</f>
        <v>2023.8951299999999</v>
      </c>
    </row>
    <row r="368" spans="1:12">
      <c r="A368" s="115"/>
      <c r="B368" s="114"/>
      <c r="C368" s="113"/>
      <c r="D368" s="114"/>
      <c r="E368" s="114"/>
      <c r="F368" s="114"/>
      <c r="G368" s="114"/>
      <c r="H368" s="114"/>
      <c r="I368" s="114"/>
      <c r="J368" s="124"/>
    </row>
    <row r="369" spans="1:10">
      <c r="A369" s="115"/>
      <c r="B369" s="114"/>
      <c r="C369" s="113"/>
      <c r="D369" s="114"/>
      <c r="E369" s="114"/>
      <c r="F369" s="114"/>
      <c r="G369" s="114"/>
      <c r="H369" s="114"/>
      <c r="I369" s="114"/>
      <c r="J369" s="124"/>
    </row>
    <row r="370" spans="1:10">
      <c r="A370" s="111" t="s">
        <v>584</v>
      </c>
      <c r="B370" s="112">
        <v>402</v>
      </c>
      <c r="C370" s="113" t="s">
        <v>585</v>
      </c>
      <c r="D370" s="113"/>
      <c r="E370" s="114"/>
      <c r="F370" s="114"/>
      <c r="G370" s="114"/>
      <c r="H370" s="114"/>
      <c r="I370" s="114"/>
      <c r="J370" s="124"/>
    </row>
    <row r="371" spans="1:10" ht="79.5" customHeight="1">
      <c r="A371" s="115"/>
      <c r="B371" s="114"/>
      <c r="C371" s="689" t="s">
        <v>586</v>
      </c>
      <c r="D371" s="689"/>
      <c r="E371" s="689"/>
      <c r="F371" s="689"/>
      <c r="G371" s="114"/>
      <c r="H371" s="114"/>
      <c r="I371" s="114"/>
      <c r="J371" s="114"/>
    </row>
    <row r="372" spans="1:10">
      <c r="A372" s="111"/>
      <c r="B372" s="114"/>
      <c r="C372" s="113" t="s">
        <v>386</v>
      </c>
      <c r="D372" s="113" t="s">
        <v>385</v>
      </c>
      <c r="E372" s="114"/>
      <c r="F372" s="114"/>
      <c r="G372" s="114"/>
      <c r="H372" s="114"/>
      <c r="I372" s="114"/>
      <c r="J372" s="114"/>
    </row>
    <row r="373" spans="1:10">
      <c r="A373" s="115"/>
      <c r="B373" s="114"/>
      <c r="C373" s="114"/>
      <c r="D373" s="117" t="s">
        <v>1404</v>
      </c>
      <c r="E373" s="114"/>
      <c r="F373" s="114"/>
      <c r="G373" s="114"/>
      <c r="H373" s="114"/>
      <c r="I373" s="114"/>
      <c r="J373" s="114"/>
    </row>
    <row r="374" spans="1:10">
      <c r="A374" s="115"/>
      <c r="B374" s="114"/>
      <c r="C374" s="114"/>
      <c r="D374" s="117" t="s">
        <v>1723</v>
      </c>
      <c r="E374" s="114"/>
      <c r="F374" s="114"/>
      <c r="G374" s="114"/>
      <c r="H374" s="114"/>
      <c r="I374" s="114"/>
      <c r="J374" s="114"/>
    </row>
    <row r="375" spans="1:10">
      <c r="A375" s="115"/>
      <c r="B375" s="114"/>
      <c r="C375" s="114"/>
      <c r="D375" s="113" t="s">
        <v>953</v>
      </c>
      <c r="E375" s="113" t="s">
        <v>1230</v>
      </c>
      <c r="F375" s="114"/>
      <c r="G375" s="114"/>
      <c r="H375" s="114"/>
      <c r="I375" s="114"/>
      <c r="J375" s="114"/>
    </row>
    <row r="376" spans="1:10">
      <c r="A376" s="115"/>
      <c r="B376" s="114"/>
      <c r="C376" s="114"/>
      <c r="D376" s="114"/>
      <c r="E376" s="117" t="s">
        <v>17</v>
      </c>
      <c r="F376" s="114"/>
      <c r="G376" s="118" t="s">
        <v>4</v>
      </c>
      <c r="H376" s="119">
        <v>1.44</v>
      </c>
      <c r="I376" s="119">
        <f>Labour!D16</f>
        <v>466.67</v>
      </c>
      <c r="J376" s="119">
        <f>I376*H376</f>
        <v>672.00480000000005</v>
      </c>
    </row>
    <row r="377" spans="1:10">
      <c r="A377" s="115"/>
      <c r="B377" s="114"/>
      <c r="C377" s="114"/>
      <c r="D377" s="114"/>
      <c r="E377" s="117" t="s">
        <v>20</v>
      </c>
      <c r="F377" s="114"/>
      <c r="G377" s="118" t="s">
        <v>4</v>
      </c>
      <c r="H377" s="119">
        <v>1</v>
      </c>
      <c r="I377" s="119">
        <f>Labour!D19</f>
        <v>466.67</v>
      </c>
      <c r="J377" s="119">
        <f>I377*H377</f>
        <v>466.67</v>
      </c>
    </row>
    <row r="378" spans="1:10">
      <c r="A378" s="115"/>
      <c r="B378" s="114"/>
      <c r="C378" s="114"/>
      <c r="D378" s="114"/>
      <c r="E378" s="117" t="s">
        <v>18</v>
      </c>
      <c r="F378" s="114"/>
      <c r="G378" s="118" t="s">
        <v>4</v>
      </c>
      <c r="H378" s="119">
        <v>35</v>
      </c>
      <c r="I378" s="119">
        <f>Labour!D17</f>
        <v>466.67</v>
      </c>
      <c r="J378" s="119">
        <f>I378*H378</f>
        <v>16333.45</v>
      </c>
    </row>
    <row r="379" spans="1:10">
      <c r="A379" s="115"/>
      <c r="B379" s="114"/>
      <c r="C379" s="114"/>
      <c r="D379" s="113" t="s">
        <v>955</v>
      </c>
      <c r="E379" s="113" t="s">
        <v>1231</v>
      </c>
      <c r="F379" s="114"/>
      <c r="G379" s="114"/>
      <c r="H379" s="114"/>
      <c r="I379" s="114"/>
      <c r="J379" s="114"/>
    </row>
    <row r="380" spans="1:10" ht="12.75" customHeight="1">
      <c r="A380" s="115"/>
      <c r="B380" s="114"/>
      <c r="C380" s="114"/>
      <c r="D380" s="114"/>
      <c r="E380" s="688" t="s">
        <v>1724</v>
      </c>
      <c r="F380" s="688"/>
      <c r="G380" s="118" t="s">
        <v>89</v>
      </c>
      <c r="H380" s="119">
        <v>2.15</v>
      </c>
      <c r="I380" s="119">
        <f>'Plant &amp; Machinery'!G36</f>
        <v>1320</v>
      </c>
      <c r="J380" s="119">
        <f>I380*H380</f>
        <v>2838</v>
      </c>
    </row>
    <row r="381" spans="1:10">
      <c r="A381" s="115"/>
      <c r="B381" s="114"/>
      <c r="C381" s="114"/>
      <c r="D381" s="114"/>
      <c r="E381" s="117" t="s">
        <v>1480</v>
      </c>
      <c r="F381" s="114"/>
      <c r="G381" s="118" t="s">
        <v>89</v>
      </c>
      <c r="H381" s="119">
        <v>3</v>
      </c>
      <c r="I381" s="119">
        <f>'Plant &amp; Machinery'!G55</f>
        <v>600</v>
      </c>
      <c r="J381" s="119">
        <f>H381*I381</f>
        <v>1800</v>
      </c>
    </row>
    <row r="382" spans="1:10">
      <c r="A382" s="115"/>
      <c r="B382" s="114"/>
      <c r="C382" s="114"/>
      <c r="D382" s="113" t="s">
        <v>957</v>
      </c>
      <c r="E382" s="113" t="s">
        <v>1293</v>
      </c>
      <c r="F382" s="114"/>
      <c r="G382" s="114"/>
      <c r="H382" s="114"/>
      <c r="I382" s="114"/>
      <c r="J382" s="114"/>
    </row>
    <row r="383" spans="1:10">
      <c r="A383" s="115"/>
      <c r="B383" s="114"/>
      <c r="C383" s="114"/>
      <c r="D383" s="114"/>
      <c r="E383" s="117" t="s">
        <v>127</v>
      </c>
      <c r="F383" s="114"/>
      <c r="G383" s="118" t="s">
        <v>71</v>
      </c>
      <c r="H383" s="119">
        <v>5.26</v>
      </c>
      <c r="I383" s="119">
        <f>Material!D97</f>
        <v>12800</v>
      </c>
      <c r="J383" s="119">
        <f>I383*H383</f>
        <v>67328</v>
      </c>
    </row>
    <row r="384" spans="1:10">
      <c r="A384" s="115"/>
      <c r="B384" s="114"/>
      <c r="C384" s="114"/>
      <c r="D384" s="114"/>
      <c r="E384" s="117" t="s">
        <v>174</v>
      </c>
      <c r="F384" s="114"/>
      <c r="G384" s="118" t="s">
        <v>175</v>
      </c>
      <c r="H384" s="119">
        <v>18</v>
      </c>
      <c r="I384" s="119">
        <f>Material!D146</f>
        <v>125</v>
      </c>
      <c r="J384" s="119">
        <f>I384*H384</f>
        <v>2250</v>
      </c>
    </row>
    <row r="385" spans="1:10">
      <c r="A385" s="115"/>
      <c r="B385" s="114"/>
      <c r="C385" s="114"/>
      <c r="D385" s="113" t="s">
        <v>959</v>
      </c>
      <c r="E385" s="113" t="s">
        <v>1296</v>
      </c>
      <c r="F385" s="114"/>
      <c r="G385" s="114"/>
      <c r="H385" s="114"/>
      <c r="I385" s="114"/>
      <c r="J385" s="124">
        <f>SUM(J375:J384)*12.5%</f>
        <v>11461.015600000001</v>
      </c>
    </row>
    <row r="386" spans="1:10">
      <c r="A386" s="115"/>
      <c r="B386" s="114"/>
      <c r="C386" s="114"/>
      <c r="D386" s="113"/>
      <c r="E386" s="113"/>
      <c r="F386" s="114"/>
      <c r="G386" s="114"/>
      <c r="H386" s="114"/>
      <c r="I386" s="114"/>
      <c r="J386" s="124"/>
    </row>
    <row r="387" spans="1:10">
      <c r="A387" s="115"/>
      <c r="B387" s="114"/>
      <c r="C387" s="114"/>
      <c r="D387" s="117" t="s">
        <v>1725</v>
      </c>
      <c r="E387" s="114"/>
      <c r="F387" s="114"/>
      <c r="G387" s="114"/>
      <c r="H387" s="114"/>
      <c r="I387" s="114"/>
      <c r="J387" s="124">
        <f>SUM(J373:J385)</f>
        <v>103149.1404</v>
      </c>
    </row>
    <row r="388" spans="1:10">
      <c r="A388" s="115"/>
      <c r="B388" s="114"/>
      <c r="C388" s="114"/>
      <c r="D388" s="113" t="s">
        <v>1726</v>
      </c>
      <c r="E388" s="114"/>
      <c r="F388" s="114"/>
      <c r="G388" s="114"/>
      <c r="H388" s="114"/>
      <c r="I388" s="114"/>
      <c r="J388" s="124">
        <f>J387/150</f>
        <v>687.66093599999999</v>
      </c>
    </row>
    <row r="389" spans="1:10">
      <c r="A389" s="115"/>
      <c r="B389" s="114"/>
      <c r="C389" s="113" t="s">
        <v>388</v>
      </c>
      <c r="D389" s="113" t="s">
        <v>391</v>
      </c>
      <c r="E389" s="114"/>
      <c r="F389" s="114"/>
      <c r="G389" s="114"/>
      <c r="H389" s="114"/>
      <c r="I389" s="114"/>
      <c r="J389" s="114"/>
    </row>
    <row r="390" spans="1:10">
      <c r="A390" s="115"/>
      <c r="B390" s="114"/>
      <c r="C390" s="114"/>
      <c r="D390" s="117" t="s">
        <v>1404</v>
      </c>
      <c r="E390" s="114"/>
      <c r="F390" s="114"/>
      <c r="G390" s="114"/>
      <c r="H390" s="114"/>
      <c r="I390" s="114"/>
      <c r="J390" s="114"/>
    </row>
    <row r="391" spans="1:10">
      <c r="A391" s="115"/>
      <c r="B391" s="114"/>
      <c r="C391" s="114"/>
      <c r="D391" s="117" t="s">
        <v>1727</v>
      </c>
      <c r="E391" s="114"/>
      <c r="F391" s="114"/>
      <c r="G391" s="114"/>
      <c r="H391" s="114"/>
      <c r="I391" s="114"/>
      <c r="J391" s="114"/>
    </row>
    <row r="392" spans="1:10">
      <c r="A392" s="115"/>
      <c r="B392" s="114"/>
      <c r="C392" s="114"/>
      <c r="D392" s="113" t="s">
        <v>953</v>
      </c>
      <c r="E392" s="113" t="s">
        <v>1230</v>
      </c>
      <c r="F392" s="114"/>
      <c r="G392" s="114"/>
      <c r="H392" s="114"/>
      <c r="I392" s="114"/>
      <c r="J392" s="114"/>
    </row>
    <row r="393" spans="1:10">
      <c r="A393" s="115"/>
      <c r="B393" s="114"/>
      <c r="C393" s="114"/>
      <c r="D393" s="114"/>
      <c r="E393" s="117" t="s">
        <v>17</v>
      </c>
      <c r="F393" s="114"/>
      <c r="G393" s="118" t="s">
        <v>4</v>
      </c>
      <c r="H393" s="119">
        <v>0.36</v>
      </c>
      <c r="I393" s="119">
        <f>Labour!D16</f>
        <v>466.67</v>
      </c>
      <c r="J393" s="119">
        <f>I393*H393</f>
        <v>168.00120000000001</v>
      </c>
    </row>
    <row r="394" spans="1:10">
      <c r="A394" s="115"/>
      <c r="B394" s="114"/>
      <c r="C394" s="114"/>
      <c r="D394" s="114"/>
      <c r="E394" s="117" t="s">
        <v>20</v>
      </c>
      <c r="F394" s="114"/>
      <c r="G394" s="118" t="s">
        <v>4</v>
      </c>
      <c r="H394" s="119">
        <v>1</v>
      </c>
      <c r="I394" s="119">
        <f>Labour!D19</f>
        <v>466.67</v>
      </c>
      <c r="J394" s="119">
        <f>I394*H394</f>
        <v>466.67</v>
      </c>
    </row>
    <row r="395" spans="1:10">
      <c r="A395" s="115"/>
      <c r="B395" s="114"/>
      <c r="C395" s="114"/>
      <c r="D395" s="114"/>
      <c r="E395" s="117" t="s">
        <v>18</v>
      </c>
      <c r="F395" s="114"/>
      <c r="G395" s="118" t="s">
        <v>4</v>
      </c>
      <c r="H395" s="119">
        <v>8</v>
      </c>
      <c r="I395" s="119">
        <f>Labour!D17</f>
        <v>466.67</v>
      </c>
      <c r="J395" s="119">
        <f>I395*H395</f>
        <v>3733.36</v>
      </c>
    </row>
    <row r="396" spans="1:10">
      <c r="A396" s="115"/>
      <c r="B396" s="114"/>
      <c r="C396" s="114"/>
      <c r="D396" s="113" t="s">
        <v>955</v>
      </c>
      <c r="E396" s="113" t="s">
        <v>1231</v>
      </c>
      <c r="F396" s="114"/>
      <c r="G396" s="114"/>
      <c r="H396" s="114"/>
      <c r="I396" s="114"/>
      <c r="J396" s="114"/>
    </row>
    <row r="397" spans="1:10" ht="28.5" customHeight="1">
      <c r="A397" s="115"/>
      <c r="B397" s="114"/>
      <c r="C397" s="114"/>
      <c r="D397" s="114"/>
      <c r="E397" s="688" t="s">
        <v>1728</v>
      </c>
      <c r="F397" s="688"/>
      <c r="G397" s="118" t="s">
        <v>89</v>
      </c>
      <c r="H397" s="119">
        <v>12</v>
      </c>
      <c r="I397" s="119">
        <f>'Plant &amp; Machinery'!G49</f>
        <v>824</v>
      </c>
      <c r="J397" s="119">
        <f>I397*H397</f>
        <v>9888</v>
      </c>
    </row>
    <row r="398" spans="1:10">
      <c r="A398" s="115"/>
      <c r="B398" s="114"/>
      <c r="C398" s="114"/>
      <c r="D398" s="114"/>
      <c r="E398" s="117" t="s">
        <v>1700</v>
      </c>
      <c r="F398" s="114"/>
      <c r="G398" s="118" t="s">
        <v>89</v>
      </c>
      <c r="H398" s="119">
        <v>6</v>
      </c>
      <c r="I398" s="119">
        <f>'Plant &amp; Machinery'!G26</f>
        <v>4216</v>
      </c>
      <c r="J398" s="119">
        <f>I398*H398</f>
        <v>25296</v>
      </c>
    </row>
    <row r="399" spans="1:10" ht="17.25" customHeight="1">
      <c r="A399" s="115"/>
      <c r="B399" s="114"/>
      <c r="C399" s="114"/>
      <c r="D399" s="114"/>
      <c r="E399" s="688" t="s">
        <v>1729</v>
      </c>
      <c r="F399" s="688"/>
      <c r="G399" s="118" t="s">
        <v>89</v>
      </c>
      <c r="H399" s="119">
        <v>4.3</v>
      </c>
      <c r="I399" s="119">
        <f>'Plant &amp; Machinery'!G36</f>
        <v>1320</v>
      </c>
      <c r="J399" s="119">
        <f>I399*H399</f>
        <v>5676</v>
      </c>
    </row>
    <row r="400" spans="1:10">
      <c r="A400" s="115"/>
      <c r="B400" s="114"/>
      <c r="C400" s="114"/>
      <c r="D400" s="114"/>
      <c r="E400" s="117" t="s">
        <v>1480</v>
      </c>
      <c r="F400" s="114"/>
      <c r="G400" s="118" t="s">
        <v>89</v>
      </c>
      <c r="H400" s="119">
        <v>5</v>
      </c>
      <c r="I400" s="119">
        <f>'Plant &amp; Machinery'!G55</f>
        <v>600</v>
      </c>
      <c r="J400" s="119">
        <f>H400*I400</f>
        <v>3000</v>
      </c>
    </row>
    <row r="401" spans="1:10">
      <c r="A401" s="115"/>
      <c r="B401" s="114"/>
      <c r="C401" s="114"/>
      <c r="D401" s="113" t="s">
        <v>957</v>
      </c>
      <c r="E401" s="113" t="s">
        <v>1293</v>
      </c>
      <c r="F401" s="114"/>
      <c r="G401" s="114"/>
      <c r="H401" s="114"/>
      <c r="I401" s="114"/>
      <c r="J401" s="114"/>
    </row>
    <row r="402" spans="1:10">
      <c r="A402" s="115"/>
      <c r="B402" s="114"/>
      <c r="C402" s="114"/>
      <c r="D402" s="114"/>
      <c r="E402" s="117" t="s">
        <v>127</v>
      </c>
      <c r="F402" s="114"/>
      <c r="G402" s="118" t="s">
        <v>71</v>
      </c>
      <c r="H402" s="119">
        <v>10.5</v>
      </c>
      <c r="I402" s="119">
        <f>Material!D97</f>
        <v>12800</v>
      </c>
      <c r="J402" s="119">
        <f>I402*H402</f>
        <v>134400</v>
      </c>
    </row>
    <row r="403" spans="1:10">
      <c r="A403" s="115"/>
      <c r="B403" s="114"/>
      <c r="C403" s="114"/>
      <c r="D403" s="114"/>
      <c r="E403" s="117" t="s">
        <v>174</v>
      </c>
      <c r="F403" s="114"/>
      <c r="G403" s="118" t="s">
        <v>175</v>
      </c>
      <c r="H403" s="119">
        <v>30</v>
      </c>
      <c r="I403" s="119">
        <f>Material!D146</f>
        <v>125</v>
      </c>
      <c r="J403" s="119">
        <f>I403*H403</f>
        <v>3750</v>
      </c>
    </row>
    <row r="404" spans="1:10">
      <c r="A404" s="115"/>
      <c r="B404" s="114"/>
      <c r="C404" s="114"/>
      <c r="D404" s="113" t="s">
        <v>959</v>
      </c>
      <c r="E404" s="113" t="s">
        <v>1296</v>
      </c>
      <c r="F404" s="114"/>
      <c r="G404" s="114"/>
      <c r="H404" s="114"/>
      <c r="I404" s="114"/>
      <c r="J404" s="124">
        <f>SUM(J392:J403)*12.5%</f>
        <v>23297.2539</v>
      </c>
    </row>
    <row r="405" spans="1:10">
      <c r="A405" s="115"/>
      <c r="B405" s="114"/>
      <c r="C405" s="114"/>
      <c r="D405" s="113"/>
      <c r="E405" s="113"/>
      <c r="F405" s="114"/>
      <c r="G405" s="114"/>
      <c r="H405" s="114"/>
      <c r="I405" s="114"/>
      <c r="J405" s="124"/>
    </row>
    <row r="406" spans="1:10">
      <c r="A406" s="115"/>
      <c r="B406" s="114"/>
      <c r="C406" s="114"/>
      <c r="D406" s="117" t="s">
        <v>1730</v>
      </c>
      <c r="E406" s="114"/>
      <c r="F406" s="114"/>
      <c r="G406" s="114"/>
      <c r="H406" s="114"/>
      <c r="I406" s="114"/>
      <c r="J406" s="124">
        <f>SUM(J392:J404)</f>
        <v>209675.28510000001</v>
      </c>
    </row>
    <row r="407" spans="1:10">
      <c r="A407" s="115"/>
      <c r="B407" s="114"/>
      <c r="C407" s="114"/>
      <c r="D407" s="113" t="s">
        <v>1731</v>
      </c>
      <c r="E407" s="114"/>
      <c r="F407" s="114"/>
      <c r="G407" s="114"/>
      <c r="H407" s="114"/>
      <c r="I407" s="114"/>
      <c r="J407" s="124">
        <f>J406/300</f>
        <v>698.91761700000006</v>
      </c>
    </row>
    <row r="408" spans="1:10" ht="15.75" customHeight="1">
      <c r="A408" s="115"/>
      <c r="B408" s="127" t="s">
        <v>726</v>
      </c>
      <c r="C408" s="128" t="s">
        <v>1732</v>
      </c>
      <c r="D408" s="114"/>
      <c r="E408" s="114"/>
      <c r="F408" s="114"/>
      <c r="G408" s="114"/>
      <c r="H408" s="114"/>
      <c r="I408" s="114"/>
      <c r="J408" s="114"/>
    </row>
    <row r="409" spans="1:10">
      <c r="A409" s="111" t="s">
        <v>587</v>
      </c>
      <c r="B409" s="112">
        <v>403</v>
      </c>
      <c r="C409" s="113" t="s">
        <v>588</v>
      </c>
      <c r="D409" s="114"/>
      <c r="E409" s="114"/>
      <c r="F409" s="114"/>
      <c r="G409" s="114"/>
      <c r="H409" s="114"/>
      <c r="I409" s="114"/>
      <c r="J409" s="114"/>
    </row>
    <row r="410" spans="1:10" ht="79.5" customHeight="1">
      <c r="A410" s="115"/>
      <c r="B410" s="114"/>
      <c r="C410" s="689" t="s">
        <v>589</v>
      </c>
      <c r="D410" s="689"/>
      <c r="E410" s="689"/>
      <c r="F410" s="689"/>
      <c r="G410" s="114"/>
      <c r="H410" s="114"/>
      <c r="I410" s="114"/>
      <c r="J410" s="114"/>
    </row>
    <row r="411" spans="1:10">
      <c r="A411" s="111"/>
      <c r="B411" s="114"/>
      <c r="C411" s="117" t="s">
        <v>1404</v>
      </c>
      <c r="D411" s="114"/>
      <c r="E411" s="114"/>
      <c r="F411" s="114"/>
      <c r="G411" s="114"/>
      <c r="H411" s="114"/>
      <c r="I411" s="114"/>
      <c r="J411" s="114"/>
    </row>
    <row r="412" spans="1:10">
      <c r="A412" s="115"/>
      <c r="B412" s="114"/>
      <c r="C412" s="117" t="s">
        <v>1727</v>
      </c>
      <c r="D412" s="114"/>
      <c r="E412" s="114"/>
      <c r="F412" s="114"/>
      <c r="G412" s="114"/>
      <c r="H412" s="114"/>
      <c r="I412" s="114"/>
      <c r="J412" s="114"/>
    </row>
    <row r="413" spans="1:10">
      <c r="A413" s="115"/>
      <c r="B413" s="114"/>
      <c r="C413" s="113" t="s">
        <v>953</v>
      </c>
      <c r="D413" s="113" t="s">
        <v>1230</v>
      </c>
      <c r="E413" s="114"/>
      <c r="F413" s="114"/>
      <c r="G413" s="114"/>
      <c r="H413" s="114"/>
      <c r="I413" s="114"/>
      <c r="J413" s="114"/>
    </row>
    <row r="414" spans="1:10">
      <c r="A414" s="115"/>
      <c r="B414" s="114"/>
      <c r="C414" s="114"/>
      <c r="D414" s="117" t="s">
        <v>1292</v>
      </c>
      <c r="E414" s="114"/>
      <c r="F414" s="114"/>
      <c r="G414" s="118" t="s">
        <v>4</v>
      </c>
      <c r="H414" s="119">
        <v>0.48</v>
      </c>
      <c r="I414" s="119">
        <f>Labour!D16</f>
        <v>466.67</v>
      </c>
      <c r="J414" s="119">
        <f>I414*H414</f>
        <v>224.0016</v>
      </c>
    </row>
    <row r="415" spans="1:10">
      <c r="A415" s="115"/>
      <c r="B415" s="114"/>
      <c r="C415" s="114"/>
      <c r="D415" s="117" t="s">
        <v>20</v>
      </c>
      <c r="E415" s="114"/>
      <c r="F415" s="114"/>
      <c r="G415" s="118" t="s">
        <v>4</v>
      </c>
      <c r="H415" s="119">
        <v>2</v>
      </c>
      <c r="I415" s="119">
        <f>Labour!D19</f>
        <v>466.67</v>
      </c>
      <c r="J415" s="119">
        <f>I415*H415</f>
        <v>933.34</v>
      </c>
    </row>
    <row r="416" spans="1:10">
      <c r="A416" s="115"/>
      <c r="B416" s="114"/>
      <c r="C416" s="114"/>
      <c r="D416" s="117" t="s">
        <v>18</v>
      </c>
      <c r="E416" s="114"/>
      <c r="F416" s="114"/>
      <c r="G416" s="118" t="s">
        <v>4</v>
      </c>
      <c r="H416" s="119">
        <v>10</v>
      </c>
      <c r="I416" s="119">
        <f>Labour!D17</f>
        <v>466.67</v>
      </c>
      <c r="J416" s="119">
        <f>I416*H416</f>
        <v>4666.7</v>
      </c>
    </row>
    <row r="417" spans="1:10">
      <c r="A417" s="115"/>
      <c r="B417" s="114"/>
      <c r="C417" s="113" t="s">
        <v>955</v>
      </c>
      <c r="D417" s="113" t="s">
        <v>1231</v>
      </c>
      <c r="E417" s="114"/>
      <c r="F417" s="114"/>
      <c r="G417" s="114"/>
      <c r="H417" s="114"/>
      <c r="I417" s="114"/>
      <c r="J417" s="114"/>
    </row>
    <row r="418" spans="1:10">
      <c r="A418" s="115"/>
      <c r="B418" s="114"/>
      <c r="C418" s="114"/>
      <c r="D418" s="117" t="s">
        <v>1733</v>
      </c>
      <c r="E418" s="114"/>
      <c r="F418" s="114"/>
      <c r="G418" s="118" t="s">
        <v>89</v>
      </c>
      <c r="H418" s="119">
        <v>5</v>
      </c>
      <c r="I418" s="119">
        <f>'Plant &amp; Machinery'!G21</f>
        <v>2782</v>
      </c>
      <c r="J418" s="119">
        <f>I418*H418</f>
        <v>13910</v>
      </c>
    </row>
    <row r="419" spans="1:10">
      <c r="A419" s="115"/>
      <c r="B419" s="114"/>
      <c r="C419" s="114"/>
      <c r="D419" s="117" t="s">
        <v>1734</v>
      </c>
      <c r="E419" s="114"/>
      <c r="F419" s="114"/>
      <c r="G419" s="118" t="s">
        <v>89</v>
      </c>
      <c r="H419" s="125">
        <v>14</v>
      </c>
      <c r="I419" s="119">
        <f>'Plant &amp; Machinery'!G47</f>
        <v>684</v>
      </c>
      <c r="J419" s="119">
        <f>I419*H419</f>
        <v>9576</v>
      </c>
    </row>
    <row r="420" spans="1:10">
      <c r="A420" s="115"/>
      <c r="B420" s="114"/>
      <c r="C420" s="114"/>
      <c r="D420" s="117" t="s">
        <v>1700</v>
      </c>
      <c r="E420" s="114"/>
      <c r="F420" s="114"/>
      <c r="G420" s="118" t="s">
        <v>89</v>
      </c>
      <c r="H420" s="119">
        <v>6</v>
      </c>
      <c r="I420" s="119">
        <f>'Plant &amp; Machinery'!G26</f>
        <v>4216</v>
      </c>
      <c r="J420" s="119">
        <f>I420*H420</f>
        <v>25296</v>
      </c>
    </row>
    <row r="421" spans="1:10">
      <c r="A421" s="115"/>
      <c r="B421" s="114"/>
      <c r="C421" s="114"/>
      <c r="D421" s="117" t="s">
        <v>1724</v>
      </c>
      <c r="E421" s="114"/>
      <c r="F421" s="114"/>
      <c r="G421" s="118" t="s">
        <v>89</v>
      </c>
      <c r="H421" s="119">
        <v>4.3</v>
      </c>
      <c r="I421" s="119">
        <f>'Plant &amp; Machinery'!G36</f>
        <v>1320</v>
      </c>
      <c r="J421" s="119">
        <f>I421*H421</f>
        <v>5676</v>
      </c>
    </row>
    <row r="422" spans="1:10">
      <c r="A422" s="115"/>
      <c r="B422" s="114"/>
      <c r="C422" s="114"/>
      <c r="D422" s="117" t="s">
        <v>1735</v>
      </c>
      <c r="E422" s="114"/>
      <c r="F422" s="114"/>
      <c r="G422" s="118" t="s">
        <v>89</v>
      </c>
      <c r="H422" s="119">
        <v>12</v>
      </c>
      <c r="I422" s="119">
        <f>'Plant &amp; Machinery'!G51</f>
        <v>826</v>
      </c>
      <c r="J422" s="119">
        <f>I422*H422</f>
        <v>9912</v>
      </c>
    </row>
    <row r="423" spans="1:10">
      <c r="A423" s="115"/>
      <c r="B423" s="114"/>
      <c r="C423" s="114"/>
      <c r="D423" s="117" t="s">
        <v>1480</v>
      </c>
      <c r="E423" s="114"/>
      <c r="F423" s="114"/>
      <c r="G423" s="118" t="s">
        <v>89</v>
      </c>
      <c r="H423" s="119">
        <v>5</v>
      </c>
      <c r="I423" s="119">
        <f>'Plant &amp; Machinery'!G55</f>
        <v>600</v>
      </c>
      <c r="J423" s="119">
        <f>H423*I423</f>
        <v>3000</v>
      </c>
    </row>
    <row r="424" spans="1:10">
      <c r="A424" s="115"/>
      <c r="B424" s="114"/>
      <c r="C424" s="113" t="s">
        <v>957</v>
      </c>
      <c r="D424" s="113" t="s">
        <v>1293</v>
      </c>
      <c r="E424" s="114"/>
      <c r="F424" s="114"/>
      <c r="G424" s="114"/>
      <c r="H424" s="114"/>
      <c r="I424" s="114"/>
      <c r="J424" s="114"/>
    </row>
    <row r="425" spans="1:10">
      <c r="A425" s="115"/>
      <c r="B425" s="114"/>
      <c r="C425" s="113"/>
      <c r="D425" s="117" t="s">
        <v>127</v>
      </c>
      <c r="E425" s="114"/>
      <c r="F425" s="114"/>
      <c r="G425" s="118" t="s">
        <v>71</v>
      </c>
      <c r="H425" s="119">
        <v>21</v>
      </c>
      <c r="I425" s="119">
        <f>Material!D97</f>
        <v>12800</v>
      </c>
      <c r="J425" s="119">
        <f>I425*H425</f>
        <v>268800</v>
      </c>
    </row>
    <row r="426" spans="1:10">
      <c r="A426" s="115"/>
      <c r="B426" s="114"/>
      <c r="C426" s="114"/>
      <c r="D426" s="117" t="s">
        <v>174</v>
      </c>
      <c r="E426" s="114"/>
      <c r="F426" s="114"/>
      <c r="G426" s="118" t="s">
        <v>175</v>
      </c>
      <c r="H426" s="119">
        <v>30</v>
      </c>
      <c r="I426" s="119">
        <f>Material!D146</f>
        <v>125</v>
      </c>
      <c r="J426" s="119">
        <f>I426*H426</f>
        <v>3750</v>
      </c>
    </row>
    <row r="427" spans="1:10">
      <c r="A427" s="115"/>
      <c r="B427" s="114"/>
      <c r="C427" s="113" t="s">
        <v>959</v>
      </c>
      <c r="D427" s="113" t="s">
        <v>1686</v>
      </c>
      <c r="E427" s="114"/>
      <c r="F427" s="114"/>
      <c r="G427" s="114"/>
      <c r="H427" s="114"/>
      <c r="I427" s="114"/>
      <c r="J427" s="124">
        <f>SUM(J414:J426)*12.5%</f>
        <v>43218.0052</v>
      </c>
    </row>
    <row r="428" spans="1:10">
      <c r="A428" s="115"/>
      <c r="B428" s="114"/>
      <c r="C428" s="113"/>
      <c r="D428" s="113"/>
      <c r="E428" s="114"/>
      <c r="F428" s="114"/>
      <c r="G428" s="114"/>
      <c r="H428" s="114"/>
      <c r="I428" s="114"/>
      <c r="J428" s="124"/>
    </row>
    <row r="429" spans="1:10">
      <c r="A429" s="115"/>
      <c r="B429" s="114"/>
      <c r="C429" s="117" t="s">
        <v>1687</v>
      </c>
      <c r="D429" s="114"/>
      <c r="E429" s="114"/>
      <c r="F429" s="114"/>
      <c r="G429" s="114"/>
      <c r="H429" s="114"/>
      <c r="I429" s="114"/>
      <c r="J429" s="124">
        <f>SUM(J414:J427)</f>
        <v>388962.04680000001</v>
      </c>
    </row>
    <row r="430" spans="1:10">
      <c r="A430" s="115"/>
      <c r="B430" s="114"/>
      <c r="C430" s="113" t="s">
        <v>1688</v>
      </c>
      <c r="D430" s="114"/>
      <c r="E430" s="114"/>
      <c r="F430" s="114"/>
      <c r="G430" s="114"/>
      <c r="H430" s="114"/>
      <c r="I430" s="114"/>
      <c r="J430" s="124">
        <f>J429/300</f>
        <v>1296.540156</v>
      </c>
    </row>
    <row r="431" spans="1:10">
      <c r="A431" s="115"/>
      <c r="B431" s="127" t="s">
        <v>726</v>
      </c>
      <c r="C431" s="128" t="s">
        <v>1732</v>
      </c>
      <c r="D431" s="114"/>
      <c r="E431" s="114"/>
      <c r="F431" s="114"/>
      <c r="G431" s="114"/>
      <c r="H431" s="114"/>
      <c r="I431" s="114"/>
      <c r="J431" s="114"/>
    </row>
    <row r="432" spans="1:10">
      <c r="A432" s="111" t="s">
        <v>590</v>
      </c>
      <c r="B432" s="112">
        <v>404</v>
      </c>
      <c r="C432" s="113" t="s">
        <v>591</v>
      </c>
      <c r="D432" s="123"/>
      <c r="E432" s="123"/>
      <c r="F432" s="123"/>
      <c r="G432" s="114"/>
      <c r="H432" s="114"/>
      <c r="I432" s="114"/>
      <c r="J432" s="114"/>
    </row>
    <row r="433" spans="1:10" ht="78" customHeight="1">
      <c r="A433" s="115"/>
      <c r="B433" s="114"/>
      <c r="C433" s="689" t="s">
        <v>592</v>
      </c>
      <c r="D433" s="689"/>
      <c r="E433" s="689"/>
      <c r="F433" s="689"/>
      <c r="G433" s="114"/>
      <c r="H433" s="114"/>
      <c r="I433" s="114"/>
      <c r="J433" s="114"/>
    </row>
    <row r="434" spans="1:10">
      <c r="A434" s="111"/>
      <c r="B434" s="114"/>
      <c r="C434" s="117" t="s">
        <v>1404</v>
      </c>
      <c r="D434" s="114"/>
      <c r="E434" s="114"/>
      <c r="F434" s="114"/>
      <c r="G434" s="114"/>
      <c r="H434" s="114"/>
      <c r="I434" s="114"/>
      <c r="J434" s="114"/>
    </row>
    <row r="435" spans="1:10">
      <c r="A435" s="115"/>
      <c r="B435" s="114"/>
      <c r="C435" s="117" t="s">
        <v>1736</v>
      </c>
      <c r="D435" s="114"/>
      <c r="E435" s="114"/>
      <c r="F435" s="114"/>
      <c r="G435" s="114"/>
      <c r="H435" s="114"/>
      <c r="I435" s="114"/>
      <c r="J435" s="114"/>
    </row>
    <row r="436" spans="1:10" ht="12.75" customHeight="1">
      <c r="A436" s="115"/>
      <c r="B436" s="114"/>
      <c r="C436" s="694" t="s">
        <v>593</v>
      </c>
      <c r="D436" s="694"/>
      <c r="E436" s="694"/>
      <c r="F436" s="694"/>
      <c r="G436" s="114"/>
      <c r="H436" s="114"/>
      <c r="I436" s="114"/>
      <c r="J436" s="114"/>
    </row>
    <row r="437" spans="1:10" ht="12.75" customHeight="1">
      <c r="A437" s="115"/>
      <c r="B437" s="114"/>
      <c r="C437" s="116" t="s">
        <v>953</v>
      </c>
      <c r="D437" s="694" t="s">
        <v>1230</v>
      </c>
      <c r="E437" s="694"/>
      <c r="F437" s="694"/>
      <c r="G437" s="114"/>
      <c r="H437" s="114"/>
      <c r="I437" s="114"/>
      <c r="J437" s="114"/>
    </row>
    <row r="438" spans="1:10">
      <c r="A438" s="115"/>
      <c r="B438" s="114"/>
      <c r="C438" s="113"/>
      <c r="D438" s="117" t="s">
        <v>17</v>
      </c>
      <c r="E438" s="114"/>
      <c r="F438" s="114"/>
      <c r="G438" s="118" t="s">
        <v>4</v>
      </c>
      <c r="H438" s="119">
        <v>0.48</v>
      </c>
      <c r="I438" s="119">
        <f>Labour!D16</f>
        <v>466.67</v>
      </c>
      <c r="J438" s="119">
        <f>I438*H438</f>
        <v>224.0016</v>
      </c>
    </row>
    <row r="439" spans="1:10">
      <c r="A439" s="115"/>
      <c r="B439" s="114"/>
      <c r="C439" s="114"/>
      <c r="D439" s="117" t="s">
        <v>20</v>
      </c>
      <c r="E439" s="114"/>
      <c r="F439" s="114"/>
      <c r="G439" s="118" t="s">
        <v>4</v>
      </c>
      <c r="H439" s="119">
        <v>2</v>
      </c>
      <c r="I439" s="119">
        <f>Labour!D19</f>
        <v>466.67</v>
      </c>
      <c r="J439" s="119">
        <f>I439*H439</f>
        <v>933.34</v>
      </c>
    </row>
    <row r="440" spans="1:10">
      <c r="A440" s="115"/>
      <c r="B440" s="114"/>
      <c r="C440" s="114"/>
      <c r="D440" s="117" t="s">
        <v>18</v>
      </c>
      <c r="E440" s="114"/>
      <c r="F440" s="114"/>
      <c r="G440" s="118" t="s">
        <v>4</v>
      </c>
      <c r="H440" s="119">
        <v>10</v>
      </c>
      <c r="I440" s="119">
        <f>Labour!D17</f>
        <v>466.67</v>
      </c>
      <c r="J440" s="119">
        <f>I440*H440</f>
        <v>4666.7</v>
      </c>
    </row>
    <row r="441" spans="1:10">
      <c r="A441" s="115"/>
      <c r="B441" s="114"/>
      <c r="C441" s="113" t="s">
        <v>955</v>
      </c>
      <c r="D441" s="113" t="s">
        <v>1231</v>
      </c>
      <c r="E441" s="114"/>
      <c r="F441" s="114"/>
      <c r="G441" s="114"/>
      <c r="H441" s="114"/>
      <c r="I441" s="114"/>
      <c r="J441" s="114"/>
    </row>
    <row r="442" spans="1:10">
      <c r="A442" s="115"/>
      <c r="B442" s="114"/>
      <c r="C442" s="113"/>
      <c r="D442" s="117" t="s">
        <v>1733</v>
      </c>
      <c r="E442" s="114"/>
      <c r="F442" s="114"/>
      <c r="G442" s="118" t="s">
        <v>89</v>
      </c>
      <c r="H442" s="119">
        <v>5</v>
      </c>
      <c r="I442" s="119">
        <f>'Plant &amp; Machinery'!G21</f>
        <v>2782</v>
      </c>
      <c r="J442" s="119">
        <f>I442*H442</f>
        <v>13910</v>
      </c>
    </row>
    <row r="443" spans="1:10">
      <c r="A443" s="115"/>
      <c r="B443" s="114"/>
      <c r="C443" s="114"/>
      <c r="D443" s="117" t="s">
        <v>1737</v>
      </c>
      <c r="E443" s="114"/>
      <c r="F443" s="114"/>
      <c r="G443" s="118" t="s">
        <v>89</v>
      </c>
      <c r="H443" s="125">
        <v>14</v>
      </c>
      <c r="I443" s="119">
        <f>'Plant &amp; Machinery'!G47</f>
        <v>684</v>
      </c>
      <c r="J443" s="119">
        <f>I443*H443</f>
        <v>9576</v>
      </c>
    </row>
    <row r="444" spans="1:10">
      <c r="A444" s="115"/>
      <c r="B444" s="114"/>
      <c r="C444" s="114"/>
      <c r="D444" s="117" t="s">
        <v>1700</v>
      </c>
      <c r="E444" s="114"/>
      <c r="F444" s="114"/>
      <c r="G444" s="118" t="s">
        <v>89</v>
      </c>
      <c r="H444" s="119">
        <v>6</v>
      </c>
      <c r="I444" s="119">
        <f>'Plant &amp; Machinery'!G26</f>
        <v>4216</v>
      </c>
      <c r="J444" s="119">
        <f>I444*H444</f>
        <v>25296</v>
      </c>
    </row>
    <row r="445" spans="1:10">
      <c r="A445" s="115"/>
      <c r="B445" s="114"/>
      <c r="C445" s="114"/>
      <c r="D445" s="117" t="s">
        <v>1729</v>
      </c>
      <c r="E445" s="114"/>
      <c r="F445" s="114"/>
      <c r="G445" s="118" t="s">
        <v>89</v>
      </c>
      <c r="H445" s="119">
        <v>4.3</v>
      </c>
      <c r="I445" s="119">
        <f>'Plant &amp; Machinery'!G36</f>
        <v>1320</v>
      </c>
      <c r="J445" s="119">
        <f>I445*H445</f>
        <v>5676</v>
      </c>
    </row>
    <row r="446" spans="1:10">
      <c r="A446" s="115"/>
      <c r="B446" s="114"/>
      <c r="C446" s="114"/>
      <c r="D446" s="117" t="s">
        <v>1735</v>
      </c>
      <c r="E446" s="114"/>
      <c r="F446" s="114"/>
      <c r="G446" s="118" t="s">
        <v>89</v>
      </c>
      <c r="H446" s="119">
        <v>12</v>
      </c>
      <c r="I446" s="119">
        <f>'Plant &amp; Machinery'!G51</f>
        <v>826</v>
      </c>
      <c r="J446" s="119">
        <f>I446*H446</f>
        <v>9912</v>
      </c>
    </row>
    <row r="447" spans="1:10">
      <c r="A447" s="115"/>
      <c r="B447" s="114"/>
      <c r="C447" s="114"/>
      <c r="D447" s="117" t="s">
        <v>1480</v>
      </c>
      <c r="E447" s="114"/>
      <c r="F447" s="114"/>
      <c r="G447" s="118" t="s">
        <v>89</v>
      </c>
      <c r="H447" s="119">
        <v>5</v>
      </c>
      <c r="I447" s="119">
        <f>'Plant &amp; Machinery'!G55</f>
        <v>600</v>
      </c>
      <c r="J447" s="119">
        <f>H447*I447</f>
        <v>3000</v>
      </c>
    </row>
    <row r="448" spans="1:10">
      <c r="A448" s="115"/>
      <c r="B448" s="114"/>
      <c r="C448" s="113" t="s">
        <v>957</v>
      </c>
      <c r="D448" s="113" t="s">
        <v>1293</v>
      </c>
      <c r="E448" s="114"/>
      <c r="F448" s="114"/>
      <c r="G448" s="114"/>
      <c r="H448" s="114"/>
      <c r="I448" s="114"/>
      <c r="J448" s="114"/>
    </row>
    <row r="449" spans="1:10">
      <c r="A449" s="115"/>
      <c r="B449" s="114"/>
      <c r="C449" s="113"/>
      <c r="D449" s="117" t="s">
        <v>1738</v>
      </c>
      <c r="E449" s="114"/>
      <c r="F449" s="114"/>
      <c r="G449" s="118" t="s">
        <v>71</v>
      </c>
      <c r="H449" s="119">
        <v>21</v>
      </c>
      <c r="I449" s="119">
        <f>Material!D51</f>
        <v>6953.12</v>
      </c>
      <c r="J449" s="119">
        <f>H449*I449</f>
        <v>146015.51999999999</v>
      </c>
    </row>
    <row r="450" spans="1:10">
      <c r="A450" s="115"/>
      <c r="B450" s="114"/>
      <c r="C450" s="114"/>
      <c r="D450" s="117" t="s">
        <v>174</v>
      </c>
      <c r="E450" s="114"/>
      <c r="F450" s="114"/>
      <c r="G450" s="118" t="s">
        <v>175</v>
      </c>
      <c r="H450" s="119">
        <v>30</v>
      </c>
      <c r="I450" s="119">
        <f>Material!D146</f>
        <v>125</v>
      </c>
      <c r="J450" s="119">
        <f>I450*H450</f>
        <v>3750</v>
      </c>
    </row>
    <row r="451" spans="1:10">
      <c r="A451" s="115"/>
      <c r="B451" s="114"/>
      <c r="C451" s="113" t="s">
        <v>959</v>
      </c>
      <c r="D451" s="113" t="s">
        <v>1296</v>
      </c>
      <c r="E451" s="114"/>
      <c r="F451" s="114"/>
      <c r="G451" s="114"/>
      <c r="H451" s="114"/>
      <c r="I451" s="114"/>
      <c r="J451" s="124">
        <f>SUM(J438:J450)*12.5%</f>
        <v>27869.945199999998</v>
      </c>
    </row>
    <row r="452" spans="1:10">
      <c r="A452" s="115"/>
      <c r="B452" s="114"/>
      <c r="C452" s="113"/>
      <c r="D452" s="113"/>
      <c r="E452" s="114"/>
      <c r="F452" s="114"/>
      <c r="G452" s="114"/>
      <c r="H452" s="114"/>
      <c r="I452" s="114"/>
      <c r="J452" s="124"/>
    </row>
    <row r="453" spans="1:10">
      <c r="A453" s="115"/>
      <c r="B453" s="114"/>
      <c r="C453" s="117" t="s">
        <v>1687</v>
      </c>
      <c r="D453" s="114"/>
      <c r="E453" s="114"/>
      <c r="F453" s="114"/>
      <c r="G453" s="114"/>
      <c r="H453" s="114"/>
      <c r="I453" s="114"/>
      <c r="J453" s="124">
        <f>SUM(J438:J451)</f>
        <v>250829.50679999997</v>
      </c>
    </row>
    <row r="454" spans="1:10">
      <c r="A454" s="115"/>
      <c r="B454" s="114"/>
      <c r="C454" s="113" t="s">
        <v>1739</v>
      </c>
      <c r="D454" s="114"/>
      <c r="E454" s="114"/>
      <c r="F454" s="114"/>
      <c r="G454" s="114"/>
      <c r="H454" s="114"/>
      <c r="I454" s="114"/>
      <c r="J454" s="124">
        <f>J453/300</f>
        <v>836.09835599999997</v>
      </c>
    </row>
    <row r="455" spans="1:10">
      <c r="A455" s="115"/>
      <c r="B455" s="127" t="s">
        <v>726</v>
      </c>
      <c r="C455" s="128" t="s">
        <v>1740</v>
      </c>
      <c r="D455" s="114"/>
      <c r="E455" s="114"/>
      <c r="F455" s="114"/>
      <c r="G455" s="114"/>
      <c r="H455" s="114"/>
      <c r="I455" s="114"/>
      <c r="J455" s="119"/>
    </row>
    <row r="456" spans="1:10">
      <c r="A456" s="111" t="s">
        <v>594</v>
      </c>
      <c r="B456" s="112">
        <v>405</v>
      </c>
      <c r="C456" s="113" t="s">
        <v>595</v>
      </c>
      <c r="D456" s="113"/>
      <c r="E456" s="113"/>
      <c r="F456" s="113"/>
      <c r="G456" s="114"/>
      <c r="H456" s="114"/>
      <c r="I456" s="114"/>
      <c r="J456" s="124"/>
    </row>
    <row r="457" spans="1:10">
      <c r="A457" s="111"/>
      <c r="B457" s="112"/>
      <c r="C457" s="113" t="s">
        <v>596</v>
      </c>
      <c r="D457" s="113" t="s">
        <v>597</v>
      </c>
      <c r="E457" s="113"/>
      <c r="F457" s="113"/>
      <c r="G457" s="114"/>
      <c r="H457" s="114"/>
      <c r="I457" s="114"/>
      <c r="J457" s="114"/>
    </row>
    <row r="458" spans="1:10" ht="105.75" customHeight="1">
      <c r="A458" s="111"/>
      <c r="B458" s="112"/>
      <c r="C458" s="114"/>
      <c r="D458" s="689" t="s">
        <v>598</v>
      </c>
      <c r="E458" s="689"/>
      <c r="F458" s="689"/>
      <c r="G458" s="114"/>
      <c r="H458" s="114"/>
      <c r="I458" s="114"/>
      <c r="J458" s="114"/>
    </row>
    <row r="459" spans="1:10">
      <c r="A459" s="115"/>
      <c r="B459" s="114"/>
      <c r="C459" s="113"/>
      <c r="D459" s="113" t="s">
        <v>386</v>
      </c>
      <c r="E459" s="113" t="s">
        <v>385</v>
      </c>
      <c r="F459" s="114"/>
      <c r="G459" s="114"/>
      <c r="H459" s="114"/>
      <c r="I459" s="114"/>
      <c r="J459" s="114"/>
    </row>
    <row r="460" spans="1:10">
      <c r="A460" s="111"/>
      <c r="B460" s="114"/>
      <c r="C460" s="114"/>
      <c r="D460" s="114"/>
      <c r="E460" s="117" t="s">
        <v>1404</v>
      </c>
      <c r="F460" s="114"/>
      <c r="G460" s="114"/>
      <c r="H460" s="114"/>
      <c r="I460" s="114"/>
      <c r="J460" s="114"/>
    </row>
    <row r="461" spans="1:10">
      <c r="A461" s="115"/>
      <c r="B461" s="114"/>
      <c r="C461" s="114"/>
      <c r="D461" s="114"/>
      <c r="E461" s="117" t="s">
        <v>1613</v>
      </c>
      <c r="F461" s="114"/>
      <c r="G461" s="114"/>
      <c r="H461" s="114"/>
      <c r="I461" s="114"/>
      <c r="J461" s="114"/>
    </row>
    <row r="462" spans="1:10">
      <c r="A462" s="115"/>
      <c r="B462" s="114"/>
      <c r="C462" s="114"/>
      <c r="D462" s="114"/>
      <c r="E462" s="113" t="s">
        <v>953</v>
      </c>
      <c r="F462" s="113" t="s">
        <v>1230</v>
      </c>
      <c r="G462" s="114"/>
      <c r="H462" s="114"/>
      <c r="I462" s="114"/>
      <c r="J462" s="114"/>
    </row>
    <row r="463" spans="1:10">
      <c r="A463" s="115"/>
      <c r="B463" s="114"/>
      <c r="C463" s="114"/>
      <c r="D463" s="114"/>
      <c r="E463" s="114"/>
      <c r="F463" s="117" t="s">
        <v>17</v>
      </c>
      <c r="G463" s="118" t="s">
        <v>4</v>
      </c>
      <c r="H463" s="119">
        <v>10.08</v>
      </c>
      <c r="I463" s="119">
        <f>Labour!D16</f>
        <v>466.67</v>
      </c>
      <c r="J463" s="119">
        <f>I463*H463</f>
        <v>4704.0335999999998</v>
      </c>
    </row>
    <row r="464" spans="1:10">
      <c r="A464" s="115"/>
      <c r="B464" s="114"/>
      <c r="C464" s="114"/>
      <c r="D464" s="114"/>
      <c r="E464" s="114"/>
      <c r="F464" s="117" t="s">
        <v>20</v>
      </c>
      <c r="G464" s="118" t="s">
        <v>4</v>
      </c>
      <c r="H464" s="119">
        <v>2</v>
      </c>
      <c r="I464" s="119">
        <f>Labour!D19</f>
        <v>466.67</v>
      </c>
      <c r="J464" s="119">
        <f>I464*H464</f>
        <v>933.34</v>
      </c>
    </row>
    <row r="465" spans="1:10">
      <c r="A465" s="115"/>
      <c r="B465" s="114"/>
      <c r="C465" s="114"/>
      <c r="D465" s="114"/>
      <c r="E465" s="114"/>
      <c r="F465" s="117" t="s">
        <v>18</v>
      </c>
      <c r="G465" s="118" t="s">
        <v>4</v>
      </c>
      <c r="H465" s="119">
        <v>250</v>
      </c>
      <c r="I465" s="119">
        <f>Labour!D17</f>
        <v>466.67</v>
      </c>
      <c r="J465" s="119">
        <f>I465*H465</f>
        <v>116667.5</v>
      </c>
    </row>
    <row r="466" spans="1:10">
      <c r="A466" s="115"/>
      <c r="B466" s="114"/>
      <c r="C466" s="114"/>
      <c r="D466" s="114"/>
      <c r="E466" s="113" t="s">
        <v>955</v>
      </c>
      <c r="F466" s="113" t="s">
        <v>1231</v>
      </c>
      <c r="G466" s="114"/>
      <c r="H466" s="114"/>
      <c r="I466" s="114"/>
      <c r="J466" s="114"/>
    </row>
    <row r="467" spans="1:10" ht="25.5">
      <c r="A467" s="115"/>
      <c r="B467" s="114"/>
      <c r="C467" s="114"/>
      <c r="D467" s="114"/>
      <c r="E467" s="114"/>
      <c r="F467" s="123" t="s">
        <v>1680</v>
      </c>
      <c r="G467" s="118" t="s">
        <v>89</v>
      </c>
      <c r="H467" s="119">
        <v>36</v>
      </c>
      <c r="I467" s="119">
        <f>'Plant &amp; Machinery'!G36</f>
        <v>1320</v>
      </c>
      <c r="J467" s="119">
        <f>I467*H467</f>
        <v>47520</v>
      </c>
    </row>
    <row r="468" spans="1:10">
      <c r="A468" s="115"/>
      <c r="B468" s="114"/>
      <c r="C468" s="114"/>
      <c r="D468" s="114"/>
      <c r="E468" s="114"/>
      <c r="F468" s="117" t="s">
        <v>1480</v>
      </c>
      <c r="G468" s="118" t="s">
        <v>89</v>
      </c>
      <c r="H468" s="119">
        <v>24</v>
      </c>
      <c r="I468" s="119">
        <f>'Plant &amp; Machinery'!G55</f>
        <v>600</v>
      </c>
      <c r="J468" s="119">
        <f>H468*I468</f>
        <v>14400</v>
      </c>
    </row>
    <row r="469" spans="1:10">
      <c r="A469" s="115"/>
      <c r="B469" s="114"/>
      <c r="C469" s="114"/>
      <c r="D469" s="114"/>
      <c r="E469" s="113" t="s">
        <v>957</v>
      </c>
      <c r="F469" s="113" t="s">
        <v>1741</v>
      </c>
      <c r="G469" s="114"/>
      <c r="H469" s="114"/>
      <c r="I469" s="114"/>
      <c r="J469" s="114"/>
    </row>
    <row r="470" spans="1:10">
      <c r="A470" s="115"/>
      <c r="B470" s="114"/>
      <c r="C470" s="114"/>
      <c r="D470" s="114"/>
      <c r="E470" s="114"/>
      <c r="F470" s="113" t="s">
        <v>1742</v>
      </c>
      <c r="G470" s="114"/>
      <c r="H470" s="114"/>
      <c r="I470" s="114"/>
      <c r="J470" s="114"/>
    </row>
    <row r="471" spans="1:10" ht="25.5">
      <c r="A471" s="115"/>
      <c r="B471" s="114"/>
      <c r="C471" s="114"/>
      <c r="D471" s="114"/>
      <c r="E471" s="114"/>
      <c r="F471" s="116" t="s">
        <v>1743</v>
      </c>
      <c r="G471" s="118" t="s">
        <v>29</v>
      </c>
      <c r="H471" s="119">
        <v>435.6</v>
      </c>
      <c r="I471" s="119">
        <f>Material!D23</f>
        <v>1070</v>
      </c>
      <c r="J471" s="119">
        <f>I471*H471</f>
        <v>466092</v>
      </c>
    </row>
    <row r="472" spans="1:10">
      <c r="A472" s="115"/>
      <c r="B472" s="114"/>
      <c r="C472" s="114"/>
      <c r="D472" s="114"/>
      <c r="E472" s="114"/>
      <c r="F472" s="113" t="s">
        <v>1744</v>
      </c>
      <c r="G472" s="114"/>
      <c r="H472" s="114"/>
      <c r="I472" s="114"/>
      <c r="J472" s="114"/>
    </row>
    <row r="473" spans="1:10" ht="25.5">
      <c r="A473" s="115"/>
      <c r="B473" s="114"/>
      <c r="C473" s="114"/>
      <c r="D473" s="114"/>
      <c r="E473" s="114"/>
      <c r="F473" s="116" t="s">
        <v>1745</v>
      </c>
      <c r="G473" s="118" t="s">
        <v>29</v>
      </c>
      <c r="H473" s="119">
        <v>97.2</v>
      </c>
      <c r="I473" s="119">
        <f>Material!D140</f>
        <v>1374</v>
      </c>
      <c r="J473" s="119">
        <f>I473*H473</f>
        <v>133552.80000000002</v>
      </c>
    </row>
    <row r="474" spans="1:10">
      <c r="A474" s="115"/>
      <c r="B474" s="114"/>
      <c r="C474" s="114"/>
      <c r="D474" s="114"/>
      <c r="E474" s="114"/>
      <c r="F474" s="113" t="s">
        <v>1746</v>
      </c>
      <c r="G474" s="114"/>
      <c r="H474" s="114"/>
      <c r="I474" s="114"/>
      <c r="J474" s="114"/>
    </row>
    <row r="475" spans="1:10" ht="25.5">
      <c r="A475" s="115"/>
      <c r="B475" s="114"/>
      <c r="C475" s="114"/>
      <c r="D475" s="114"/>
      <c r="E475" s="114"/>
      <c r="F475" s="123" t="s">
        <v>1747</v>
      </c>
      <c r="G475" s="118" t="s">
        <v>29</v>
      </c>
      <c r="H475" s="119">
        <v>28.8</v>
      </c>
      <c r="I475" s="119">
        <f>Material!D37</f>
        <v>520</v>
      </c>
      <c r="J475" s="119">
        <f>H475*I475</f>
        <v>14976</v>
      </c>
    </row>
    <row r="476" spans="1:10">
      <c r="A476" s="115"/>
      <c r="B476" s="114"/>
      <c r="C476" s="114"/>
      <c r="D476" s="114"/>
      <c r="E476" s="114"/>
      <c r="F476" s="117" t="s">
        <v>174</v>
      </c>
      <c r="G476" s="118" t="s">
        <v>175</v>
      </c>
      <c r="H476" s="119">
        <v>144</v>
      </c>
      <c r="I476" s="119">
        <f>Material!D146</f>
        <v>125</v>
      </c>
      <c r="J476" s="119">
        <f>I476*H476</f>
        <v>18000</v>
      </c>
    </row>
    <row r="477" spans="1:10">
      <c r="A477" s="115"/>
      <c r="B477" s="114"/>
      <c r="C477" s="114"/>
      <c r="D477" s="114"/>
      <c r="E477" s="113" t="s">
        <v>959</v>
      </c>
      <c r="F477" s="113" t="s">
        <v>1296</v>
      </c>
      <c r="G477" s="114"/>
      <c r="H477" s="114"/>
      <c r="I477" s="114"/>
      <c r="J477" s="124">
        <f>SUM(J463:J476)*12.5%</f>
        <v>102105.70920000001</v>
      </c>
    </row>
    <row r="478" spans="1:10">
      <c r="A478" s="115"/>
      <c r="B478" s="114"/>
      <c r="C478" s="114"/>
      <c r="D478" s="114"/>
      <c r="E478" s="113"/>
      <c r="F478" s="113"/>
      <c r="G478" s="114"/>
      <c r="H478" s="114"/>
      <c r="I478" s="114"/>
      <c r="J478" s="124"/>
    </row>
    <row r="479" spans="1:10">
      <c r="A479" s="115"/>
      <c r="B479" s="114"/>
      <c r="C479" s="114"/>
      <c r="D479" s="114"/>
      <c r="E479" s="117" t="s">
        <v>1618</v>
      </c>
      <c r="F479" s="114"/>
      <c r="G479" s="114"/>
      <c r="H479" s="114"/>
      <c r="I479" s="114"/>
      <c r="J479" s="124">
        <f>SUM(J463:J477)</f>
        <v>918951.38280000014</v>
      </c>
    </row>
    <row r="480" spans="1:10">
      <c r="A480" s="115"/>
      <c r="B480" s="114"/>
      <c r="C480" s="114"/>
      <c r="D480" s="114"/>
      <c r="E480" s="113" t="s">
        <v>1748</v>
      </c>
      <c r="F480" s="114"/>
      <c r="G480" s="114"/>
      <c r="H480" s="114"/>
      <c r="I480" s="114"/>
      <c r="J480" s="124">
        <f>J479/360</f>
        <v>2552.6427300000005</v>
      </c>
    </row>
    <row r="481" spans="1:10">
      <c r="A481" s="115"/>
      <c r="B481" s="114"/>
      <c r="C481" s="114"/>
      <c r="D481" s="113" t="s">
        <v>388</v>
      </c>
      <c r="E481" s="113" t="s">
        <v>391</v>
      </c>
      <c r="F481" s="114"/>
      <c r="G481" s="114"/>
      <c r="H481" s="114"/>
      <c r="I481" s="114"/>
      <c r="J481" s="119"/>
    </row>
    <row r="482" spans="1:10">
      <c r="A482" s="115"/>
      <c r="B482" s="114"/>
      <c r="C482" s="114"/>
      <c r="D482" s="114"/>
      <c r="E482" s="117" t="s">
        <v>1404</v>
      </c>
      <c r="F482" s="114"/>
      <c r="G482" s="114"/>
      <c r="H482" s="114"/>
      <c r="I482" s="114"/>
      <c r="J482" s="124"/>
    </row>
    <row r="483" spans="1:10">
      <c r="A483" s="115"/>
      <c r="B483" s="114"/>
      <c r="C483" s="114"/>
      <c r="D483" s="114"/>
      <c r="E483" s="117" t="s">
        <v>1613</v>
      </c>
      <c r="F483" s="114"/>
      <c r="G483" s="114"/>
      <c r="H483" s="114"/>
      <c r="I483" s="114"/>
      <c r="J483" s="114"/>
    </row>
    <row r="484" spans="1:10">
      <c r="A484" s="115"/>
      <c r="B484" s="114"/>
      <c r="C484" s="114"/>
      <c r="D484" s="114"/>
      <c r="E484" s="113" t="s">
        <v>953</v>
      </c>
      <c r="F484" s="113" t="s">
        <v>1230</v>
      </c>
      <c r="G484" s="114"/>
      <c r="H484" s="114"/>
      <c r="I484" s="114"/>
      <c r="J484" s="114"/>
    </row>
    <row r="485" spans="1:10">
      <c r="A485" s="115"/>
      <c r="B485" s="114"/>
      <c r="C485" s="114"/>
      <c r="D485" s="114"/>
      <c r="E485" s="114"/>
      <c r="F485" s="117" t="s">
        <v>17</v>
      </c>
      <c r="G485" s="118" t="s">
        <v>4</v>
      </c>
      <c r="H485" s="119">
        <v>0.68</v>
      </c>
      <c r="I485" s="119">
        <f>Labour!D16</f>
        <v>466.67</v>
      </c>
      <c r="J485" s="119">
        <f>I485*H485</f>
        <v>317.33560000000006</v>
      </c>
    </row>
    <row r="486" spans="1:10">
      <c r="A486" s="115"/>
      <c r="B486" s="114"/>
      <c r="C486" s="114"/>
      <c r="D486" s="114"/>
      <c r="E486" s="114"/>
      <c r="F486" s="117" t="s">
        <v>20</v>
      </c>
      <c r="G486" s="118" t="s">
        <v>4</v>
      </c>
      <c r="H486" s="119">
        <v>2</v>
      </c>
      <c r="I486" s="119">
        <f>Labour!D19</f>
        <v>466.67</v>
      </c>
      <c r="J486" s="119">
        <f>I486*H486</f>
        <v>933.34</v>
      </c>
    </row>
    <row r="487" spans="1:10">
      <c r="A487" s="115"/>
      <c r="B487" s="114"/>
      <c r="C487" s="114"/>
      <c r="D487" s="114"/>
      <c r="E487" s="114"/>
      <c r="F487" s="117" t="s">
        <v>18</v>
      </c>
      <c r="G487" s="118" t="s">
        <v>4</v>
      </c>
      <c r="H487" s="119">
        <v>15</v>
      </c>
      <c r="I487" s="119">
        <f>Labour!D17</f>
        <v>466.67</v>
      </c>
      <c r="J487" s="119">
        <f>I487*H487</f>
        <v>7000.05</v>
      </c>
    </row>
    <row r="488" spans="1:10">
      <c r="A488" s="115"/>
      <c r="B488" s="114"/>
      <c r="C488" s="114"/>
      <c r="D488" s="114"/>
      <c r="E488" s="113" t="s">
        <v>955</v>
      </c>
      <c r="F488" s="113" t="s">
        <v>1231</v>
      </c>
      <c r="G488" s="114"/>
      <c r="H488" s="114"/>
      <c r="I488" s="114"/>
      <c r="J488" s="114"/>
    </row>
    <row r="489" spans="1:10" ht="25.5">
      <c r="A489" s="115"/>
      <c r="B489" s="114"/>
      <c r="C489" s="114"/>
      <c r="D489" s="114"/>
      <c r="E489" s="114"/>
      <c r="F489" s="129" t="s">
        <v>1749</v>
      </c>
      <c r="G489" s="118" t="s">
        <v>89</v>
      </c>
      <c r="H489" s="119">
        <v>7.2</v>
      </c>
      <c r="I489" s="119">
        <f>'Plant &amp; Machinery'!G26</f>
        <v>4216</v>
      </c>
      <c r="J489" s="119">
        <f>I489*H489</f>
        <v>30355.200000000001</v>
      </c>
    </row>
    <row r="490" spans="1:10" ht="25.5">
      <c r="A490" s="115"/>
      <c r="B490" s="114"/>
      <c r="C490" s="114"/>
      <c r="D490" s="114"/>
      <c r="E490" s="114"/>
      <c r="F490" s="123" t="s">
        <v>1680</v>
      </c>
      <c r="G490" s="118" t="s">
        <v>89</v>
      </c>
      <c r="H490" s="119">
        <v>36</v>
      </c>
      <c r="I490" s="119">
        <f>'Plant &amp; Machinery'!G36</f>
        <v>1320</v>
      </c>
      <c r="J490" s="119">
        <f>I490*H490</f>
        <v>47520</v>
      </c>
    </row>
    <row r="491" spans="1:10">
      <c r="A491" s="115"/>
      <c r="B491" s="114"/>
      <c r="C491" s="114"/>
      <c r="D491" s="114"/>
      <c r="E491" s="114"/>
      <c r="F491" s="117" t="s">
        <v>1480</v>
      </c>
      <c r="G491" s="118" t="s">
        <v>89</v>
      </c>
      <c r="H491" s="119">
        <v>24</v>
      </c>
      <c r="I491" s="119">
        <f>'Plant &amp; Machinery'!G55</f>
        <v>600</v>
      </c>
      <c r="J491" s="119">
        <f>H491*I491</f>
        <v>14400</v>
      </c>
    </row>
    <row r="492" spans="1:10">
      <c r="A492" s="115"/>
      <c r="B492" s="114"/>
      <c r="C492" s="114"/>
      <c r="D492" s="114"/>
      <c r="E492" s="113" t="s">
        <v>957</v>
      </c>
      <c r="F492" s="113" t="s">
        <v>1741</v>
      </c>
      <c r="G492" s="114"/>
      <c r="H492" s="114"/>
      <c r="I492" s="114"/>
      <c r="J492" s="114"/>
    </row>
    <row r="493" spans="1:10">
      <c r="A493" s="115"/>
      <c r="B493" s="114"/>
      <c r="C493" s="114"/>
      <c r="D493" s="114"/>
      <c r="E493" s="114"/>
      <c r="F493" s="113" t="s">
        <v>1742</v>
      </c>
      <c r="G493" s="114"/>
      <c r="H493" s="114"/>
      <c r="I493" s="114"/>
      <c r="J493" s="114"/>
    </row>
    <row r="494" spans="1:10" ht="25.5">
      <c r="A494" s="115"/>
      <c r="B494" s="114"/>
      <c r="C494" s="114"/>
      <c r="D494" s="114"/>
      <c r="E494" s="114"/>
      <c r="F494" s="116" t="s">
        <v>1743</v>
      </c>
      <c r="G494" s="118" t="s">
        <v>29</v>
      </c>
      <c r="H494" s="119">
        <v>435.6</v>
      </c>
      <c r="I494" s="119">
        <f>Material!D23</f>
        <v>1070</v>
      </c>
      <c r="J494" s="119">
        <f>I494*H494</f>
        <v>466092</v>
      </c>
    </row>
    <row r="495" spans="1:10">
      <c r="A495" s="115"/>
      <c r="B495" s="114"/>
      <c r="C495" s="114"/>
      <c r="D495" s="114"/>
      <c r="E495" s="114"/>
      <c r="F495" s="113" t="s">
        <v>1750</v>
      </c>
      <c r="G495" s="114"/>
      <c r="H495" s="114"/>
      <c r="I495" s="114"/>
      <c r="J495" s="114"/>
    </row>
    <row r="496" spans="1:10" ht="25.5">
      <c r="A496" s="115"/>
      <c r="B496" s="114"/>
      <c r="C496" s="114"/>
      <c r="D496" s="114"/>
      <c r="E496" s="114"/>
      <c r="F496" s="116" t="s">
        <v>1745</v>
      </c>
      <c r="G496" s="118" t="s">
        <v>29</v>
      </c>
      <c r="H496" s="119">
        <v>97.2</v>
      </c>
      <c r="I496" s="119">
        <f>Material!D140</f>
        <v>1374</v>
      </c>
      <c r="J496" s="119">
        <f>I496*H496</f>
        <v>133552.80000000002</v>
      </c>
    </row>
    <row r="497" spans="1:10">
      <c r="A497" s="115"/>
      <c r="B497" s="114"/>
      <c r="C497" s="114"/>
      <c r="D497" s="114"/>
      <c r="E497" s="114"/>
      <c r="F497" s="113" t="s">
        <v>1746</v>
      </c>
      <c r="G497" s="114"/>
      <c r="H497" s="114"/>
      <c r="I497" s="114"/>
      <c r="J497" s="114"/>
    </row>
    <row r="498" spans="1:10" ht="25.5">
      <c r="A498" s="115"/>
      <c r="B498" s="114"/>
      <c r="C498" s="114"/>
      <c r="D498" s="114"/>
      <c r="E498" s="114"/>
      <c r="F498" s="123" t="s">
        <v>1751</v>
      </c>
      <c r="G498" s="118" t="s">
        <v>29</v>
      </c>
      <c r="H498" s="119">
        <v>28.8</v>
      </c>
      <c r="I498" s="119">
        <f>Material!D37</f>
        <v>520</v>
      </c>
      <c r="J498" s="119">
        <f>H498*I498</f>
        <v>14976</v>
      </c>
    </row>
    <row r="499" spans="1:10">
      <c r="A499" s="115"/>
      <c r="B499" s="114"/>
      <c r="C499" s="114"/>
      <c r="D499" s="114"/>
      <c r="E499" s="114"/>
      <c r="F499" s="117" t="s">
        <v>174</v>
      </c>
      <c r="G499" s="118" t="s">
        <v>175</v>
      </c>
      <c r="H499" s="119">
        <v>144</v>
      </c>
      <c r="I499" s="119">
        <f>Material!D146</f>
        <v>125</v>
      </c>
      <c r="J499" s="119">
        <f>I499*H499</f>
        <v>18000</v>
      </c>
    </row>
    <row r="500" spans="1:10">
      <c r="A500" s="115"/>
      <c r="B500" s="114"/>
      <c r="C500" s="114"/>
      <c r="D500" s="114"/>
      <c r="E500" s="113" t="s">
        <v>959</v>
      </c>
      <c r="F500" s="113" t="s">
        <v>1296</v>
      </c>
      <c r="G500" s="114"/>
      <c r="H500" s="114"/>
      <c r="I500" s="114"/>
      <c r="J500" s="124">
        <f>SUM(J485:J499)*12.5%</f>
        <v>91643.340700000001</v>
      </c>
    </row>
    <row r="501" spans="1:10">
      <c r="A501" s="115"/>
      <c r="B501" s="114"/>
      <c r="C501" s="114"/>
      <c r="D501" s="114"/>
      <c r="E501" s="113"/>
      <c r="F501" s="113"/>
      <c r="G501" s="114"/>
      <c r="H501" s="114"/>
      <c r="I501" s="114"/>
      <c r="J501" s="124"/>
    </row>
    <row r="502" spans="1:10">
      <c r="A502" s="115"/>
      <c r="B502" s="114"/>
      <c r="C502" s="114"/>
      <c r="D502" s="114"/>
      <c r="E502" s="117" t="s">
        <v>1618</v>
      </c>
      <c r="F502" s="114"/>
      <c r="G502" s="114"/>
      <c r="H502" s="114"/>
      <c r="I502" s="114"/>
      <c r="J502" s="124">
        <f>SUM(J485:J500)</f>
        <v>824790.06630000006</v>
      </c>
    </row>
    <row r="503" spans="1:10">
      <c r="A503" s="115"/>
      <c r="B503" s="114"/>
      <c r="C503" s="114"/>
      <c r="D503" s="114"/>
      <c r="E503" s="113" t="s">
        <v>1748</v>
      </c>
      <c r="F503" s="114"/>
      <c r="G503" s="114"/>
      <c r="H503" s="114"/>
      <c r="I503" s="114"/>
      <c r="J503" s="124">
        <f>J502/360</f>
        <v>2291.0835175000002</v>
      </c>
    </row>
    <row r="504" spans="1:10" ht="12.75" customHeight="1">
      <c r="A504" s="115"/>
      <c r="B504" s="114"/>
      <c r="C504" s="113" t="s">
        <v>599</v>
      </c>
      <c r="D504" s="693" t="s">
        <v>600</v>
      </c>
      <c r="E504" s="693"/>
      <c r="F504" s="693"/>
      <c r="G504" s="114"/>
      <c r="H504" s="114"/>
      <c r="I504" s="114"/>
      <c r="J504" s="119"/>
    </row>
    <row r="505" spans="1:10" ht="105" customHeight="1">
      <c r="A505" s="115"/>
      <c r="B505" s="114"/>
      <c r="C505" s="113"/>
      <c r="D505" s="689" t="s">
        <v>601</v>
      </c>
      <c r="E505" s="689"/>
      <c r="F505" s="689"/>
      <c r="G505" s="114"/>
      <c r="H505" s="114"/>
      <c r="I505" s="114"/>
      <c r="J505" s="119"/>
    </row>
    <row r="506" spans="1:10">
      <c r="A506" s="115"/>
      <c r="B506" s="114"/>
      <c r="C506" s="113"/>
      <c r="D506" s="113" t="s">
        <v>386</v>
      </c>
      <c r="E506" s="113" t="s">
        <v>385</v>
      </c>
      <c r="F506" s="114"/>
      <c r="G506" s="114"/>
      <c r="H506" s="114"/>
      <c r="I506" s="114"/>
      <c r="J506" s="124"/>
    </row>
    <row r="507" spans="1:10">
      <c r="A507" s="115"/>
      <c r="B507" s="114"/>
      <c r="C507" s="114"/>
      <c r="D507" s="114"/>
      <c r="E507" s="117" t="s">
        <v>1404</v>
      </c>
      <c r="F507" s="114"/>
      <c r="G507" s="114"/>
      <c r="H507" s="114"/>
      <c r="I507" s="114"/>
      <c r="J507" s="114"/>
    </row>
    <row r="508" spans="1:10">
      <c r="A508" s="115"/>
      <c r="B508" s="114"/>
      <c r="C508" s="114"/>
      <c r="D508" s="114"/>
      <c r="E508" s="117" t="s">
        <v>1613</v>
      </c>
      <c r="F508" s="114"/>
      <c r="G508" s="114"/>
      <c r="H508" s="114"/>
      <c r="I508" s="114"/>
      <c r="J508" s="114"/>
    </row>
    <row r="509" spans="1:10">
      <c r="A509" s="115"/>
      <c r="B509" s="114"/>
      <c r="C509" s="114"/>
      <c r="D509" s="114"/>
      <c r="E509" s="113" t="s">
        <v>953</v>
      </c>
      <c r="F509" s="113" t="s">
        <v>1230</v>
      </c>
      <c r="G509" s="114"/>
      <c r="H509" s="114"/>
      <c r="I509" s="114"/>
      <c r="J509" s="114"/>
    </row>
    <row r="510" spans="1:10">
      <c r="A510" s="115"/>
      <c r="B510" s="114"/>
      <c r="C510" s="114"/>
      <c r="D510" s="114"/>
      <c r="E510" s="114"/>
      <c r="F510" s="117" t="s">
        <v>17</v>
      </c>
      <c r="G510" s="118" t="s">
        <v>4</v>
      </c>
      <c r="H510" s="119">
        <v>10.08</v>
      </c>
      <c r="I510" s="119">
        <f>Labour!D16</f>
        <v>466.67</v>
      </c>
      <c r="J510" s="119">
        <f>I510*H510</f>
        <v>4704.0335999999998</v>
      </c>
    </row>
    <row r="511" spans="1:10">
      <c r="A511" s="115"/>
      <c r="B511" s="114"/>
      <c r="C511" s="114"/>
      <c r="D511" s="114"/>
      <c r="E511" s="114"/>
      <c r="F511" s="117" t="s">
        <v>20</v>
      </c>
      <c r="G511" s="118" t="s">
        <v>4</v>
      </c>
      <c r="H511" s="119">
        <v>2</v>
      </c>
      <c r="I511" s="119">
        <f>Labour!D19</f>
        <v>466.67</v>
      </c>
      <c r="J511" s="119">
        <f>I511*H511</f>
        <v>933.34</v>
      </c>
    </row>
    <row r="512" spans="1:10">
      <c r="A512" s="115"/>
      <c r="B512" s="114"/>
      <c r="C512" s="114"/>
      <c r="D512" s="114"/>
      <c r="E512" s="114"/>
      <c r="F512" s="117" t="s">
        <v>18</v>
      </c>
      <c r="G512" s="118" t="s">
        <v>4</v>
      </c>
      <c r="H512" s="119">
        <v>250</v>
      </c>
      <c r="I512" s="119">
        <f>Labour!D17</f>
        <v>466.67</v>
      </c>
      <c r="J512" s="119">
        <f>I512*H512</f>
        <v>116667.5</v>
      </c>
    </row>
    <row r="513" spans="1:10">
      <c r="A513" s="115"/>
      <c r="B513" s="114"/>
      <c r="C513" s="114"/>
      <c r="D513" s="114"/>
      <c r="E513" s="113" t="s">
        <v>955</v>
      </c>
      <c r="F513" s="113" t="s">
        <v>1231</v>
      </c>
      <c r="G513" s="114"/>
      <c r="H513" s="114"/>
      <c r="I513" s="114"/>
      <c r="J513" s="114"/>
    </row>
    <row r="514" spans="1:10" ht="25.5">
      <c r="A514" s="115"/>
      <c r="B514" s="114"/>
      <c r="C514" s="114"/>
      <c r="D514" s="114"/>
      <c r="E514" s="114"/>
      <c r="F514" s="123" t="s">
        <v>1752</v>
      </c>
      <c r="G514" s="118" t="s">
        <v>89</v>
      </c>
      <c r="H514" s="119">
        <v>45</v>
      </c>
      <c r="I514" s="119">
        <f>'Plant &amp; Machinery'!G36</f>
        <v>1320</v>
      </c>
      <c r="J514" s="119">
        <f>I514*H514</f>
        <v>59400</v>
      </c>
    </row>
    <row r="515" spans="1:10">
      <c r="A515" s="115"/>
      <c r="B515" s="114"/>
      <c r="C515" s="114"/>
      <c r="D515" s="114"/>
      <c r="E515" s="114"/>
      <c r="F515" s="117" t="s">
        <v>1480</v>
      </c>
      <c r="G515" s="118" t="s">
        <v>89</v>
      </c>
      <c r="H515" s="119">
        <v>24</v>
      </c>
      <c r="I515" s="119">
        <f>'Plant &amp; Machinery'!G55</f>
        <v>600</v>
      </c>
      <c r="J515" s="119">
        <f>H515*I515</f>
        <v>14400</v>
      </c>
    </row>
    <row r="516" spans="1:10">
      <c r="A516" s="115"/>
      <c r="B516" s="114"/>
      <c r="C516" s="114"/>
      <c r="D516" s="114"/>
      <c r="E516" s="113" t="s">
        <v>957</v>
      </c>
      <c r="F516" s="113" t="s">
        <v>1741</v>
      </c>
      <c r="G516" s="114"/>
      <c r="H516" s="114"/>
      <c r="I516" s="114"/>
      <c r="J516" s="114"/>
    </row>
    <row r="517" spans="1:10">
      <c r="A517" s="115"/>
      <c r="B517" s="114"/>
      <c r="C517" s="114"/>
      <c r="D517" s="114"/>
      <c r="E517" s="114"/>
      <c r="F517" s="113" t="s">
        <v>1742</v>
      </c>
      <c r="G517" s="114"/>
      <c r="H517" s="114"/>
      <c r="I517" s="114"/>
      <c r="J517" s="114"/>
    </row>
    <row r="518" spans="1:10" ht="25.5">
      <c r="A518" s="115"/>
      <c r="B518" s="114"/>
      <c r="C518" s="114"/>
      <c r="D518" s="114"/>
      <c r="E518" s="114"/>
      <c r="F518" s="116" t="s">
        <v>1753</v>
      </c>
      <c r="G518" s="118" t="s">
        <v>29</v>
      </c>
      <c r="H518" s="119">
        <v>435.6</v>
      </c>
      <c r="I518" s="119">
        <f>Material!D8</f>
        <v>1210</v>
      </c>
      <c r="J518" s="119">
        <f>I518*H518</f>
        <v>527076</v>
      </c>
    </row>
    <row r="519" spans="1:10">
      <c r="A519" s="115"/>
      <c r="B519" s="114"/>
      <c r="C519" s="114"/>
      <c r="D519" s="114"/>
      <c r="E519" s="114"/>
      <c r="F519" s="113" t="s">
        <v>1750</v>
      </c>
      <c r="G519" s="114"/>
      <c r="H519" s="114"/>
      <c r="I519" s="114"/>
      <c r="J519" s="114"/>
    </row>
    <row r="520" spans="1:10" ht="25.5">
      <c r="A520" s="115"/>
      <c r="B520" s="114"/>
      <c r="C520" s="114"/>
      <c r="D520" s="114"/>
      <c r="E520" s="114"/>
      <c r="F520" s="116" t="s">
        <v>1754</v>
      </c>
      <c r="G520" s="118" t="s">
        <v>29</v>
      </c>
      <c r="H520" s="119">
        <v>96.01</v>
      </c>
      <c r="I520" s="119">
        <f>Material!D142</f>
        <v>1300</v>
      </c>
      <c r="J520" s="119">
        <f>I520*H520</f>
        <v>124813</v>
      </c>
    </row>
    <row r="521" spans="1:10">
      <c r="A521" s="115"/>
      <c r="B521" s="114"/>
      <c r="C521" s="114"/>
      <c r="D521" s="114"/>
      <c r="E521" s="114"/>
      <c r="F521" s="113" t="s">
        <v>1746</v>
      </c>
      <c r="G521" s="114"/>
      <c r="H521" s="114"/>
      <c r="I521" s="114"/>
      <c r="J521" s="114"/>
    </row>
    <row r="522" spans="1:10" ht="25.5">
      <c r="A522" s="115"/>
      <c r="B522" s="114"/>
      <c r="C522" s="114"/>
      <c r="D522" s="114"/>
      <c r="E522" s="114"/>
      <c r="F522" s="123" t="s">
        <v>1755</v>
      </c>
      <c r="G522" s="118" t="s">
        <v>29</v>
      </c>
      <c r="H522" s="119">
        <v>28.8</v>
      </c>
      <c r="I522" s="119">
        <f>Material!D37</f>
        <v>520</v>
      </c>
      <c r="J522" s="119">
        <f>H522*I522</f>
        <v>14976</v>
      </c>
    </row>
    <row r="523" spans="1:10">
      <c r="A523" s="115"/>
      <c r="B523" s="114"/>
      <c r="C523" s="114"/>
      <c r="D523" s="114"/>
      <c r="E523" s="114"/>
      <c r="F523" s="117" t="s">
        <v>174</v>
      </c>
      <c r="G523" s="118" t="s">
        <v>175</v>
      </c>
      <c r="H523" s="119">
        <v>144</v>
      </c>
      <c r="I523" s="119">
        <f>Material!D146</f>
        <v>125</v>
      </c>
      <c r="J523" s="119">
        <f>I523*H523</f>
        <v>18000</v>
      </c>
    </row>
    <row r="524" spans="1:10">
      <c r="A524" s="115"/>
      <c r="B524" s="114"/>
      <c r="C524" s="114"/>
      <c r="D524" s="114"/>
      <c r="E524" s="113" t="s">
        <v>959</v>
      </c>
      <c r="F524" s="113" t="s">
        <v>1296</v>
      </c>
      <c r="G524" s="114"/>
      <c r="H524" s="114"/>
      <c r="I524" s="114"/>
      <c r="J524" s="124">
        <f>SUM(J509:J523)*12.5%</f>
        <v>110121.23420000001</v>
      </c>
    </row>
    <row r="525" spans="1:10">
      <c r="A525" s="115"/>
      <c r="B525" s="114"/>
      <c r="C525" s="114"/>
      <c r="D525" s="114"/>
      <c r="E525" s="113"/>
      <c r="F525" s="113"/>
      <c r="G525" s="114"/>
      <c r="H525" s="114"/>
      <c r="I525" s="114"/>
      <c r="J525" s="124"/>
    </row>
    <row r="526" spans="1:10">
      <c r="A526" s="115"/>
      <c r="B526" s="114"/>
      <c r="C526" s="114"/>
      <c r="D526" s="114"/>
      <c r="E526" s="117" t="s">
        <v>1618</v>
      </c>
      <c r="F526" s="114"/>
      <c r="G526" s="114"/>
      <c r="H526" s="114"/>
      <c r="I526" s="114"/>
      <c r="J526" s="124">
        <f>SUM(J509:J524)</f>
        <v>991091.10780000011</v>
      </c>
    </row>
    <row r="527" spans="1:10">
      <c r="A527" s="115"/>
      <c r="B527" s="114"/>
      <c r="C527" s="114"/>
      <c r="D527" s="114"/>
      <c r="E527" s="113" t="s">
        <v>1748</v>
      </c>
      <c r="F527" s="114"/>
      <c r="G527" s="114"/>
      <c r="H527" s="114"/>
      <c r="I527" s="114"/>
      <c r="J527" s="124">
        <f>J526/360</f>
        <v>2753.0308550000004</v>
      </c>
    </row>
    <row r="528" spans="1:10">
      <c r="A528" s="115"/>
      <c r="B528" s="114"/>
      <c r="C528" s="114"/>
      <c r="D528" s="113" t="s">
        <v>388</v>
      </c>
      <c r="E528" s="113" t="s">
        <v>391</v>
      </c>
      <c r="F528" s="114"/>
      <c r="G528" s="114"/>
      <c r="H528" s="114"/>
      <c r="I528" s="114"/>
      <c r="J528" s="119"/>
    </row>
    <row r="529" spans="1:10">
      <c r="A529" s="115"/>
      <c r="B529" s="114"/>
      <c r="C529" s="114"/>
      <c r="D529" s="114"/>
      <c r="E529" s="117" t="s">
        <v>1404</v>
      </c>
      <c r="F529" s="114"/>
      <c r="G529" s="114"/>
      <c r="H529" s="114"/>
      <c r="I529" s="114"/>
      <c r="J529" s="124"/>
    </row>
    <row r="530" spans="1:10">
      <c r="A530" s="115"/>
      <c r="B530" s="114"/>
      <c r="C530" s="114"/>
      <c r="D530" s="114"/>
      <c r="E530" s="117" t="s">
        <v>1613</v>
      </c>
      <c r="F530" s="114"/>
      <c r="G530" s="114"/>
      <c r="H530" s="114"/>
      <c r="I530" s="114"/>
      <c r="J530" s="114"/>
    </row>
    <row r="531" spans="1:10">
      <c r="A531" s="115"/>
      <c r="B531" s="114"/>
      <c r="C531" s="114"/>
      <c r="D531" s="114"/>
      <c r="E531" s="113" t="s">
        <v>953</v>
      </c>
      <c r="F531" s="113" t="s">
        <v>1230</v>
      </c>
      <c r="G531" s="114"/>
      <c r="H531" s="114"/>
      <c r="I531" s="114"/>
      <c r="J531" s="114"/>
    </row>
    <row r="532" spans="1:10">
      <c r="A532" s="115"/>
      <c r="B532" s="114"/>
      <c r="C532" s="114"/>
      <c r="D532" s="114"/>
      <c r="E532" s="114"/>
      <c r="F532" s="117" t="s">
        <v>17</v>
      </c>
      <c r="G532" s="118" t="s">
        <v>4</v>
      </c>
      <c r="H532" s="119">
        <v>0.68</v>
      </c>
      <c r="I532" s="119">
        <f>Labour!D16</f>
        <v>466.67</v>
      </c>
      <c r="J532" s="119">
        <f>I532*H532</f>
        <v>317.33560000000006</v>
      </c>
    </row>
    <row r="533" spans="1:10">
      <c r="A533" s="115"/>
      <c r="B533" s="114"/>
      <c r="C533" s="114"/>
      <c r="D533" s="114"/>
      <c r="E533" s="114"/>
      <c r="F533" s="117" t="s">
        <v>20</v>
      </c>
      <c r="G533" s="118" t="s">
        <v>4</v>
      </c>
      <c r="H533" s="119">
        <v>2</v>
      </c>
      <c r="I533" s="119">
        <f>Labour!D19</f>
        <v>466.67</v>
      </c>
      <c r="J533" s="119">
        <f>I533*H533</f>
        <v>933.34</v>
      </c>
    </row>
    <row r="534" spans="1:10">
      <c r="A534" s="115"/>
      <c r="B534" s="114"/>
      <c r="C534" s="114"/>
      <c r="D534" s="114"/>
      <c r="E534" s="114"/>
      <c r="F534" s="117" t="s">
        <v>18</v>
      </c>
      <c r="G534" s="118" t="s">
        <v>4</v>
      </c>
      <c r="H534" s="119">
        <v>15</v>
      </c>
      <c r="I534" s="119">
        <f>Labour!D17</f>
        <v>466.67</v>
      </c>
      <c r="J534" s="119">
        <f>I534*H534</f>
        <v>7000.05</v>
      </c>
    </row>
    <row r="535" spans="1:10">
      <c r="A535" s="115"/>
      <c r="B535" s="114"/>
      <c r="C535" s="114"/>
      <c r="D535" s="114"/>
      <c r="E535" s="113" t="s">
        <v>955</v>
      </c>
      <c r="F535" s="113" t="s">
        <v>1231</v>
      </c>
      <c r="G535" s="114"/>
      <c r="H535" s="114"/>
      <c r="I535" s="114"/>
      <c r="J535" s="114"/>
    </row>
    <row r="536" spans="1:10" ht="25.5">
      <c r="A536" s="115"/>
      <c r="B536" s="114"/>
      <c r="C536" s="114"/>
      <c r="D536" s="114"/>
      <c r="E536" s="114"/>
      <c r="F536" s="129" t="s">
        <v>1749</v>
      </c>
      <c r="G536" s="121" t="s">
        <v>89</v>
      </c>
      <c r="H536" s="122">
        <v>7.2</v>
      </c>
      <c r="I536" s="119">
        <f>'Plant &amp; Machinery'!G26</f>
        <v>4216</v>
      </c>
      <c r="J536" s="119">
        <f>I536*H536</f>
        <v>30355.200000000001</v>
      </c>
    </row>
    <row r="537" spans="1:10" ht="25.5">
      <c r="A537" s="115"/>
      <c r="B537" s="114"/>
      <c r="C537" s="114"/>
      <c r="D537" s="114"/>
      <c r="E537" s="114"/>
      <c r="F537" s="123" t="s">
        <v>1752</v>
      </c>
      <c r="G537" s="118" t="s">
        <v>89</v>
      </c>
      <c r="H537" s="119">
        <v>45</v>
      </c>
      <c r="I537" s="119">
        <f>'Plant &amp; Machinery'!G36</f>
        <v>1320</v>
      </c>
      <c r="J537" s="119">
        <f>I537*H537</f>
        <v>59400</v>
      </c>
    </row>
    <row r="538" spans="1:10">
      <c r="A538" s="115"/>
      <c r="B538" s="114"/>
      <c r="C538" s="114"/>
      <c r="D538" s="114"/>
      <c r="E538" s="114"/>
      <c r="F538" s="117" t="s">
        <v>1480</v>
      </c>
      <c r="G538" s="118" t="s">
        <v>89</v>
      </c>
      <c r="H538" s="119">
        <v>24</v>
      </c>
      <c r="I538" s="119">
        <f>'Plant &amp; Machinery'!G55</f>
        <v>600</v>
      </c>
      <c r="J538" s="119">
        <f>H538*I538</f>
        <v>14400</v>
      </c>
    </row>
    <row r="539" spans="1:10">
      <c r="A539" s="115"/>
      <c r="B539" s="114"/>
      <c r="C539" s="114"/>
      <c r="D539" s="114"/>
      <c r="E539" s="113" t="s">
        <v>957</v>
      </c>
      <c r="F539" s="113" t="s">
        <v>1741</v>
      </c>
      <c r="G539" s="114"/>
      <c r="H539" s="114"/>
      <c r="I539" s="114"/>
      <c r="J539" s="114"/>
    </row>
    <row r="540" spans="1:10">
      <c r="A540" s="115"/>
      <c r="B540" s="114"/>
      <c r="C540" s="114"/>
      <c r="D540" s="114"/>
      <c r="E540" s="114"/>
      <c r="F540" s="113" t="s">
        <v>1742</v>
      </c>
      <c r="G540" s="114"/>
      <c r="H540" s="114"/>
      <c r="I540" s="114"/>
      <c r="J540" s="114"/>
    </row>
    <row r="541" spans="1:10" ht="25.5">
      <c r="A541" s="115"/>
      <c r="B541" s="114"/>
      <c r="C541" s="114"/>
      <c r="D541" s="114"/>
      <c r="E541" s="114"/>
      <c r="F541" s="116" t="s">
        <v>1753</v>
      </c>
      <c r="G541" s="118" t="s">
        <v>29</v>
      </c>
      <c r="H541" s="119">
        <v>435.6</v>
      </c>
      <c r="I541" s="119">
        <f>Material!D8</f>
        <v>1210</v>
      </c>
      <c r="J541" s="119">
        <f>I541*H541</f>
        <v>527076</v>
      </c>
    </row>
    <row r="542" spans="1:10">
      <c r="A542" s="115"/>
      <c r="B542" s="114"/>
      <c r="C542" s="114"/>
      <c r="D542" s="114"/>
      <c r="E542" s="114"/>
      <c r="F542" s="113" t="s">
        <v>1750</v>
      </c>
      <c r="G542" s="114"/>
      <c r="H542" s="114"/>
      <c r="I542" s="114"/>
      <c r="J542" s="114"/>
    </row>
    <row r="543" spans="1:10" ht="25.5">
      <c r="A543" s="115"/>
      <c r="B543" s="114"/>
      <c r="C543" s="114"/>
      <c r="D543" s="114"/>
      <c r="E543" s="114"/>
      <c r="F543" s="116" t="s">
        <v>1754</v>
      </c>
      <c r="G543" s="118" t="s">
        <v>29</v>
      </c>
      <c r="H543" s="119">
        <v>96.01</v>
      </c>
      <c r="I543" s="119">
        <f>Material!D142</f>
        <v>1300</v>
      </c>
      <c r="J543" s="119">
        <f>I543*H543</f>
        <v>124813</v>
      </c>
    </row>
    <row r="544" spans="1:10">
      <c r="A544" s="115"/>
      <c r="B544" s="114"/>
      <c r="C544" s="114"/>
      <c r="D544" s="114"/>
      <c r="E544" s="114"/>
      <c r="F544" s="113" t="s">
        <v>1746</v>
      </c>
      <c r="G544" s="114"/>
      <c r="H544" s="114"/>
      <c r="I544" s="114"/>
      <c r="J544" s="114"/>
    </row>
    <row r="545" spans="1:10" ht="25.5">
      <c r="A545" s="115"/>
      <c r="B545" s="114"/>
      <c r="C545" s="114"/>
      <c r="D545" s="114"/>
      <c r="E545" s="114"/>
      <c r="F545" s="123" t="s">
        <v>1755</v>
      </c>
      <c r="G545" s="118" t="s">
        <v>29</v>
      </c>
      <c r="H545" s="119">
        <v>28.8</v>
      </c>
      <c r="I545" s="119">
        <f>Material!D37</f>
        <v>520</v>
      </c>
      <c r="J545" s="119">
        <f>H545*I545</f>
        <v>14976</v>
      </c>
    </row>
    <row r="546" spans="1:10">
      <c r="A546" s="115"/>
      <c r="B546" s="114"/>
      <c r="C546" s="114"/>
      <c r="D546" s="114"/>
      <c r="E546" s="114"/>
      <c r="F546" s="117" t="s">
        <v>174</v>
      </c>
      <c r="G546" s="118" t="s">
        <v>175</v>
      </c>
      <c r="H546" s="119">
        <v>144</v>
      </c>
      <c r="I546" s="119">
        <f>Material!D146</f>
        <v>125</v>
      </c>
      <c r="J546" s="119">
        <f>I546*H546</f>
        <v>18000</v>
      </c>
    </row>
    <row r="547" spans="1:10">
      <c r="A547" s="115"/>
      <c r="B547" s="114"/>
      <c r="C547" s="114"/>
      <c r="D547" s="114"/>
      <c r="E547" s="113" t="s">
        <v>959</v>
      </c>
      <c r="F547" s="113" t="s">
        <v>1296</v>
      </c>
      <c r="G547" s="114"/>
      <c r="H547" s="114"/>
      <c r="I547" s="114"/>
      <c r="J547" s="124">
        <f>SUM(J532:J546)*12.5%</f>
        <v>99658.865699999995</v>
      </c>
    </row>
    <row r="548" spans="1:10">
      <c r="A548" s="115"/>
      <c r="B548" s="114"/>
      <c r="C548" s="114"/>
      <c r="D548" s="114"/>
      <c r="E548" s="113"/>
      <c r="F548" s="113"/>
      <c r="G548" s="114"/>
      <c r="H548" s="114"/>
      <c r="I548" s="114"/>
      <c r="J548" s="124"/>
    </row>
    <row r="549" spans="1:10">
      <c r="A549" s="115"/>
      <c r="B549" s="114"/>
      <c r="C549" s="114"/>
      <c r="D549" s="114"/>
      <c r="E549" s="117" t="s">
        <v>1618</v>
      </c>
      <c r="F549" s="114"/>
      <c r="G549" s="114"/>
      <c r="H549" s="114"/>
      <c r="I549" s="114"/>
      <c r="J549" s="124">
        <f>SUM(J532:J547)</f>
        <v>896929.79129999992</v>
      </c>
    </row>
    <row r="550" spans="1:10">
      <c r="A550" s="115"/>
      <c r="B550" s="114"/>
      <c r="C550" s="114"/>
      <c r="D550" s="114"/>
      <c r="E550" s="113" t="s">
        <v>1748</v>
      </c>
      <c r="F550" s="114"/>
      <c r="G550" s="114"/>
      <c r="H550" s="114"/>
      <c r="I550" s="114"/>
      <c r="J550" s="124">
        <f>J549/360</f>
        <v>2491.4716424999997</v>
      </c>
    </row>
    <row r="551" spans="1:10">
      <c r="A551" s="115"/>
      <c r="B551" s="127" t="s">
        <v>726</v>
      </c>
      <c r="C551" s="128" t="s">
        <v>1756</v>
      </c>
      <c r="D551" s="114"/>
      <c r="E551" s="113"/>
      <c r="F551" s="114"/>
      <c r="G551" s="114"/>
      <c r="H551" s="114"/>
      <c r="I551" s="114"/>
      <c r="J551" s="114"/>
    </row>
    <row r="552" spans="1:10" ht="12.75" customHeight="1">
      <c r="A552" s="115"/>
      <c r="B552" s="127"/>
      <c r="C552" s="113" t="s">
        <v>602</v>
      </c>
      <c r="D552" s="693" t="s">
        <v>603</v>
      </c>
      <c r="E552" s="693"/>
      <c r="F552" s="693"/>
      <c r="G552" s="114"/>
      <c r="H552" s="114"/>
      <c r="I552" s="114"/>
      <c r="J552" s="114"/>
    </row>
    <row r="553" spans="1:10" ht="103.5" customHeight="1">
      <c r="A553" s="115"/>
      <c r="B553" s="127"/>
      <c r="C553" s="113"/>
      <c r="D553" s="689" t="s">
        <v>604</v>
      </c>
      <c r="E553" s="689"/>
      <c r="F553" s="689"/>
      <c r="G553" s="114"/>
      <c r="H553" s="114"/>
      <c r="I553" s="114"/>
      <c r="J553" s="114"/>
    </row>
    <row r="554" spans="1:10">
      <c r="A554" s="115"/>
      <c r="B554" s="114"/>
      <c r="C554" s="113"/>
      <c r="D554" s="113" t="s">
        <v>386</v>
      </c>
      <c r="E554" s="113" t="s">
        <v>385</v>
      </c>
      <c r="F554" s="114"/>
      <c r="G554" s="114"/>
      <c r="H554" s="114"/>
      <c r="I554" s="114"/>
      <c r="J554" s="114"/>
    </row>
    <row r="555" spans="1:10">
      <c r="A555" s="115"/>
      <c r="B555" s="114"/>
      <c r="C555" s="114"/>
      <c r="D555" s="114"/>
      <c r="E555" s="117" t="s">
        <v>1404</v>
      </c>
      <c r="F555" s="114"/>
      <c r="G555" s="114"/>
      <c r="H555" s="114"/>
      <c r="I555" s="114"/>
      <c r="J555" s="114"/>
    </row>
    <row r="556" spans="1:10">
      <c r="A556" s="115"/>
      <c r="B556" s="114"/>
      <c r="C556" s="114"/>
      <c r="D556" s="114"/>
      <c r="E556" s="117" t="s">
        <v>1613</v>
      </c>
      <c r="F556" s="114"/>
      <c r="G556" s="114"/>
      <c r="H556" s="114"/>
      <c r="I556" s="114"/>
      <c r="J556" s="114"/>
    </row>
    <row r="557" spans="1:10">
      <c r="A557" s="115"/>
      <c r="B557" s="114"/>
      <c r="C557" s="114"/>
      <c r="D557" s="114"/>
      <c r="E557" s="113" t="s">
        <v>953</v>
      </c>
      <c r="F557" s="113" t="s">
        <v>1230</v>
      </c>
      <c r="G557" s="114"/>
      <c r="H557" s="114"/>
      <c r="I557" s="114"/>
      <c r="J557" s="114"/>
    </row>
    <row r="558" spans="1:10">
      <c r="A558" s="115"/>
      <c r="B558" s="114"/>
      <c r="C558" s="114"/>
      <c r="D558" s="114"/>
      <c r="E558" s="114"/>
      <c r="F558" s="117" t="s">
        <v>17</v>
      </c>
      <c r="G558" s="118" t="s">
        <v>4</v>
      </c>
      <c r="H558" s="119">
        <v>10.08</v>
      </c>
      <c r="I558" s="119">
        <f>Labour!D16</f>
        <v>466.67</v>
      </c>
      <c r="J558" s="119">
        <f>I558*H558</f>
        <v>4704.0335999999998</v>
      </c>
    </row>
    <row r="559" spans="1:10">
      <c r="A559" s="115"/>
      <c r="B559" s="114"/>
      <c r="C559" s="114"/>
      <c r="D559" s="114"/>
      <c r="E559" s="114"/>
      <c r="F559" s="117" t="s">
        <v>20</v>
      </c>
      <c r="G559" s="118" t="s">
        <v>4</v>
      </c>
      <c r="H559" s="119">
        <v>2</v>
      </c>
      <c r="I559" s="119">
        <f>Labour!D19</f>
        <v>466.67</v>
      </c>
      <c r="J559" s="119">
        <f>I559*H559</f>
        <v>933.34</v>
      </c>
    </row>
    <row r="560" spans="1:10">
      <c r="A560" s="115"/>
      <c r="B560" s="114"/>
      <c r="C560" s="114"/>
      <c r="D560" s="114"/>
      <c r="E560" s="114"/>
      <c r="F560" s="117" t="s">
        <v>18</v>
      </c>
      <c r="G560" s="118" t="s">
        <v>4</v>
      </c>
      <c r="H560" s="119">
        <v>250</v>
      </c>
      <c r="I560" s="119">
        <f>Labour!D17</f>
        <v>466.67</v>
      </c>
      <c r="J560" s="119">
        <f>I560*H560</f>
        <v>116667.5</v>
      </c>
    </row>
    <row r="561" spans="1:10">
      <c r="A561" s="115"/>
      <c r="B561" s="114"/>
      <c r="C561" s="114"/>
      <c r="D561" s="114"/>
      <c r="E561" s="113" t="s">
        <v>955</v>
      </c>
      <c r="F561" s="113" t="s">
        <v>1231</v>
      </c>
      <c r="G561" s="114"/>
      <c r="H561" s="114"/>
      <c r="I561" s="114"/>
      <c r="J561" s="114"/>
    </row>
    <row r="562" spans="1:10" ht="25.5">
      <c r="A562" s="115"/>
      <c r="B562" s="114"/>
      <c r="C562" s="114"/>
      <c r="D562" s="114"/>
      <c r="E562" s="114"/>
      <c r="F562" s="123" t="s">
        <v>1752</v>
      </c>
      <c r="G562" s="118" t="s">
        <v>89</v>
      </c>
      <c r="H562" s="119">
        <v>45</v>
      </c>
      <c r="I562" s="119">
        <f>'Plant &amp; Machinery'!G36</f>
        <v>1320</v>
      </c>
      <c r="J562" s="119">
        <f>I562*H562</f>
        <v>59400</v>
      </c>
    </row>
    <row r="563" spans="1:10">
      <c r="A563" s="115"/>
      <c r="B563" s="114"/>
      <c r="C563" s="114"/>
      <c r="D563" s="114"/>
      <c r="E563" s="114"/>
      <c r="F563" s="117" t="s">
        <v>1480</v>
      </c>
      <c r="G563" s="118" t="s">
        <v>89</v>
      </c>
      <c r="H563" s="119">
        <v>24</v>
      </c>
      <c r="I563" s="119">
        <f>'Plant &amp; Machinery'!G55</f>
        <v>600</v>
      </c>
      <c r="J563" s="119">
        <f>H563*I563</f>
        <v>14400</v>
      </c>
    </row>
    <row r="564" spans="1:10">
      <c r="A564" s="115"/>
      <c r="B564" s="114"/>
      <c r="C564" s="114"/>
      <c r="D564" s="114"/>
      <c r="E564" s="113" t="s">
        <v>957</v>
      </c>
      <c r="F564" s="113" t="s">
        <v>1741</v>
      </c>
      <c r="G564" s="114"/>
      <c r="H564" s="114"/>
      <c r="I564" s="114"/>
      <c r="J564" s="114"/>
    </row>
    <row r="565" spans="1:10">
      <c r="A565" s="115"/>
      <c r="B565" s="114"/>
      <c r="C565" s="114"/>
      <c r="D565" s="114"/>
      <c r="E565" s="114"/>
      <c r="F565" s="113" t="s">
        <v>1742</v>
      </c>
      <c r="G565" s="114"/>
      <c r="H565" s="114"/>
      <c r="I565" s="114"/>
      <c r="J565" s="114"/>
    </row>
    <row r="566" spans="1:10" ht="25.5">
      <c r="A566" s="115"/>
      <c r="B566" s="114"/>
      <c r="C566" s="114"/>
      <c r="D566" s="114"/>
      <c r="E566" s="114"/>
      <c r="F566" s="116" t="s">
        <v>1757</v>
      </c>
      <c r="G566" s="118" t="s">
        <v>29</v>
      </c>
      <c r="H566" s="119">
        <v>435.6</v>
      </c>
      <c r="I566" s="119">
        <f>Material!D25</f>
        <v>1275</v>
      </c>
      <c r="J566" s="119">
        <f>I566*H566</f>
        <v>555390</v>
      </c>
    </row>
    <row r="567" spans="1:10">
      <c r="A567" s="115"/>
      <c r="B567" s="114"/>
      <c r="C567" s="114"/>
      <c r="D567" s="114"/>
      <c r="E567" s="114"/>
      <c r="F567" s="113" t="s">
        <v>1750</v>
      </c>
      <c r="G567" s="114"/>
      <c r="H567" s="114"/>
      <c r="I567" s="114"/>
      <c r="J567" s="114"/>
    </row>
    <row r="568" spans="1:10" ht="25.5">
      <c r="A568" s="115"/>
      <c r="B568" s="114"/>
      <c r="C568" s="114"/>
      <c r="D568" s="114"/>
      <c r="E568" s="114"/>
      <c r="F568" s="116" t="s">
        <v>1758</v>
      </c>
      <c r="G568" s="118" t="s">
        <v>29</v>
      </c>
      <c r="H568" s="119">
        <v>86.4</v>
      </c>
      <c r="I568" s="119">
        <f>Material!D143</f>
        <v>1374</v>
      </c>
      <c r="J568" s="119">
        <f>I568*H568</f>
        <v>118713.60000000001</v>
      </c>
    </row>
    <row r="569" spans="1:10">
      <c r="A569" s="115"/>
      <c r="B569" s="114"/>
      <c r="C569" s="114"/>
      <c r="D569" s="114"/>
      <c r="E569" s="114"/>
      <c r="F569" s="117" t="s">
        <v>174</v>
      </c>
      <c r="G569" s="118" t="s">
        <v>175</v>
      </c>
      <c r="H569" s="119">
        <v>144</v>
      </c>
      <c r="I569" s="119">
        <f>Material!D146</f>
        <v>125</v>
      </c>
      <c r="J569" s="119">
        <f>I569*H569</f>
        <v>18000</v>
      </c>
    </row>
    <row r="570" spans="1:10">
      <c r="A570" s="115"/>
      <c r="B570" s="114"/>
      <c r="C570" s="114"/>
      <c r="D570" s="114"/>
      <c r="E570" s="113" t="s">
        <v>959</v>
      </c>
      <c r="F570" s="113" t="s">
        <v>1296</v>
      </c>
      <c r="G570" s="114"/>
      <c r="H570" s="114"/>
      <c r="I570" s="114"/>
      <c r="J570" s="124">
        <f>SUM(J555:J569)*12.5%</f>
        <v>111026.0592</v>
      </c>
    </row>
    <row r="571" spans="1:10">
      <c r="A571" s="115"/>
      <c r="B571" s="114"/>
      <c r="C571" s="114"/>
      <c r="D571" s="114"/>
      <c r="E571" s="113"/>
      <c r="F571" s="113"/>
      <c r="G571" s="114"/>
      <c r="H571" s="114"/>
      <c r="I571" s="114"/>
      <c r="J571" s="124"/>
    </row>
    <row r="572" spans="1:10">
      <c r="A572" s="115"/>
      <c r="B572" s="114"/>
      <c r="C572" s="114"/>
      <c r="D572" s="114"/>
      <c r="E572" s="117" t="s">
        <v>1618</v>
      </c>
      <c r="F572" s="114"/>
      <c r="G572" s="114"/>
      <c r="H572" s="114"/>
      <c r="I572" s="114"/>
      <c r="J572" s="124">
        <f>SUM(J555:J570)</f>
        <v>999234.53280000004</v>
      </c>
    </row>
    <row r="573" spans="1:10">
      <c r="A573" s="115"/>
      <c r="B573" s="114"/>
      <c r="C573" s="114"/>
      <c r="D573" s="114"/>
      <c r="E573" s="113" t="s">
        <v>1748</v>
      </c>
      <c r="F573" s="114"/>
      <c r="G573" s="114"/>
      <c r="H573" s="114"/>
      <c r="I573" s="114"/>
      <c r="J573" s="124">
        <f>J572/360</f>
        <v>2775.65148</v>
      </c>
    </row>
    <row r="574" spans="1:10">
      <c r="A574" s="115"/>
      <c r="B574" s="114"/>
      <c r="C574" s="114"/>
      <c r="D574" s="113" t="s">
        <v>388</v>
      </c>
      <c r="E574" s="113" t="s">
        <v>391</v>
      </c>
      <c r="F574" s="114"/>
      <c r="G574" s="114"/>
      <c r="H574" s="114"/>
      <c r="I574" s="114"/>
      <c r="J574" s="114"/>
    </row>
    <row r="575" spans="1:10">
      <c r="A575" s="115"/>
      <c r="B575" s="114"/>
      <c r="C575" s="114"/>
      <c r="D575" s="114"/>
      <c r="E575" s="117" t="s">
        <v>1404</v>
      </c>
      <c r="F575" s="114"/>
      <c r="G575" s="114"/>
      <c r="H575" s="114"/>
      <c r="I575" s="114"/>
      <c r="J575" s="114"/>
    </row>
    <row r="576" spans="1:10">
      <c r="A576" s="115"/>
      <c r="B576" s="114"/>
      <c r="C576" s="114"/>
      <c r="D576" s="114"/>
      <c r="E576" s="117" t="s">
        <v>1613</v>
      </c>
      <c r="F576" s="114"/>
      <c r="G576" s="114"/>
      <c r="H576" s="114"/>
      <c r="I576" s="114"/>
      <c r="J576" s="114"/>
    </row>
    <row r="577" spans="1:10">
      <c r="A577" s="115"/>
      <c r="B577" s="114"/>
      <c r="C577" s="114"/>
      <c r="D577" s="114"/>
      <c r="E577" s="113" t="s">
        <v>953</v>
      </c>
      <c r="F577" s="113" t="s">
        <v>1230</v>
      </c>
      <c r="G577" s="114"/>
      <c r="H577" s="114"/>
      <c r="I577" s="114"/>
      <c r="J577" s="114"/>
    </row>
    <row r="578" spans="1:10">
      <c r="A578" s="115"/>
      <c r="B578" s="114"/>
      <c r="C578" s="114"/>
      <c r="D578" s="114"/>
      <c r="E578" s="114"/>
      <c r="F578" s="117" t="s">
        <v>17</v>
      </c>
      <c r="G578" s="118" t="s">
        <v>4</v>
      </c>
      <c r="H578" s="119">
        <v>0.68</v>
      </c>
      <c r="I578" s="119">
        <f>Labour!D16</f>
        <v>466.67</v>
      </c>
      <c r="J578" s="119">
        <f>I578*H578</f>
        <v>317.33560000000006</v>
      </c>
    </row>
    <row r="579" spans="1:10">
      <c r="A579" s="115"/>
      <c r="B579" s="114"/>
      <c r="C579" s="114"/>
      <c r="D579" s="114"/>
      <c r="E579" s="114"/>
      <c r="F579" s="117" t="s">
        <v>20</v>
      </c>
      <c r="G579" s="118" t="s">
        <v>4</v>
      </c>
      <c r="H579" s="119">
        <v>2</v>
      </c>
      <c r="I579" s="119">
        <f>Labour!D19</f>
        <v>466.67</v>
      </c>
      <c r="J579" s="119">
        <f>I579*H579</f>
        <v>933.34</v>
      </c>
    </row>
    <row r="580" spans="1:10">
      <c r="A580" s="115"/>
      <c r="B580" s="114"/>
      <c r="C580" s="114"/>
      <c r="D580" s="114"/>
      <c r="E580" s="114"/>
      <c r="F580" s="117" t="s">
        <v>18</v>
      </c>
      <c r="G580" s="118" t="s">
        <v>4</v>
      </c>
      <c r="H580" s="119">
        <v>15</v>
      </c>
      <c r="I580" s="119">
        <f>Labour!D17</f>
        <v>466.67</v>
      </c>
      <c r="J580" s="119">
        <f>I580*H580</f>
        <v>7000.05</v>
      </c>
    </row>
    <row r="581" spans="1:10">
      <c r="A581" s="115"/>
      <c r="B581" s="114"/>
      <c r="C581" s="114"/>
      <c r="D581" s="114"/>
      <c r="E581" s="113" t="s">
        <v>955</v>
      </c>
      <c r="F581" s="113" t="s">
        <v>1231</v>
      </c>
      <c r="G581" s="114"/>
      <c r="H581" s="114"/>
      <c r="I581" s="114"/>
      <c r="J581" s="114"/>
    </row>
    <row r="582" spans="1:10" ht="25.5">
      <c r="A582" s="115"/>
      <c r="B582" s="114"/>
      <c r="C582" s="114"/>
      <c r="D582" s="114"/>
      <c r="E582" s="114"/>
      <c r="F582" s="129" t="s">
        <v>1749</v>
      </c>
      <c r="G582" s="118" t="s">
        <v>89</v>
      </c>
      <c r="H582" s="119">
        <v>7.2</v>
      </c>
      <c r="I582" s="119">
        <f>'Plant &amp; Machinery'!G26</f>
        <v>4216</v>
      </c>
      <c r="J582" s="119">
        <f>I582*H582</f>
        <v>30355.200000000001</v>
      </c>
    </row>
    <row r="583" spans="1:10" ht="25.5">
      <c r="A583" s="115"/>
      <c r="B583" s="114"/>
      <c r="C583" s="114"/>
      <c r="D583" s="114"/>
      <c r="E583" s="114"/>
      <c r="F583" s="123" t="s">
        <v>1752</v>
      </c>
      <c r="G583" s="118" t="s">
        <v>89</v>
      </c>
      <c r="H583" s="119">
        <v>45</v>
      </c>
      <c r="I583" s="119">
        <f>'Plant &amp; Machinery'!G36</f>
        <v>1320</v>
      </c>
      <c r="J583" s="119">
        <f>I583*H583</f>
        <v>59400</v>
      </c>
    </row>
    <row r="584" spans="1:10">
      <c r="A584" s="115"/>
      <c r="B584" s="114"/>
      <c r="C584" s="114"/>
      <c r="D584" s="114"/>
      <c r="E584" s="114"/>
      <c r="F584" s="117" t="s">
        <v>1480</v>
      </c>
      <c r="G584" s="118" t="s">
        <v>89</v>
      </c>
      <c r="H584" s="119">
        <v>24</v>
      </c>
      <c r="I584" s="119">
        <f>'Plant &amp; Machinery'!G55</f>
        <v>600</v>
      </c>
      <c r="J584" s="119">
        <f>H584*I584</f>
        <v>14400</v>
      </c>
    </row>
    <row r="585" spans="1:10">
      <c r="A585" s="115"/>
      <c r="B585" s="114"/>
      <c r="C585" s="114"/>
      <c r="D585" s="114"/>
      <c r="E585" s="113" t="s">
        <v>957</v>
      </c>
      <c r="F585" s="113" t="s">
        <v>1741</v>
      </c>
      <c r="G585" s="114"/>
      <c r="H585" s="114"/>
      <c r="I585" s="114"/>
      <c r="J585" s="114"/>
    </row>
    <row r="586" spans="1:10">
      <c r="A586" s="115"/>
      <c r="B586" s="114"/>
      <c r="C586" s="114"/>
      <c r="D586" s="114"/>
      <c r="E586" s="114"/>
      <c r="F586" s="113" t="s">
        <v>1742</v>
      </c>
      <c r="G586" s="114"/>
      <c r="H586" s="114"/>
      <c r="I586" s="114"/>
      <c r="J586" s="114"/>
    </row>
    <row r="587" spans="1:10" ht="25.5">
      <c r="A587" s="115"/>
      <c r="B587" s="114"/>
      <c r="C587" s="114"/>
      <c r="D587" s="114"/>
      <c r="E587" s="114"/>
      <c r="F587" s="116" t="s">
        <v>1759</v>
      </c>
      <c r="G587" s="118" t="s">
        <v>29</v>
      </c>
      <c r="H587" s="119">
        <v>435.6</v>
      </c>
      <c r="I587" s="119">
        <f>Material!D25</f>
        <v>1275</v>
      </c>
      <c r="J587" s="119">
        <f>I587*H587</f>
        <v>555390</v>
      </c>
    </row>
    <row r="588" spans="1:10">
      <c r="A588" s="115"/>
      <c r="B588" s="114"/>
      <c r="C588" s="114"/>
      <c r="D588" s="114"/>
      <c r="E588" s="114"/>
      <c r="F588" s="113" t="s">
        <v>1750</v>
      </c>
      <c r="G588" s="114"/>
      <c r="H588" s="114"/>
      <c r="I588" s="114"/>
      <c r="J588" s="114"/>
    </row>
    <row r="589" spans="1:10" ht="25.5">
      <c r="A589" s="115"/>
      <c r="B589" s="114"/>
      <c r="C589" s="114"/>
      <c r="D589" s="114"/>
      <c r="E589" s="114"/>
      <c r="F589" s="116" t="s">
        <v>1758</v>
      </c>
      <c r="G589" s="118" t="s">
        <v>29</v>
      </c>
      <c r="H589" s="119">
        <v>86.4</v>
      </c>
      <c r="I589" s="119">
        <f>Material!D143</f>
        <v>1374</v>
      </c>
      <c r="J589" s="119">
        <f>I589*H589</f>
        <v>118713.60000000001</v>
      </c>
    </row>
    <row r="590" spans="1:10">
      <c r="A590" s="115"/>
      <c r="B590" s="114"/>
      <c r="C590" s="114"/>
      <c r="D590" s="114"/>
      <c r="E590" s="114"/>
      <c r="F590" s="117" t="s">
        <v>174</v>
      </c>
      <c r="G590" s="118" t="s">
        <v>175</v>
      </c>
      <c r="H590" s="119">
        <v>144</v>
      </c>
      <c r="I590" s="119">
        <f>Material!D146</f>
        <v>125</v>
      </c>
      <c r="J590" s="119">
        <f>I590*H590</f>
        <v>18000</v>
      </c>
    </row>
    <row r="591" spans="1:10">
      <c r="A591" s="115"/>
      <c r="B591" s="114"/>
      <c r="C591" s="114"/>
      <c r="D591" s="114"/>
      <c r="E591" s="113" t="s">
        <v>959</v>
      </c>
      <c r="F591" s="113" t="s">
        <v>1296</v>
      </c>
      <c r="G591" s="114"/>
      <c r="H591" s="114"/>
      <c r="I591" s="114"/>
      <c r="J591" s="124">
        <f>SUM(J576:J590)*12.5%</f>
        <v>100563.69069999999</v>
      </c>
    </row>
    <row r="592" spans="1:10">
      <c r="A592" s="115"/>
      <c r="B592" s="114"/>
      <c r="C592" s="114"/>
      <c r="D592" s="114"/>
      <c r="E592" s="113"/>
      <c r="F592" s="113"/>
      <c r="G592" s="114"/>
      <c r="H592" s="114"/>
      <c r="I592" s="114"/>
      <c r="J592" s="124"/>
    </row>
    <row r="593" spans="1:10">
      <c r="A593" s="115"/>
      <c r="B593" s="114"/>
      <c r="C593" s="114"/>
      <c r="D593" s="114"/>
      <c r="E593" s="117" t="s">
        <v>1618</v>
      </c>
      <c r="F593" s="114"/>
      <c r="G593" s="114"/>
      <c r="H593" s="114"/>
      <c r="I593" s="114"/>
      <c r="J593" s="124">
        <f>SUM(J576:J591)</f>
        <v>905073.21629999997</v>
      </c>
    </row>
    <row r="594" spans="1:10">
      <c r="A594" s="115"/>
      <c r="B594" s="114"/>
      <c r="C594" s="114"/>
      <c r="D594" s="114"/>
      <c r="E594" s="113" t="s">
        <v>1748</v>
      </c>
      <c r="F594" s="114"/>
      <c r="G594" s="114"/>
      <c r="H594" s="114"/>
      <c r="I594" s="114"/>
      <c r="J594" s="124">
        <f>J593/360</f>
        <v>2514.0922674999997</v>
      </c>
    </row>
    <row r="595" spans="1:10" ht="15.75" customHeight="1">
      <c r="A595" s="111" t="s">
        <v>605</v>
      </c>
      <c r="B595" s="112">
        <v>405</v>
      </c>
      <c r="C595" s="113" t="s">
        <v>606</v>
      </c>
      <c r="D595" s="114"/>
      <c r="E595" s="113"/>
      <c r="F595" s="113"/>
      <c r="G595" s="114"/>
      <c r="H595" s="114"/>
      <c r="I595" s="114"/>
      <c r="J595" s="114"/>
    </row>
    <row r="596" spans="1:10" ht="12.75" customHeight="1">
      <c r="A596" s="111"/>
      <c r="B596" s="112"/>
      <c r="C596" s="113" t="s">
        <v>596</v>
      </c>
      <c r="D596" s="693" t="s">
        <v>597</v>
      </c>
      <c r="E596" s="693"/>
      <c r="F596" s="693"/>
      <c r="G596" s="114"/>
      <c r="H596" s="114"/>
      <c r="I596" s="114"/>
      <c r="J596" s="114"/>
    </row>
    <row r="597" spans="1:10" ht="104.25" customHeight="1">
      <c r="A597" s="111"/>
      <c r="B597" s="112"/>
      <c r="C597" s="114"/>
      <c r="D597" s="689" t="s">
        <v>607</v>
      </c>
      <c r="E597" s="689"/>
      <c r="F597" s="689"/>
      <c r="G597" s="114"/>
      <c r="H597" s="114"/>
      <c r="I597" s="114"/>
      <c r="J597" s="114"/>
    </row>
    <row r="598" spans="1:10">
      <c r="A598" s="115"/>
      <c r="B598" s="114"/>
      <c r="C598" s="113"/>
      <c r="D598" s="113" t="s">
        <v>386</v>
      </c>
      <c r="E598" s="113" t="s">
        <v>385</v>
      </c>
      <c r="F598" s="114"/>
      <c r="G598" s="114"/>
      <c r="H598" s="114"/>
      <c r="I598" s="114"/>
      <c r="J598" s="114"/>
    </row>
    <row r="599" spans="1:10">
      <c r="A599" s="115"/>
      <c r="B599" s="114"/>
      <c r="C599" s="114"/>
      <c r="D599" s="114"/>
      <c r="E599" s="117" t="s">
        <v>1404</v>
      </c>
      <c r="F599" s="114"/>
      <c r="G599" s="114"/>
      <c r="H599" s="114"/>
      <c r="I599" s="114"/>
      <c r="J599" s="114"/>
    </row>
    <row r="600" spans="1:10">
      <c r="A600" s="115"/>
      <c r="B600" s="114"/>
      <c r="C600" s="114"/>
      <c r="D600" s="114"/>
      <c r="E600" s="117" t="s">
        <v>1613</v>
      </c>
      <c r="F600" s="114"/>
      <c r="G600" s="114"/>
      <c r="H600" s="114"/>
      <c r="I600" s="114"/>
      <c r="J600" s="114"/>
    </row>
    <row r="601" spans="1:10">
      <c r="A601" s="115"/>
      <c r="B601" s="114"/>
      <c r="C601" s="114"/>
      <c r="D601" s="114"/>
      <c r="E601" s="113" t="s">
        <v>953</v>
      </c>
      <c r="F601" s="113" t="s">
        <v>1230</v>
      </c>
      <c r="G601" s="114"/>
      <c r="H601" s="114"/>
      <c r="I601" s="114"/>
      <c r="J601" s="114"/>
    </row>
    <row r="602" spans="1:10">
      <c r="A602" s="115"/>
      <c r="B602" s="114"/>
      <c r="C602" s="114"/>
      <c r="D602" s="114"/>
      <c r="E602" s="114"/>
      <c r="F602" s="117" t="s">
        <v>17</v>
      </c>
      <c r="G602" s="118" t="s">
        <v>4</v>
      </c>
      <c r="H602" s="119">
        <v>10.08</v>
      </c>
      <c r="I602" s="119">
        <f>Labour!D16</f>
        <v>466.67</v>
      </c>
      <c r="J602" s="119">
        <f>I602*H602</f>
        <v>4704.0335999999998</v>
      </c>
    </row>
    <row r="603" spans="1:10">
      <c r="A603" s="115"/>
      <c r="B603" s="114"/>
      <c r="C603" s="114"/>
      <c r="D603" s="114"/>
      <c r="E603" s="114"/>
      <c r="F603" s="117" t="s">
        <v>20</v>
      </c>
      <c r="G603" s="118" t="s">
        <v>4</v>
      </c>
      <c r="H603" s="119">
        <v>2</v>
      </c>
      <c r="I603" s="119">
        <f>Labour!D19</f>
        <v>466.67</v>
      </c>
      <c r="J603" s="119">
        <f>I603*H603</f>
        <v>933.34</v>
      </c>
    </row>
    <row r="604" spans="1:10">
      <c r="A604" s="115"/>
      <c r="B604" s="114"/>
      <c r="C604" s="114"/>
      <c r="D604" s="114"/>
      <c r="E604" s="114"/>
      <c r="F604" s="117" t="s">
        <v>18</v>
      </c>
      <c r="G604" s="118" t="s">
        <v>4</v>
      </c>
      <c r="H604" s="119">
        <v>250</v>
      </c>
      <c r="I604" s="119">
        <f>Labour!D17</f>
        <v>466.67</v>
      </c>
      <c r="J604" s="119">
        <f>I604*H604</f>
        <v>116667.5</v>
      </c>
    </row>
    <row r="605" spans="1:10">
      <c r="A605" s="115"/>
      <c r="B605" s="114"/>
      <c r="C605" s="114"/>
      <c r="D605" s="114"/>
      <c r="E605" s="113" t="s">
        <v>955</v>
      </c>
      <c r="F605" s="113" t="s">
        <v>1231</v>
      </c>
      <c r="G605" s="114"/>
      <c r="H605" s="114"/>
      <c r="I605" s="114"/>
      <c r="J605" s="114"/>
    </row>
    <row r="606" spans="1:10" ht="25.5">
      <c r="A606" s="115"/>
      <c r="B606" s="114"/>
      <c r="C606" s="114"/>
      <c r="D606" s="114"/>
      <c r="E606" s="114"/>
      <c r="F606" s="123" t="s">
        <v>1680</v>
      </c>
      <c r="G606" s="118" t="s">
        <v>89</v>
      </c>
      <c r="H606" s="119">
        <v>36</v>
      </c>
      <c r="I606" s="119">
        <f>'Plant &amp; Machinery'!G36</f>
        <v>1320</v>
      </c>
      <c r="J606" s="119">
        <f>I606*H606</f>
        <v>47520</v>
      </c>
    </row>
    <row r="607" spans="1:10">
      <c r="A607" s="115"/>
      <c r="B607" s="114"/>
      <c r="C607" s="114"/>
      <c r="D607" s="114"/>
      <c r="E607" s="114"/>
      <c r="F607" s="117" t="s">
        <v>1480</v>
      </c>
      <c r="G607" s="118" t="s">
        <v>89</v>
      </c>
      <c r="H607" s="119">
        <v>24</v>
      </c>
      <c r="I607" s="119">
        <f>'Plant &amp; Machinery'!G55</f>
        <v>600</v>
      </c>
      <c r="J607" s="119">
        <f>H607*I607</f>
        <v>14400</v>
      </c>
    </row>
    <row r="608" spans="1:10">
      <c r="A608" s="115"/>
      <c r="B608" s="114"/>
      <c r="C608" s="114"/>
      <c r="D608" s="114"/>
      <c r="E608" s="113" t="s">
        <v>957</v>
      </c>
      <c r="F608" s="113" t="s">
        <v>1741</v>
      </c>
      <c r="G608" s="114"/>
      <c r="H608" s="114"/>
      <c r="I608" s="114"/>
      <c r="J608" s="114"/>
    </row>
    <row r="609" spans="1:10">
      <c r="A609" s="115"/>
      <c r="B609" s="114"/>
      <c r="C609" s="114"/>
      <c r="D609" s="114"/>
      <c r="E609" s="114"/>
      <c r="F609" s="113" t="s">
        <v>1742</v>
      </c>
      <c r="G609" s="114"/>
      <c r="H609" s="114"/>
      <c r="I609" s="114"/>
      <c r="J609" s="114"/>
    </row>
    <row r="610" spans="1:10" ht="25.5">
      <c r="A610" s="115"/>
      <c r="B610" s="114"/>
      <c r="C610" s="114"/>
      <c r="D610" s="114"/>
      <c r="E610" s="114"/>
      <c r="F610" s="130" t="s">
        <v>1743</v>
      </c>
      <c r="G610" s="118" t="s">
        <v>29</v>
      </c>
      <c r="H610" s="122">
        <v>435.6</v>
      </c>
      <c r="I610" s="119">
        <f>Material!D23</f>
        <v>1070</v>
      </c>
      <c r="J610" s="119">
        <f>I610*H610</f>
        <v>466092</v>
      </c>
    </row>
    <row r="611" spans="1:10" ht="25.5">
      <c r="A611" s="115"/>
      <c r="B611" s="114"/>
      <c r="C611" s="114"/>
      <c r="D611" s="114"/>
      <c r="E611" s="114"/>
      <c r="F611" s="123" t="s">
        <v>1760</v>
      </c>
      <c r="G611" s="118" t="s">
        <v>29</v>
      </c>
      <c r="H611" s="119">
        <v>108</v>
      </c>
      <c r="I611" s="119">
        <f>Material!D20</f>
        <v>1150</v>
      </c>
      <c r="J611" s="119">
        <f>H611*I611</f>
        <v>124200</v>
      </c>
    </row>
    <row r="612" spans="1:10">
      <c r="A612" s="115"/>
      <c r="B612" s="114"/>
      <c r="C612" s="114"/>
      <c r="D612" s="114"/>
      <c r="E612" s="114"/>
      <c r="F612" s="117" t="s">
        <v>174</v>
      </c>
      <c r="G612" s="118" t="s">
        <v>175</v>
      </c>
      <c r="H612" s="119">
        <v>144</v>
      </c>
      <c r="I612" s="119">
        <f>Material!D146</f>
        <v>125</v>
      </c>
      <c r="J612" s="119">
        <f>I612*H612</f>
        <v>18000</v>
      </c>
    </row>
    <row r="613" spans="1:10">
      <c r="A613" s="115"/>
      <c r="B613" s="114"/>
      <c r="C613" s="114"/>
      <c r="D613" s="114"/>
      <c r="E613" s="113" t="s">
        <v>959</v>
      </c>
      <c r="F613" s="113" t="s">
        <v>1296</v>
      </c>
      <c r="G613" s="114"/>
      <c r="H613" s="114"/>
      <c r="I613" s="114"/>
      <c r="J613" s="124">
        <f>SUM(J600:J612)*12.5%</f>
        <v>99064.609200000006</v>
      </c>
    </row>
    <row r="614" spans="1:10">
      <c r="A614" s="115"/>
      <c r="B614" s="114"/>
      <c r="C614" s="114"/>
      <c r="D614" s="114"/>
      <c r="E614" s="113"/>
      <c r="F614" s="113"/>
      <c r="G614" s="114"/>
      <c r="H614" s="114"/>
      <c r="I614" s="114"/>
      <c r="J614" s="124"/>
    </row>
    <row r="615" spans="1:10">
      <c r="A615" s="115"/>
      <c r="B615" s="114"/>
      <c r="C615" s="114"/>
      <c r="D615" s="114"/>
      <c r="E615" s="117" t="s">
        <v>1618</v>
      </c>
      <c r="F615" s="114"/>
      <c r="G615" s="114"/>
      <c r="H615" s="114"/>
      <c r="I615" s="114"/>
      <c r="J615" s="124">
        <f>SUM(J600:J613)</f>
        <v>891581.48280000011</v>
      </c>
    </row>
    <row r="616" spans="1:10">
      <c r="A616" s="115"/>
      <c r="B616" s="114"/>
      <c r="C616" s="114"/>
      <c r="D616" s="114"/>
      <c r="E616" s="113" t="s">
        <v>1748</v>
      </c>
      <c r="F616" s="114"/>
      <c r="G616" s="114"/>
      <c r="H616" s="114"/>
      <c r="I616" s="114"/>
      <c r="J616" s="124">
        <f>J615/360</f>
        <v>2476.6152300000003</v>
      </c>
    </row>
    <row r="617" spans="1:10">
      <c r="A617" s="115"/>
      <c r="B617" s="114"/>
      <c r="C617" s="114"/>
      <c r="D617" s="113" t="s">
        <v>388</v>
      </c>
      <c r="E617" s="113" t="s">
        <v>391</v>
      </c>
      <c r="F617" s="114"/>
      <c r="G617" s="114"/>
      <c r="H617" s="114"/>
      <c r="I617" s="114"/>
      <c r="J617" s="114"/>
    </row>
    <row r="618" spans="1:10">
      <c r="A618" s="115"/>
      <c r="B618" s="114"/>
      <c r="C618" s="114"/>
      <c r="D618" s="114"/>
      <c r="E618" s="117" t="s">
        <v>1404</v>
      </c>
      <c r="F618" s="114"/>
      <c r="G618" s="114"/>
      <c r="H618" s="114"/>
      <c r="I618" s="114"/>
      <c r="J618" s="114"/>
    </row>
    <row r="619" spans="1:10">
      <c r="A619" s="115"/>
      <c r="B619" s="114"/>
      <c r="C619" s="114"/>
      <c r="D619" s="114"/>
      <c r="E619" s="117" t="s">
        <v>1613</v>
      </c>
      <c r="F619" s="114"/>
      <c r="G619" s="114"/>
      <c r="H619" s="114"/>
      <c r="I619" s="114"/>
      <c r="J619" s="114"/>
    </row>
    <row r="620" spans="1:10">
      <c r="A620" s="115"/>
      <c r="B620" s="114"/>
      <c r="C620" s="114"/>
      <c r="D620" s="114"/>
      <c r="E620" s="113" t="s">
        <v>953</v>
      </c>
      <c r="F620" s="113" t="s">
        <v>1230</v>
      </c>
      <c r="G620" s="114"/>
      <c r="H620" s="114"/>
      <c r="I620" s="114"/>
      <c r="J620" s="114"/>
    </row>
    <row r="621" spans="1:10">
      <c r="A621" s="115"/>
      <c r="B621" s="114"/>
      <c r="C621" s="114"/>
      <c r="D621" s="114"/>
      <c r="E621" s="114"/>
      <c r="F621" s="117" t="s">
        <v>17</v>
      </c>
      <c r="G621" s="118" t="s">
        <v>4</v>
      </c>
      <c r="H621" s="119">
        <v>0.68</v>
      </c>
      <c r="I621" s="119">
        <f>Labour!D16</f>
        <v>466.67</v>
      </c>
      <c r="J621" s="119">
        <f>I621*H621</f>
        <v>317.33560000000006</v>
      </c>
    </row>
    <row r="622" spans="1:10">
      <c r="A622" s="115"/>
      <c r="B622" s="114"/>
      <c r="C622" s="114"/>
      <c r="D622" s="114"/>
      <c r="E622" s="114"/>
      <c r="F622" s="117" t="s">
        <v>20</v>
      </c>
      <c r="G622" s="118" t="s">
        <v>4</v>
      </c>
      <c r="H622" s="119">
        <v>2</v>
      </c>
      <c r="I622" s="119">
        <f>Labour!D19</f>
        <v>466.67</v>
      </c>
      <c r="J622" s="119">
        <f>I622*H622</f>
        <v>933.34</v>
      </c>
    </row>
    <row r="623" spans="1:10">
      <c r="A623" s="115"/>
      <c r="B623" s="114"/>
      <c r="C623" s="114"/>
      <c r="D623" s="114"/>
      <c r="E623" s="114"/>
      <c r="F623" s="117" t="s">
        <v>18</v>
      </c>
      <c r="G623" s="118" t="s">
        <v>4</v>
      </c>
      <c r="H623" s="119">
        <v>15</v>
      </c>
      <c r="I623" s="119">
        <f>Labour!D17</f>
        <v>466.67</v>
      </c>
      <c r="J623" s="119">
        <f>I623*H623</f>
        <v>7000.05</v>
      </c>
    </row>
    <row r="624" spans="1:10">
      <c r="A624" s="115"/>
      <c r="B624" s="114"/>
      <c r="C624" s="114"/>
      <c r="D624" s="114"/>
      <c r="E624" s="113" t="s">
        <v>955</v>
      </c>
      <c r="F624" s="113" t="s">
        <v>1231</v>
      </c>
      <c r="G624" s="114"/>
      <c r="H624" s="114"/>
      <c r="I624" s="114"/>
      <c r="J624" s="114"/>
    </row>
    <row r="625" spans="1:10" ht="25.5">
      <c r="A625" s="115"/>
      <c r="B625" s="114"/>
      <c r="C625" s="114"/>
      <c r="D625" s="114"/>
      <c r="E625" s="114"/>
      <c r="F625" s="129" t="s">
        <v>1749</v>
      </c>
      <c r="G625" s="118" t="s">
        <v>89</v>
      </c>
      <c r="H625" s="119">
        <v>7.2</v>
      </c>
      <c r="I625" s="119">
        <f>'Plant &amp; Machinery'!G26</f>
        <v>4216</v>
      </c>
      <c r="J625" s="119">
        <f>I625*H625</f>
        <v>30355.200000000001</v>
      </c>
    </row>
    <row r="626" spans="1:10" ht="25.5">
      <c r="A626" s="115"/>
      <c r="B626" s="114"/>
      <c r="C626" s="114"/>
      <c r="D626" s="114"/>
      <c r="E626" s="114"/>
      <c r="F626" s="123" t="s">
        <v>1680</v>
      </c>
      <c r="G626" s="118" t="s">
        <v>89</v>
      </c>
      <c r="H626" s="119">
        <v>36</v>
      </c>
      <c r="I626" s="119">
        <f>'Plant &amp; Machinery'!G36</f>
        <v>1320</v>
      </c>
      <c r="J626" s="119">
        <f>I626*H626</f>
        <v>47520</v>
      </c>
    </row>
    <row r="627" spans="1:10">
      <c r="A627" s="115"/>
      <c r="B627" s="114"/>
      <c r="C627" s="114"/>
      <c r="D627" s="114"/>
      <c r="E627" s="114"/>
      <c r="F627" s="117" t="s">
        <v>1480</v>
      </c>
      <c r="G627" s="118" t="s">
        <v>89</v>
      </c>
      <c r="H627" s="119">
        <v>24</v>
      </c>
      <c r="I627" s="119">
        <f>'Plant &amp; Machinery'!G55</f>
        <v>600</v>
      </c>
      <c r="J627" s="119">
        <f>H627*I627</f>
        <v>14400</v>
      </c>
    </row>
    <row r="628" spans="1:10">
      <c r="A628" s="115"/>
      <c r="B628" s="114"/>
      <c r="C628" s="114"/>
      <c r="D628" s="114"/>
      <c r="E628" s="113" t="s">
        <v>957</v>
      </c>
      <c r="F628" s="113" t="s">
        <v>1741</v>
      </c>
      <c r="G628" s="114"/>
      <c r="H628" s="114"/>
      <c r="I628" s="114"/>
      <c r="J628" s="114"/>
    </row>
    <row r="629" spans="1:10">
      <c r="A629" s="115"/>
      <c r="B629" s="114"/>
      <c r="C629" s="114"/>
      <c r="D629" s="114"/>
      <c r="E629" s="114"/>
      <c r="F629" s="113" t="s">
        <v>1742</v>
      </c>
      <c r="G629" s="114"/>
      <c r="H629" s="114"/>
      <c r="I629" s="114"/>
      <c r="J629" s="114"/>
    </row>
    <row r="630" spans="1:10" ht="25.5">
      <c r="A630" s="115"/>
      <c r="B630" s="114"/>
      <c r="C630" s="114"/>
      <c r="D630" s="114"/>
      <c r="E630" s="114"/>
      <c r="F630" s="130" t="s">
        <v>1743</v>
      </c>
      <c r="G630" s="118" t="s">
        <v>29</v>
      </c>
      <c r="H630" s="122">
        <v>435.6</v>
      </c>
      <c r="I630" s="119">
        <f>Material!D23</f>
        <v>1070</v>
      </c>
      <c r="J630" s="119">
        <f>I630*H630</f>
        <v>466092</v>
      </c>
    </row>
    <row r="631" spans="1:10" ht="25.5">
      <c r="A631" s="115"/>
      <c r="B631" s="114"/>
      <c r="C631" s="114"/>
      <c r="D631" s="114"/>
      <c r="E631" s="114"/>
      <c r="F631" s="123" t="s">
        <v>1761</v>
      </c>
      <c r="G631" s="118" t="s">
        <v>29</v>
      </c>
      <c r="H631" s="119">
        <v>108</v>
      </c>
      <c r="I631" s="119">
        <f>Material!D21</f>
        <v>1150</v>
      </c>
      <c r="J631" s="119">
        <f>H631*I631</f>
        <v>124200</v>
      </c>
    </row>
    <row r="632" spans="1:10">
      <c r="A632" s="115"/>
      <c r="B632" s="114"/>
      <c r="C632" s="114"/>
      <c r="D632" s="114"/>
      <c r="E632" s="114"/>
      <c r="F632" s="117" t="s">
        <v>174</v>
      </c>
      <c r="G632" s="118" t="s">
        <v>175</v>
      </c>
      <c r="H632" s="119">
        <v>144</v>
      </c>
      <c r="I632" s="119">
        <f>Material!D146</f>
        <v>125</v>
      </c>
      <c r="J632" s="119">
        <f>I632*H632</f>
        <v>18000</v>
      </c>
    </row>
    <row r="633" spans="1:10">
      <c r="A633" s="115"/>
      <c r="B633" s="114"/>
      <c r="C633" s="114"/>
      <c r="D633" s="114"/>
      <c r="E633" s="113" t="s">
        <v>959</v>
      </c>
      <c r="F633" s="113" t="s">
        <v>1296</v>
      </c>
      <c r="G633" s="114"/>
      <c r="H633" s="114"/>
      <c r="I633" s="114"/>
      <c r="J633" s="124">
        <f>SUM(J620:J632)*12.5%</f>
        <v>88602.240699999995</v>
      </c>
    </row>
    <row r="634" spans="1:10">
      <c r="A634" s="115"/>
      <c r="B634" s="114"/>
      <c r="C634" s="114"/>
      <c r="D634" s="114"/>
      <c r="E634" s="113"/>
      <c r="F634" s="113"/>
      <c r="G634" s="114"/>
      <c r="H634" s="114"/>
      <c r="I634" s="114"/>
      <c r="J634" s="124"/>
    </row>
    <row r="635" spans="1:10">
      <c r="A635" s="115"/>
      <c r="B635" s="114"/>
      <c r="C635" s="114"/>
      <c r="D635" s="114"/>
      <c r="E635" s="117" t="s">
        <v>1618</v>
      </c>
      <c r="F635" s="114"/>
      <c r="G635" s="114"/>
      <c r="H635" s="114"/>
      <c r="I635" s="114"/>
      <c r="J635" s="124">
        <f>SUM(J620:J633)</f>
        <v>797420.16629999992</v>
      </c>
    </row>
    <row r="636" spans="1:10">
      <c r="A636" s="115"/>
      <c r="B636" s="114"/>
      <c r="C636" s="114"/>
      <c r="D636" s="114"/>
      <c r="E636" s="113" t="s">
        <v>1748</v>
      </c>
      <c r="F636" s="114"/>
      <c r="G636" s="114"/>
      <c r="H636" s="114"/>
      <c r="I636" s="114"/>
      <c r="J636" s="124">
        <f>J635/360</f>
        <v>2215.0560174999996</v>
      </c>
    </row>
    <row r="637" spans="1:10" ht="12.75" customHeight="1">
      <c r="A637" s="115"/>
      <c r="B637" s="114"/>
      <c r="C637" s="113" t="s">
        <v>599</v>
      </c>
      <c r="D637" s="693" t="s">
        <v>608</v>
      </c>
      <c r="E637" s="693"/>
      <c r="F637" s="693"/>
      <c r="G637" s="114"/>
      <c r="H637" s="114"/>
      <c r="I637" s="114"/>
      <c r="J637" s="114"/>
    </row>
    <row r="638" spans="1:10" ht="103.5" customHeight="1">
      <c r="A638" s="115"/>
      <c r="B638" s="114"/>
      <c r="C638" s="114"/>
      <c r="D638" s="688" t="s">
        <v>609</v>
      </c>
      <c r="E638" s="688"/>
      <c r="F638" s="688"/>
      <c r="G638" s="114"/>
      <c r="H638" s="114"/>
      <c r="I638" s="114"/>
      <c r="J638" s="114"/>
    </row>
    <row r="639" spans="1:10">
      <c r="A639" s="115"/>
      <c r="B639" s="114"/>
      <c r="C639" s="113"/>
      <c r="D639" s="113" t="s">
        <v>386</v>
      </c>
      <c r="E639" s="113" t="s">
        <v>385</v>
      </c>
      <c r="F639" s="114"/>
      <c r="G639" s="114"/>
      <c r="H639" s="114"/>
      <c r="I639" s="114"/>
      <c r="J639" s="114"/>
    </row>
    <row r="640" spans="1:10">
      <c r="A640" s="115"/>
      <c r="B640" s="114"/>
      <c r="C640" s="114"/>
      <c r="D640" s="114"/>
      <c r="E640" s="117" t="s">
        <v>1404</v>
      </c>
      <c r="F640" s="114"/>
      <c r="G640" s="114"/>
      <c r="H640" s="114"/>
      <c r="I640" s="114"/>
      <c r="J640" s="114"/>
    </row>
    <row r="641" spans="1:10">
      <c r="A641" s="115"/>
      <c r="B641" s="114"/>
      <c r="C641" s="114"/>
      <c r="D641" s="114"/>
      <c r="E641" s="117" t="s">
        <v>1613</v>
      </c>
      <c r="F641" s="114"/>
      <c r="G641" s="114"/>
      <c r="H641" s="114"/>
      <c r="I641" s="114"/>
      <c r="J641" s="114"/>
    </row>
    <row r="642" spans="1:10">
      <c r="A642" s="115"/>
      <c r="B642" s="114"/>
      <c r="C642" s="114"/>
      <c r="D642" s="114"/>
      <c r="E642" s="113" t="s">
        <v>953</v>
      </c>
      <c r="F642" s="113" t="s">
        <v>1230</v>
      </c>
      <c r="G642" s="114"/>
      <c r="H642" s="114"/>
      <c r="I642" s="114"/>
      <c r="J642" s="114"/>
    </row>
    <row r="643" spans="1:10">
      <c r="A643" s="115"/>
      <c r="B643" s="114"/>
      <c r="C643" s="114"/>
      <c r="D643" s="114"/>
      <c r="E643" s="114"/>
      <c r="F643" s="117" t="s">
        <v>17</v>
      </c>
      <c r="G643" s="118" t="s">
        <v>4</v>
      </c>
      <c r="H643" s="119">
        <v>10.08</v>
      </c>
      <c r="I643" s="119">
        <f>Labour!D16</f>
        <v>466.67</v>
      </c>
      <c r="J643" s="119">
        <f>I643*H643</f>
        <v>4704.0335999999998</v>
      </c>
    </row>
    <row r="644" spans="1:10">
      <c r="A644" s="115"/>
      <c r="B644" s="114"/>
      <c r="C644" s="114"/>
      <c r="D644" s="114"/>
      <c r="E644" s="114"/>
      <c r="F644" s="117" t="s">
        <v>20</v>
      </c>
      <c r="G644" s="118" t="s">
        <v>4</v>
      </c>
      <c r="H644" s="119">
        <v>2</v>
      </c>
      <c r="I644" s="119">
        <f>Labour!D19</f>
        <v>466.67</v>
      </c>
      <c r="J644" s="119">
        <f>I644*H644</f>
        <v>933.34</v>
      </c>
    </row>
    <row r="645" spans="1:10">
      <c r="A645" s="115"/>
      <c r="B645" s="114"/>
      <c r="C645" s="114"/>
      <c r="D645" s="114"/>
      <c r="E645" s="114"/>
      <c r="F645" s="117" t="s">
        <v>18</v>
      </c>
      <c r="G645" s="118" t="s">
        <v>4</v>
      </c>
      <c r="H645" s="119">
        <v>250</v>
      </c>
      <c r="I645" s="119">
        <f>Labour!D17</f>
        <v>466.67</v>
      </c>
      <c r="J645" s="119">
        <f>I645*H645</f>
        <v>116667.5</v>
      </c>
    </row>
    <row r="646" spans="1:10">
      <c r="A646" s="115"/>
      <c r="B646" s="114"/>
      <c r="C646" s="114"/>
      <c r="D646" s="114"/>
      <c r="E646" s="113" t="s">
        <v>955</v>
      </c>
      <c r="F646" s="113" t="s">
        <v>1231</v>
      </c>
      <c r="G646" s="114"/>
      <c r="H646" s="114"/>
      <c r="I646" s="114"/>
      <c r="J646" s="114"/>
    </row>
    <row r="647" spans="1:10" ht="25.5">
      <c r="A647" s="115"/>
      <c r="B647" s="114"/>
      <c r="C647" s="114"/>
      <c r="D647" s="114"/>
      <c r="E647" s="114"/>
      <c r="F647" s="123" t="s">
        <v>1752</v>
      </c>
      <c r="G647" s="118" t="s">
        <v>89</v>
      </c>
      <c r="H647" s="119">
        <v>45</v>
      </c>
      <c r="I647" s="119">
        <f>'Plant &amp; Machinery'!G36</f>
        <v>1320</v>
      </c>
      <c r="J647" s="119">
        <f>I647*H647</f>
        <v>59400</v>
      </c>
    </row>
    <row r="648" spans="1:10">
      <c r="A648" s="115"/>
      <c r="B648" s="114"/>
      <c r="C648" s="114"/>
      <c r="D648" s="114"/>
      <c r="E648" s="114"/>
      <c r="F648" s="117" t="s">
        <v>1480</v>
      </c>
      <c r="G648" s="118" t="s">
        <v>89</v>
      </c>
      <c r="H648" s="119">
        <v>24</v>
      </c>
      <c r="I648" s="119">
        <f>'Plant &amp; Machinery'!G55</f>
        <v>600</v>
      </c>
      <c r="J648" s="119">
        <f>H648*I648</f>
        <v>14400</v>
      </c>
    </row>
    <row r="649" spans="1:10">
      <c r="A649" s="115"/>
      <c r="B649" s="114"/>
      <c r="C649" s="114"/>
      <c r="D649" s="114"/>
      <c r="E649" s="113" t="s">
        <v>957</v>
      </c>
      <c r="F649" s="113" t="s">
        <v>1741</v>
      </c>
      <c r="G649" s="114"/>
      <c r="H649" s="114"/>
      <c r="I649" s="114"/>
      <c r="J649" s="114"/>
    </row>
    <row r="650" spans="1:10">
      <c r="A650" s="115"/>
      <c r="B650" s="114"/>
      <c r="C650" s="114"/>
      <c r="D650" s="114"/>
      <c r="E650" s="114"/>
      <c r="F650" s="113" t="s">
        <v>1742</v>
      </c>
      <c r="G650" s="114"/>
      <c r="H650" s="114"/>
      <c r="I650" s="114"/>
      <c r="J650" s="114"/>
    </row>
    <row r="651" spans="1:10" ht="25.5">
      <c r="A651" s="115"/>
      <c r="B651" s="114"/>
      <c r="C651" s="114"/>
      <c r="D651" s="114"/>
      <c r="E651" s="114"/>
      <c r="F651" s="130" t="s">
        <v>1753</v>
      </c>
      <c r="G651" s="121" t="s">
        <v>29</v>
      </c>
      <c r="H651" s="122">
        <v>435.6</v>
      </c>
      <c r="I651" s="119">
        <f>Material!D8</f>
        <v>1210</v>
      </c>
      <c r="J651" s="119">
        <f>I651*H651</f>
        <v>527076</v>
      </c>
    </row>
    <row r="652" spans="1:10" ht="25.5">
      <c r="A652" s="115"/>
      <c r="B652" s="114"/>
      <c r="C652" s="114"/>
      <c r="D652" s="114"/>
      <c r="E652" s="114"/>
      <c r="F652" s="123" t="s">
        <v>1762</v>
      </c>
      <c r="G652" s="118" t="s">
        <v>29</v>
      </c>
      <c r="H652" s="119">
        <v>105.59</v>
      </c>
      <c r="I652" s="119">
        <f>Material!D21</f>
        <v>1150</v>
      </c>
      <c r="J652" s="119">
        <f>H652*I652</f>
        <v>121428.5</v>
      </c>
    </row>
    <row r="653" spans="1:10">
      <c r="A653" s="115"/>
      <c r="B653" s="114"/>
      <c r="C653" s="114"/>
      <c r="D653" s="114"/>
      <c r="E653" s="114"/>
      <c r="F653" s="117" t="s">
        <v>174</v>
      </c>
      <c r="G653" s="118" t="s">
        <v>175</v>
      </c>
      <c r="H653" s="119">
        <v>144</v>
      </c>
      <c r="I653" s="119">
        <f>Material!D146</f>
        <v>125</v>
      </c>
      <c r="J653" s="119">
        <f>I653*H653</f>
        <v>18000</v>
      </c>
    </row>
    <row r="654" spans="1:10">
      <c r="A654" s="115"/>
      <c r="B654" s="114"/>
      <c r="C654" s="114"/>
      <c r="D654" s="114"/>
      <c r="E654" s="113" t="s">
        <v>959</v>
      </c>
      <c r="F654" s="113" t="s">
        <v>1296</v>
      </c>
      <c r="G654" s="114"/>
      <c r="H654" s="114"/>
      <c r="I654" s="114"/>
      <c r="J654" s="124">
        <f>SUM(J641:J653)*12.5%</f>
        <v>107826.17170000001</v>
      </c>
    </row>
    <row r="655" spans="1:10">
      <c r="A655" s="115"/>
      <c r="B655" s="114"/>
      <c r="C655" s="114"/>
      <c r="D655" s="114"/>
      <c r="E655" s="113"/>
      <c r="F655" s="113"/>
      <c r="G655" s="114"/>
      <c r="H655" s="114"/>
      <c r="I655" s="114"/>
      <c r="J655" s="124"/>
    </row>
    <row r="656" spans="1:10">
      <c r="A656" s="115"/>
      <c r="B656" s="114"/>
      <c r="C656" s="114"/>
      <c r="D656" s="114"/>
      <c r="E656" s="117" t="s">
        <v>1618</v>
      </c>
      <c r="F656" s="114"/>
      <c r="G656" s="114"/>
      <c r="H656" s="114"/>
      <c r="I656" s="114"/>
      <c r="J656" s="124">
        <f>SUM(J641:J654)</f>
        <v>970435.54530000011</v>
      </c>
    </row>
    <row r="657" spans="1:10">
      <c r="A657" s="115"/>
      <c r="B657" s="114"/>
      <c r="C657" s="114"/>
      <c r="D657" s="114"/>
      <c r="E657" s="113" t="s">
        <v>1748</v>
      </c>
      <c r="F657" s="114"/>
      <c r="G657" s="114"/>
      <c r="H657" s="114"/>
      <c r="I657" s="114"/>
      <c r="J657" s="124">
        <f>J656/360</f>
        <v>2695.6542925000003</v>
      </c>
    </row>
    <row r="658" spans="1:10">
      <c r="A658" s="115"/>
      <c r="B658" s="114"/>
      <c r="C658" s="114"/>
      <c r="D658" s="113" t="s">
        <v>388</v>
      </c>
      <c r="E658" s="113" t="s">
        <v>391</v>
      </c>
      <c r="F658" s="114"/>
      <c r="G658" s="114"/>
      <c r="H658" s="114"/>
      <c r="I658" s="114"/>
      <c r="J658" s="114"/>
    </row>
    <row r="659" spans="1:10">
      <c r="A659" s="115"/>
      <c r="B659" s="114"/>
      <c r="C659" s="114"/>
      <c r="D659" s="114"/>
      <c r="E659" s="117" t="s">
        <v>1404</v>
      </c>
      <c r="F659" s="114"/>
      <c r="G659" s="114"/>
      <c r="H659" s="114"/>
      <c r="I659" s="114"/>
      <c r="J659" s="114"/>
    </row>
    <row r="660" spans="1:10">
      <c r="A660" s="115"/>
      <c r="B660" s="114"/>
      <c r="C660" s="114"/>
      <c r="D660" s="114"/>
      <c r="E660" s="117" t="s">
        <v>1613</v>
      </c>
      <c r="F660" s="114"/>
      <c r="G660" s="114"/>
      <c r="H660" s="114"/>
      <c r="I660" s="114"/>
      <c r="J660" s="114"/>
    </row>
    <row r="661" spans="1:10">
      <c r="A661" s="115"/>
      <c r="B661" s="114"/>
      <c r="C661" s="114"/>
      <c r="D661" s="114"/>
      <c r="E661" s="113" t="s">
        <v>953</v>
      </c>
      <c r="F661" s="113" t="s">
        <v>1230</v>
      </c>
      <c r="G661" s="114"/>
      <c r="H661" s="114"/>
      <c r="I661" s="114"/>
      <c r="J661" s="114"/>
    </row>
    <row r="662" spans="1:10">
      <c r="A662" s="115"/>
      <c r="B662" s="114"/>
      <c r="C662" s="114"/>
      <c r="D662" s="114"/>
      <c r="E662" s="114"/>
      <c r="F662" s="117" t="s">
        <v>17</v>
      </c>
      <c r="G662" s="118" t="s">
        <v>4</v>
      </c>
      <c r="H662" s="119">
        <v>0.68</v>
      </c>
      <c r="I662" s="119">
        <f>Labour!D16</f>
        <v>466.67</v>
      </c>
      <c r="J662" s="119">
        <f>I662*H662</f>
        <v>317.33560000000006</v>
      </c>
    </row>
    <row r="663" spans="1:10">
      <c r="A663" s="115"/>
      <c r="B663" s="114"/>
      <c r="C663" s="114"/>
      <c r="D663" s="114"/>
      <c r="E663" s="114"/>
      <c r="F663" s="117" t="s">
        <v>20</v>
      </c>
      <c r="G663" s="118" t="s">
        <v>4</v>
      </c>
      <c r="H663" s="119">
        <v>2</v>
      </c>
      <c r="I663" s="119">
        <f>Labour!D19</f>
        <v>466.67</v>
      </c>
      <c r="J663" s="119">
        <f>I663*H663</f>
        <v>933.34</v>
      </c>
    </row>
    <row r="664" spans="1:10">
      <c r="A664" s="115"/>
      <c r="B664" s="114"/>
      <c r="C664" s="114"/>
      <c r="D664" s="114"/>
      <c r="E664" s="114"/>
      <c r="F664" s="117" t="s">
        <v>18</v>
      </c>
      <c r="G664" s="118" t="s">
        <v>4</v>
      </c>
      <c r="H664" s="119">
        <v>15</v>
      </c>
      <c r="I664" s="119">
        <f>Labour!D17</f>
        <v>466.67</v>
      </c>
      <c r="J664" s="119">
        <f>I664*H664</f>
        <v>7000.05</v>
      </c>
    </row>
    <row r="665" spans="1:10">
      <c r="A665" s="115"/>
      <c r="B665" s="114"/>
      <c r="C665" s="114"/>
      <c r="D665" s="114"/>
      <c r="E665" s="113" t="s">
        <v>955</v>
      </c>
      <c r="F665" s="113" t="s">
        <v>1231</v>
      </c>
      <c r="G665" s="114"/>
      <c r="H665" s="114"/>
      <c r="I665" s="114"/>
      <c r="J665" s="114"/>
    </row>
    <row r="666" spans="1:10" ht="25.5">
      <c r="A666" s="115"/>
      <c r="B666" s="114"/>
      <c r="C666" s="114"/>
      <c r="D666" s="114"/>
      <c r="E666" s="114"/>
      <c r="F666" s="123" t="s">
        <v>1749</v>
      </c>
      <c r="G666" s="118" t="s">
        <v>89</v>
      </c>
      <c r="H666" s="119">
        <v>7.2</v>
      </c>
      <c r="I666" s="119">
        <f>'Plant &amp; Machinery'!G26</f>
        <v>4216</v>
      </c>
      <c r="J666" s="119">
        <f>I666*H666</f>
        <v>30355.200000000001</v>
      </c>
    </row>
    <row r="667" spans="1:10" ht="25.5">
      <c r="A667" s="115"/>
      <c r="B667" s="114"/>
      <c r="C667" s="114"/>
      <c r="D667" s="114"/>
      <c r="E667" s="114"/>
      <c r="F667" s="123" t="s">
        <v>1763</v>
      </c>
      <c r="G667" s="118" t="s">
        <v>89</v>
      </c>
      <c r="H667" s="119">
        <v>45</v>
      </c>
      <c r="I667" s="119">
        <f>'Plant &amp; Machinery'!G36</f>
        <v>1320</v>
      </c>
      <c r="J667" s="119">
        <f>I667*H667</f>
        <v>59400</v>
      </c>
    </row>
    <row r="668" spans="1:10">
      <c r="A668" s="115"/>
      <c r="B668" s="114"/>
      <c r="C668" s="114"/>
      <c r="D668" s="114"/>
      <c r="E668" s="114"/>
      <c r="F668" s="117" t="s">
        <v>1480</v>
      </c>
      <c r="G668" s="118" t="s">
        <v>89</v>
      </c>
      <c r="H668" s="119">
        <v>24</v>
      </c>
      <c r="I668" s="119">
        <f>'Plant &amp; Machinery'!G55</f>
        <v>600</v>
      </c>
      <c r="J668" s="119">
        <f>H668*I668</f>
        <v>14400</v>
      </c>
    </row>
    <row r="669" spans="1:10">
      <c r="A669" s="115"/>
      <c r="B669" s="114"/>
      <c r="C669" s="114"/>
      <c r="D669" s="114"/>
      <c r="E669" s="113" t="s">
        <v>957</v>
      </c>
      <c r="F669" s="113" t="s">
        <v>1741</v>
      </c>
      <c r="G669" s="114"/>
      <c r="H669" s="114"/>
      <c r="I669" s="114"/>
      <c r="J669" s="114"/>
    </row>
    <row r="670" spans="1:10">
      <c r="A670" s="115"/>
      <c r="B670" s="114"/>
      <c r="C670" s="114"/>
      <c r="D670" s="114"/>
      <c r="E670" s="114"/>
      <c r="F670" s="113" t="s">
        <v>1742</v>
      </c>
      <c r="G670" s="114"/>
      <c r="H670" s="114"/>
      <c r="I670" s="114"/>
      <c r="J670" s="114"/>
    </row>
    <row r="671" spans="1:10" ht="25.5">
      <c r="A671" s="115"/>
      <c r="B671" s="114"/>
      <c r="C671" s="114"/>
      <c r="D671" s="114"/>
      <c r="E671" s="114"/>
      <c r="F671" s="130" t="s">
        <v>1753</v>
      </c>
      <c r="G671" s="121" t="s">
        <v>29</v>
      </c>
      <c r="H671" s="122">
        <v>435.6</v>
      </c>
      <c r="I671" s="119">
        <f>Material!D8</f>
        <v>1210</v>
      </c>
      <c r="J671" s="119">
        <f>I671*H671</f>
        <v>527076</v>
      </c>
    </row>
    <row r="672" spans="1:10" ht="25.5">
      <c r="A672" s="115"/>
      <c r="B672" s="114"/>
      <c r="C672" s="114"/>
      <c r="D672" s="114"/>
      <c r="E672" s="114"/>
      <c r="F672" s="123" t="s">
        <v>1762</v>
      </c>
      <c r="G672" s="118" t="s">
        <v>29</v>
      </c>
      <c r="H672" s="119">
        <v>105.59</v>
      </c>
      <c r="I672" s="119">
        <f>Material!D21</f>
        <v>1150</v>
      </c>
      <c r="J672" s="119">
        <f>H672*I672</f>
        <v>121428.5</v>
      </c>
    </row>
    <row r="673" spans="1:10">
      <c r="A673" s="115"/>
      <c r="B673" s="114"/>
      <c r="C673" s="114"/>
      <c r="D673" s="114"/>
      <c r="E673" s="114"/>
      <c r="F673" s="117" t="s">
        <v>174</v>
      </c>
      <c r="G673" s="118" t="s">
        <v>175</v>
      </c>
      <c r="H673" s="119">
        <v>144</v>
      </c>
      <c r="I673" s="119">
        <f>Material!D146</f>
        <v>125</v>
      </c>
      <c r="J673" s="119">
        <f>I673*H673</f>
        <v>18000</v>
      </c>
    </row>
    <row r="674" spans="1:10">
      <c r="A674" s="115"/>
      <c r="B674" s="114"/>
      <c r="C674" s="114"/>
      <c r="D674" s="114"/>
      <c r="E674" s="113" t="s">
        <v>959</v>
      </c>
      <c r="F674" s="113" t="s">
        <v>1296</v>
      </c>
      <c r="G674" s="114"/>
      <c r="H674" s="114"/>
      <c r="I674" s="114"/>
      <c r="J674" s="124">
        <f>SUM(J661:J673)*12.5%</f>
        <v>97363.803199999995</v>
      </c>
    </row>
    <row r="675" spans="1:10">
      <c r="A675" s="115"/>
      <c r="B675" s="114"/>
      <c r="C675" s="114"/>
      <c r="D675" s="114"/>
      <c r="E675" s="113"/>
      <c r="F675" s="113"/>
      <c r="G675" s="114"/>
      <c r="H675" s="114"/>
      <c r="I675" s="114"/>
      <c r="J675" s="124"/>
    </row>
    <row r="676" spans="1:10">
      <c r="A676" s="115"/>
      <c r="B676" s="114"/>
      <c r="C676" s="114"/>
      <c r="D676" s="114"/>
      <c r="E676" s="117" t="s">
        <v>1618</v>
      </c>
      <c r="F676" s="114"/>
      <c r="G676" s="114"/>
      <c r="H676" s="114"/>
      <c r="I676" s="114"/>
      <c r="J676" s="119">
        <f>SUM(J661:J674)</f>
        <v>876274.22879999992</v>
      </c>
    </row>
    <row r="677" spans="1:10">
      <c r="A677" s="115"/>
      <c r="B677" s="114"/>
      <c r="C677" s="114"/>
      <c r="D677" s="114"/>
      <c r="E677" s="113" t="s">
        <v>1748</v>
      </c>
      <c r="F677" s="114"/>
      <c r="G677" s="114"/>
      <c r="H677" s="114"/>
      <c r="I677" s="114"/>
      <c r="J677" s="124">
        <f>J676/360</f>
        <v>2434.0950799999996</v>
      </c>
    </row>
    <row r="678" spans="1:10" ht="12.75" customHeight="1">
      <c r="A678" s="115"/>
      <c r="B678" s="114"/>
      <c r="C678" s="113" t="s">
        <v>602</v>
      </c>
      <c r="D678" s="693" t="s">
        <v>603</v>
      </c>
      <c r="E678" s="693"/>
      <c r="F678" s="693"/>
      <c r="G678" s="114"/>
      <c r="H678" s="114"/>
      <c r="I678" s="114"/>
      <c r="J678" s="114"/>
    </row>
    <row r="679" spans="1:10" ht="102.75" customHeight="1">
      <c r="A679" s="115"/>
      <c r="B679" s="114"/>
      <c r="C679" s="114"/>
      <c r="D679" s="688" t="s">
        <v>610</v>
      </c>
      <c r="E679" s="688"/>
      <c r="F679" s="688"/>
      <c r="G679" s="114"/>
      <c r="H679" s="114"/>
      <c r="I679" s="114"/>
      <c r="J679" s="114"/>
    </row>
    <row r="680" spans="1:10">
      <c r="A680" s="115"/>
      <c r="B680" s="114"/>
      <c r="C680" s="113"/>
      <c r="D680" s="113" t="s">
        <v>386</v>
      </c>
      <c r="E680" s="113" t="s">
        <v>385</v>
      </c>
      <c r="F680" s="114"/>
      <c r="G680" s="114"/>
      <c r="H680" s="114"/>
      <c r="I680" s="114"/>
      <c r="J680" s="114"/>
    </row>
    <row r="681" spans="1:10">
      <c r="A681" s="115"/>
      <c r="B681" s="114"/>
      <c r="C681" s="114"/>
      <c r="D681" s="114"/>
      <c r="E681" s="117" t="s">
        <v>1404</v>
      </c>
      <c r="F681" s="114"/>
      <c r="G681" s="114"/>
      <c r="H681" s="114"/>
      <c r="I681" s="114"/>
      <c r="J681" s="114"/>
    </row>
    <row r="682" spans="1:10">
      <c r="A682" s="115"/>
      <c r="B682" s="114"/>
      <c r="C682" s="114"/>
      <c r="D682" s="114"/>
      <c r="E682" s="117" t="s">
        <v>1613</v>
      </c>
      <c r="F682" s="114"/>
      <c r="G682" s="114"/>
      <c r="H682" s="114"/>
      <c r="I682" s="114"/>
      <c r="J682" s="114"/>
    </row>
    <row r="683" spans="1:10">
      <c r="A683" s="115"/>
      <c r="B683" s="114"/>
      <c r="C683" s="114"/>
      <c r="D683" s="114"/>
      <c r="E683" s="113" t="s">
        <v>953</v>
      </c>
      <c r="F683" s="113" t="s">
        <v>1230</v>
      </c>
      <c r="G683" s="114"/>
      <c r="H683" s="114"/>
      <c r="I683" s="114"/>
      <c r="J683" s="114"/>
    </row>
    <row r="684" spans="1:10">
      <c r="A684" s="115"/>
      <c r="B684" s="114"/>
      <c r="C684" s="114"/>
      <c r="D684" s="114"/>
      <c r="E684" s="114"/>
      <c r="F684" s="117" t="s">
        <v>17</v>
      </c>
      <c r="G684" s="118" t="s">
        <v>4</v>
      </c>
      <c r="H684" s="119">
        <v>10.08</v>
      </c>
      <c r="I684" s="119">
        <f>Labour!D16</f>
        <v>466.67</v>
      </c>
      <c r="J684" s="119">
        <f>I684*H684</f>
        <v>4704.0335999999998</v>
      </c>
    </row>
    <row r="685" spans="1:10">
      <c r="A685" s="115"/>
      <c r="B685" s="114"/>
      <c r="C685" s="114"/>
      <c r="D685" s="114"/>
      <c r="E685" s="114"/>
      <c r="F685" s="117" t="s">
        <v>20</v>
      </c>
      <c r="G685" s="118" t="s">
        <v>4</v>
      </c>
      <c r="H685" s="119">
        <v>2</v>
      </c>
      <c r="I685" s="119">
        <f>Labour!D19</f>
        <v>466.67</v>
      </c>
      <c r="J685" s="119">
        <f>I685*H685</f>
        <v>933.34</v>
      </c>
    </row>
    <row r="686" spans="1:10">
      <c r="A686" s="115"/>
      <c r="B686" s="114"/>
      <c r="C686" s="114"/>
      <c r="D686" s="114"/>
      <c r="E686" s="114"/>
      <c r="F686" s="117" t="s">
        <v>18</v>
      </c>
      <c r="G686" s="118" t="s">
        <v>4</v>
      </c>
      <c r="H686" s="119">
        <v>250</v>
      </c>
      <c r="I686" s="119">
        <f>Labour!D17</f>
        <v>466.67</v>
      </c>
      <c r="J686" s="119">
        <f>I686*H686</f>
        <v>116667.5</v>
      </c>
    </row>
    <row r="687" spans="1:10">
      <c r="A687" s="115"/>
      <c r="B687" s="114"/>
      <c r="C687" s="114"/>
      <c r="D687" s="114"/>
      <c r="E687" s="113" t="s">
        <v>955</v>
      </c>
      <c r="F687" s="113" t="s">
        <v>1231</v>
      </c>
      <c r="G687" s="114"/>
      <c r="H687" s="114"/>
      <c r="I687" s="114"/>
      <c r="J687" s="114"/>
    </row>
    <row r="688" spans="1:10" ht="25.5">
      <c r="A688" s="115"/>
      <c r="B688" s="114"/>
      <c r="C688" s="114"/>
      <c r="D688" s="114"/>
      <c r="E688" s="114"/>
      <c r="F688" s="123" t="s">
        <v>1752</v>
      </c>
      <c r="G688" s="118" t="s">
        <v>89</v>
      </c>
      <c r="H688" s="119">
        <v>45</v>
      </c>
      <c r="I688" s="119">
        <f>'Plant &amp; Machinery'!G36</f>
        <v>1320</v>
      </c>
      <c r="J688" s="119">
        <f>I688*H688</f>
        <v>59400</v>
      </c>
    </row>
    <row r="689" spans="1:10">
      <c r="A689" s="115"/>
      <c r="B689" s="114"/>
      <c r="C689" s="114"/>
      <c r="D689" s="114"/>
      <c r="E689" s="114"/>
      <c r="F689" s="117" t="s">
        <v>1480</v>
      </c>
      <c r="G689" s="118" t="s">
        <v>89</v>
      </c>
      <c r="H689" s="119">
        <v>24</v>
      </c>
      <c r="I689" s="119">
        <f>'Plant &amp; Machinery'!G55</f>
        <v>600</v>
      </c>
      <c r="J689" s="119">
        <f>H689*I689</f>
        <v>14400</v>
      </c>
    </row>
    <row r="690" spans="1:10">
      <c r="A690" s="115"/>
      <c r="B690" s="114"/>
      <c r="C690" s="114"/>
      <c r="D690" s="114"/>
      <c r="E690" s="113" t="s">
        <v>957</v>
      </c>
      <c r="F690" s="113" t="s">
        <v>1741</v>
      </c>
      <c r="G690" s="114"/>
      <c r="H690" s="114"/>
      <c r="I690" s="114"/>
      <c r="J690" s="114"/>
    </row>
    <row r="691" spans="1:10">
      <c r="A691" s="115"/>
      <c r="B691" s="114"/>
      <c r="C691" s="114"/>
      <c r="D691" s="114"/>
      <c r="E691" s="114"/>
      <c r="F691" s="113" t="s">
        <v>1742</v>
      </c>
      <c r="G691" s="114"/>
      <c r="H691" s="114"/>
      <c r="I691" s="114"/>
      <c r="J691" s="114"/>
    </row>
    <row r="692" spans="1:10" ht="25.5">
      <c r="A692" s="115"/>
      <c r="B692" s="114"/>
      <c r="C692" s="114"/>
      <c r="D692" s="114"/>
      <c r="E692" s="114"/>
      <c r="F692" s="130" t="s">
        <v>1759</v>
      </c>
      <c r="G692" s="121" t="s">
        <v>29</v>
      </c>
      <c r="H692" s="122">
        <v>435.6</v>
      </c>
      <c r="I692" s="119">
        <f>Material!D25</f>
        <v>1275</v>
      </c>
      <c r="J692" s="119">
        <f>I692*H692</f>
        <v>555390</v>
      </c>
    </row>
    <row r="693" spans="1:10" ht="25.5">
      <c r="A693" s="115"/>
      <c r="B693" s="114"/>
      <c r="C693" s="114"/>
      <c r="D693" s="114"/>
      <c r="E693" s="114"/>
      <c r="F693" s="123" t="s">
        <v>1764</v>
      </c>
      <c r="G693" s="118" t="s">
        <v>29</v>
      </c>
      <c r="H693" s="119">
        <v>105.59</v>
      </c>
      <c r="I693" s="119">
        <f>Material!D22</f>
        <v>1150</v>
      </c>
      <c r="J693" s="119">
        <f>H693*I693</f>
        <v>121428.5</v>
      </c>
    </row>
    <row r="694" spans="1:10">
      <c r="A694" s="115"/>
      <c r="B694" s="114"/>
      <c r="C694" s="114"/>
      <c r="D694" s="114"/>
      <c r="E694" s="114"/>
      <c r="F694" s="117" t="s">
        <v>174</v>
      </c>
      <c r="G694" s="118" t="s">
        <v>175</v>
      </c>
      <c r="H694" s="119">
        <v>144</v>
      </c>
      <c r="I694" s="119">
        <f>Material!D146</f>
        <v>125</v>
      </c>
      <c r="J694" s="119">
        <f>I694*H694</f>
        <v>18000</v>
      </c>
    </row>
    <row r="695" spans="1:10">
      <c r="A695" s="115"/>
      <c r="B695" s="114"/>
      <c r="C695" s="114"/>
      <c r="D695" s="114"/>
      <c r="E695" s="113" t="s">
        <v>959</v>
      </c>
      <c r="F695" s="113" t="s">
        <v>1296</v>
      </c>
      <c r="G695" s="114"/>
      <c r="H695" s="114"/>
      <c r="I695" s="114"/>
      <c r="J695" s="124">
        <f>SUM(J682:J694)*12.5%</f>
        <v>111365.42170000001</v>
      </c>
    </row>
    <row r="696" spans="1:10">
      <c r="A696" s="115"/>
      <c r="B696" s="114"/>
      <c r="C696" s="114"/>
      <c r="D696" s="114"/>
      <c r="E696" s="113"/>
      <c r="F696" s="113"/>
      <c r="G696" s="114"/>
      <c r="H696" s="114"/>
      <c r="I696" s="114"/>
      <c r="J696" s="124"/>
    </row>
    <row r="697" spans="1:10">
      <c r="A697" s="115"/>
      <c r="B697" s="114"/>
      <c r="C697" s="114"/>
      <c r="D697" s="114"/>
      <c r="E697" s="117" t="s">
        <v>1618</v>
      </c>
      <c r="F697" s="114"/>
      <c r="G697" s="114"/>
      <c r="H697" s="114"/>
      <c r="I697" s="114"/>
      <c r="J697" s="119">
        <f>SUM(J682:J695)</f>
        <v>1002288.7953000001</v>
      </c>
    </row>
    <row r="698" spans="1:10">
      <c r="A698" s="115"/>
      <c r="B698" s="114"/>
      <c r="C698" s="114"/>
      <c r="D698" s="114"/>
      <c r="E698" s="113" t="s">
        <v>1748</v>
      </c>
      <c r="F698" s="114"/>
      <c r="G698" s="114"/>
      <c r="H698" s="114"/>
      <c r="I698" s="114"/>
      <c r="J698" s="124">
        <f>J697/360</f>
        <v>2784.1355425000002</v>
      </c>
    </row>
    <row r="699" spans="1:10">
      <c r="A699" s="115"/>
      <c r="B699" s="114"/>
      <c r="C699" s="114"/>
      <c r="D699" s="113" t="s">
        <v>388</v>
      </c>
      <c r="E699" s="113" t="s">
        <v>391</v>
      </c>
      <c r="F699" s="114"/>
      <c r="G699" s="114"/>
      <c r="H699" s="114"/>
      <c r="I699" s="114"/>
      <c r="J699" s="114"/>
    </row>
    <row r="700" spans="1:10">
      <c r="A700" s="115"/>
      <c r="B700" s="114"/>
      <c r="C700" s="114"/>
      <c r="D700" s="114"/>
      <c r="E700" s="117" t="s">
        <v>1404</v>
      </c>
      <c r="F700" s="114"/>
      <c r="G700" s="114"/>
      <c r="H700" s="114"/>
      <c r="I700" s="114"/>
      <c r="J700" s="114"/>
    </row>
    <row r="701" spans="1:10">
      <c r="A701" s="115"/>
      <c r="B701" s="114"/>
      <c r="C701" s="114"/>
      <c r="D701" s="114"/>
      <c r="E701" s="117" t="s">
        <v>1613</v>
      </c>
      <c r="F701" s="114"/>
      <c r="G701" s="114"/>
      <c r="H701" s="114"/>
      <c r="I701" s="114"/>
      <c r="J701" s="114"/>
    </row>
    <row r="702" spans="1:10">
      <c r="A702" s="115"/>
      <c r="B702" s="114"/>
      <c r="C702" s="114"/>
      <c r="D702" s="114"/>
      <c r="E702" s="113" t="s">
        <v>953</v>
      </c>
      <c r="F702" s="113" t="s">
        <v>1230</v>
      </c>
      <c r="G702" s="114"/>
      <c r="H702" s="114"/>
      <c r="I702" s="114"/>
      <c r="J702" s="114"/>
    </row>
    <row r="703" spans="1:10">
      <c r="A703" s="115"/>
      <c r="B703" s="114"/>
      <c r="C703" s="114"/>
      <c r="D703" s="114"/>
      <c r="E703" s="114"/>
      <c r="F703" s="117" t="s">
        <v>17</v>
      </c>
      <c r="G703" s="118" t="s">
        <v>4</v>
      </c>
      <c r="H703" s="119">
        <v>0.68</v>
      </c>
      <c r="I703" s="119">
        <f>Labour!D16</f>
        <v>466.67</v>
      </c>
      <c r="J703" s="119">
        <f>I703*H703</f>
        <v>317.33560000000006</v>
      </c>
    </row>
    <row r="704" spans="1:10">
      <c r="A704" s="115"/>
      <c r="B704" s="114"/>
      <c r="C704" s="114"/>
      <c r="D704" s="114"/>
      <c r="E704" s="114"/>
      <c r="F704" s="117" t="s">
        <v>20</v>
      </c>
      <c r="G704" s="118" t="s">
        <v>4</v>
      </c>
      <c r="H704" s="119">
        <v>2</v>
      </c>
      <c r="I704" s="119">
        <f>Labour!D19</f>
        <v>466.67</v>
      </c>
      <c r="J704" s="119">
        <f>I704*H704</f>
        <v>933.34</v>
      </c>
    </row>
    <row r="705" spans="1:10">
      <c r="A705" s="115"/>
      <c r="B705" s="114"/>
      <c r="C705" s="114"/>
      <c r="D705" s="114"/>
      <c r="E705" s="114"/>
      <c r="F705" s="117" t="s">
        <v>18</v>
      </c>
      <c r="G705" s="118" t="s">
        <v>4</v>
      </c>
      <c r="H705" s="119">
        <v>15</v>
      </c>
      <c r="I705" s="119">
        <f>Labour!D17</f>
        <v>466.67</v>
      </c>
      <c r="J705" s="119">
        <f>I705*H705</f>
        <v>7000.05</v>
      </c>
    </row>
    <row r="706" spans="1:10">
      <c r="A706" s="115"/>
      <c r="B706" s="114"/>
      <c r="C706" s="114"/>
      <c r="D706" s="114"/>
      <c r="E706" s="113" t="s">
        <v>955</v>
      </c>
      <c r="F706" s="113" t="s">
        <v>1231</v>
      </c>
      <c r="G706" s="114"/>
      <c r="H706" s="114"/>
      <c r="I706" s="114"/>
      <c r="J706" s="114"/>
    </row>
    <row r="707" spans="1:10" ht="25.5">
      <c r="A707" s="115"/>
      <c r="B707" s="114"/>
      <c r="C707" s="114"/>
      <c r="D707" s="114"/>
      <c r="E707" s="114"/>
      <c r="F707" s="123" t="s">
        <v>1749</v>
      </c>
      <c r="G707" s="118" t="s">
        <v>89</v>
      </c>
      <c r="H707" s="119">
        <v>7.2</v>
      </c>
      <c r="I707" s="119">
        <f>'Plant &amp; Machinery'!G26</f>
        <v>4216</v>
      </c>
      <c r="J707" s="119">
        <f>I707*H707</f>
        <v>30355.200000000001</v>
      </c>
    </row>
    <row r="708" spans="1:10" ht="25.5">
      <c r="A708" s="115"/>
      <c r="B708" s="114"/>
      <c r="C708" s="114"/>
      <c r="D708" s="114"/>
      <c r="E708" s="114"/>
      <c r="F708" s="123" t="s">
        <v>1765</v>
      </c>
      <c r="G708" s="118" t="s">
        <v>89</v>
      </c>
      <c r="H708" s="119">
        <v>45</v>
      </c>
      <c r="I708" s="119">
        <f>'Plant &amp; Machinery'!G36</f>
        <v>1320</v>
      </c>
      <c r="J708" s="119">
        <f>I708*H708</f>
        <v>59400</v>
      </c>
    </row>
    <row r="709" spans="1:10">
      <c r="A709" s="115"/>
      <c r="B709" s="114"/>
      <c r="C709" s="114"/>
      <c r="D709" s="114"/>
      <c r="E709" s="114"/>
      <c r="F709" s="117" t="s">
        <v>1480</v>
      </c>
      <c r="G709" s="118" t="s">
        <v>89</v>
      </c>
      <c r="H709" s="119">
        <v>24</v>
      </c>
      <c r="I709" s="119">
        <f>'Plant &amp; Machinery'!G55</f>
        <v>600</v>
      </c>
      <c r="J709" s="119">
        <f>H709*I709</f>
        <v>14400</v>
      </c>
    </row>
    <row r="710" spans="1:10">
      <c r="A710" s="115"/>
      <c r="B710" s="114"/>
      <c r="C710" s="114"/>
      <c r="D710" s="114"/>
      <c r="E710" s="113" t="s">
        <v>957</v>
      </c>
      <c r="F710" s="113" t="s">
        <v>1741</v>
      </c>
      <c r="G710" s="114"/>
      <c r="H710" s="114"/>
      <c r="I710" s="114"/>
      <c r="J710" s="114"/>
    </row>
    <row r="711" spans="1:10">
      <c r="A711" s="115"/>
      <c r="B711" s="114"/>
      <c r="C711" s="114"/>
      <c r="D711" s="114"/>
      <c r="E711" s="114"/>
      <c r="F711" s="113" t="s">
        <v>1742</v>
      </c>
      <c r="G711" s="114"/>
      <c r="H711" s="114"/>
      <c r="I711" s="114"/>
      <c r="J711" s="114"/>
    </row>
    <row r="712" spans="1:10" ht="25.5">
      <c r="A712" s="115"/>
      <c r="B712" s="114"/>
      <c r="C712" s="114"/>
      <c r="D712" s="114"/>
      <c r="E712" s="114"/>
      <c r="F712" s="130" t="s">
        <v>1759</v>
      </c>
      <c r="G712" s="121" t="s">
        <v>29</v>
      </c>
      <c r="H712" s="122">
        <v>435.6</v>
      </c>
      <c r="I712" s="119">
        <f>Material!D25</f>
        <v>1275</v>
      </c>
      <c r="J712" s="119">
        <f>I712*H712</f>
        <v>555390</v>
      </c>
    </row>
    <row r="713" spans="1:10" ht="25.5">
      <c r="A713" s="115"/>
      <c r="B713" s="114"/>
      <c r="C713" s="114"/>
      <c r="D713" s="114"/>
      <c r="E713" s="114"/>
      <c r="F713" s="123" t="s">
        <v>1764</v>
      </c>
      <c r="G713" s="118" t="s">
        <v>29</v>
      </c>
      <c r="H713" s="119">
        <v>105.59</v>
      </c>
      <c r="I713" s="119">
        <f>Material!D22</f>
        <v>1150</v>
      </c>
      <c r="J713" s="119">
        <f>H713*I713</f>
        <v>121428.5</v>
      </c>
    </row>
    <row r="714" spans="1:10">
      <c r="A714" s="115"/>
      <c r="B714" s="114"/>
      <c r="C714" s="114"/>
      <c r="D714" s="114"/>
      <c r="E714" s="114"/>
      <c r="F714" s="117" t="s">
        <v>174</v>
      </c>
      <c r="G714" s="118" t="s">
        <v>175</v>
      </c>
      <c r="H714" s="119">
        <v>144</v>
      </c>
      <c r="I714" s="119">
        <f>Material!D146</f>
        <v>125</v>
      </c>
      <c r="J714" s="119">
        <f>I714*H714</f>
        <v>18000</v>
      </c>
    </row>
    <row r="715" spans="1:10">
      <c r="A715" s="115"/>
      <c r="B715" s="114"/>
      <c r="C715" s="114"/>
      <c r="D715" s="114"/>
      <c r="E715" s="113" t="s">
        <v>959</v>
      </c>
      <c r="F715" s="113" t="s">
        <v>1296</v>
      </c>
      <c r="G715" s="114"/>
      <c r="H715" s="114"/>
      <c r="I715" s="114"/>
      <c r="J715" s="124">
        <f>SUM(J702:J714)*12.5%</f>
        <v>100903.05319999999</v>
      </c>
    </row>
    <row r="716" spans="1:10">
      <c r="A716" s="115"/>
      <c r="B716" s="114"/>
      <c r="C716" s="114"/>
      <c r="D716" s="114"/>
      <c r="E716" s="113"/>
      <c r="F716" s="113"/>
      <c r="G716" s="114"/>
      <c r="H716" s="114"/>
      <c r="I716" s="114"/>
      <c r="J716" s="124"/>
    </row>
    <row r="717" spans="1:10">
      <c r="A717" s="115"/>
      <c r="B717" s="114"/>
      <c r="C717" s="114"/>
      <c r="D717" s="114"/>
      <c r="E717" s="117" t="s">
        <v>1618</v>
      </c>
      <c r="F717" s="114"/>
      <c r="G717" s="114"/>
      <c r="H717" s="114"/>
      <c r="I717" s="114"/>
      <c r="J717" s="119">
        <f>SUM(J702:J715)</f>
        <v>908127.47879999992</v>
      </c>
    </row>
    <row r="718" spans="1:10">
      <c r="A718" s="115"/>
      <c r="B718" s="114"/>
      <c r="C718" s="114"/>
      <c r="D718" s="114"/>
      <c r="E718" s="113" t="s">
        <v>1748</v>
      </c>
      <c r="F718" s="114"/>
      <c r="G718" s="114"/>
      <c r="H718" s="114"/>
      <c r="I718" s="114"/>
      <c r="J718" s="124">
        <f>J717/360</f>
        <v>2522.5763299999999</v>
      </c>
    </row>
    <row r="719" spans="1:10">
      <c r="A719" s="111" t="s">
        <v>611</v>
      </c>
      <c r="B719" s="112">
        <v>406</v>
      </c>
      <c r="C719" s="113" t="s">
        <v>612</v>
      </c>
      <c r="D719" s="123"/>
      <c r="E719" s="123"/>
      <c r="F719" s="123"/>
      <c r="G719" s="114"/>
      <c r="H719" s="114"/>
      <c r="I719" s="114"/>
      <c r="J719" s="114"/>
    </row>
    <row r="720" spans="1:10" ht="102.75" customHeight="1">
      <c r="A720" s="115"/>
      <c r="B720" s="114"/>
      <c r="C720" s="689" t="s">
        <v>613</v>
      </c>
      <c r="D720" s="689"/>
      <c r="E720" s="689"/>
      <c r="F720" s="689"/>
      <c r="G720" s="114"/>
      <c r="H720" s="114"/>
      <c r="I720" s="114"/>
      <c r="J720" s="114"/>
    </row>
    <row r="721" spans="1:10">
      <c r="A721" s="111"/>
      <c r="B721" s="114"/>
      <c r="C721" s="113" t="s">
        <v>614</v>
      </c>
      <c r="D721" s="114"/>
      <c r="E721" s="114"/>
      <c r="F721" s="114"/>
      <c r="G721" s="114"/>
      <c r="H721" s="114"/>
      <c r="I721" s="114"/>
      <c r="J721" s="114"/>
    </row>
    <row r="722" spans="1:10">
      <c r="A722" s="115"/>
      <c r="B722" s="114"/>
      <c r="C722" s="117" t="s">
        <v>1404</v>
      </c>
      <c r="D722" s="114"/>
      <c r="E722" s="114"/>
      <c r="F722" s="114"/>
      <c r="G722" s="114"/>
      <c r="H722" s="114"/>
      <c r="I722" s="114"/>
      <c r="J722" s="114"/>
    </row>
    <row r="723" spans="1:10">
      <c r="A723" s="115"/>
      <c r="B723" s="114"/>
      <c r="C723" s="117" t="s">
        <v>1766</v>
      </c>
      <c r="D723" s="114"/>
      <c r="E723" s="114"/>
      <c r="F723" s="114"/>
      <c r="G723" s="114"/>
      <c r="H723" s="114"/>
      <c r="I723" s="114"/>
      <c r="J723" s="114"/>
    </row>
    <row r="724" spans="1:10">
      <c r="A724" s="115"/>
      <c r="B724" s="114"/>
      <c r="C724" s="113" t="s">
        <v>953</v>
      </c>
      <c r="D724" s="113" t="s">
        <v>1230</v>
      </c>
      <c r="E724" s="114"/>
      <c r="F724" s="114"/>
      <c r="G724" s="114"/>
      <c r="H724" s="114"/>
      <c r="I724" s="114"/>
      <c r="J724" s="114"/>
    </row>
    <row r="725" spans="1:10">
      <c r="A725" s="115"/>
      <c r="B725" s="114"/>
      <c r="C725" s="114"/>
      <c r="D725" s="117" t="s">
        <v>17</v>
      </c>
      <c r="E725" s="114"/>
      <c r="F725" s="114"/>
      <c r="G725" s="118" t="s">
        <v>4</v>
      </c>
      <c r="H725" s="119">
        <v>0.4</v>
      </c>
      <c r="I725" s="119">
        <f>Labour!D16</f>
        <v>466.67</v>
      </c>
      <c r="J725" s="119">
        <f>I725*H725</f>
        <v>186.66800000000001</v>
      </c>
    </row>
    <row r="726" spans="1:10">
      <c r="A726" s="115"/>
      <c r="B726" s="114"/>
      <c r="C726" s="114"/>
      <c r="D726" s="117" t="s">
        <v>1767</v>
      </c>
      <c r="E726" s="114"/>
      <c r="F726" s="114"/>
      <c r="G726" s="118" t="s">
        <v>4</v>
      </c>
      <c r="H726" s="119">
        <v>8</v>
      </c>
      <c r="I726" s="119">
        <f>Labour!D19</f>
        <v>466.67</v>
      </c>
      <c r="J726" s="119">
        <f>I726*H726</f>
        <v>3733.36</v>
      </c>
    </row>
    <row r="727" spans="1:10">
      <c r="A727" s="115"/>
      <c r="B727" s="114"/>
      <c r="C727" s="114"/>
      <c r="D727" s="117" t="s">
        <v>20</v>
      </c>
      <c r="E727" s="114"/>
      <c r="F727" s="114"/>
      <c r="G727" s="118" t="s">
        <v>4</v>
      </c>
      <c r="H727" s="119">
        <v>2</v>
      </c>
      <c r="I727" s="119">
        <f>Labour!D19</f>
        <v>466.67</v>
      </c>
      <c r="J727" s="119">
        <f>I727*H727</f>
        <v>933.34</v>
      </c>
    </row>
    <row r="728" spans="1:10">
      <c r="A728" s="115"/>
      <c r="B728" s="114"/>
      <c r="C728" s="113" t="s">
        <v>1768</v>
      </c>
      <c r="D728" s="113" t="s">
        <v>1231</v>
      </c>
      <c r="E728" s="114"/>
      <c r="F728" s="114"/>
      <c r="G728" s="114"/>
      <c r="H728" s="114"/>
      <c r="I728" s="114"/>
      <c r="J728" s="114"/>
    </row>
    <row r="729" spans="1:10">
      <c r="A729" s="115"/>
      <c r="B729" s="114"/>
      <c r="C729" s="114"/>
      <c r="D729" s="117" t="s">
        <v>1769</v>
      </c>
      <c r="E729" s="114"/>
      <c r="F729" s="114"/>
      <c r="G729" s="118" t="s">
        <v>89</v>
      </c>
      <c r="H729" s="119">
        <v>4</v>
      </c>
      <c r="I729" s="119">
        <f>'Plant &amp; Machinery'!G18</f>
        <v>1537</v>
      </c>
      <c r="J729" s="119">
        <f>H729*I729</f>
        <v>6148</v>
      </c>
    </row>
    <row r="730" spans="1:10">
      <c r="A730" s="115"/>
      <c r="B730" s="114"/>
      <c r="C730" s="114"/>
      <c r="D730" s="117" t="s">
        <v>291</v>
      </c>
      <c r="E730" s="114"/>
      <c r="F730" s="114"/>
      <c r="G730" s="118" t="s">
        <v>89</v>
      </c>
      <c r="H730" s="119">
        <v>4</v>
      </c>
      <c r="I730" s="119">
        <f>'Plant &amp; Machinery'!G56</f>
        <v>1800</v>
      </c>
      <c r="J730" s="119">
        <f>I730*H730</f>
        <v>7200</v>
      </c>
    </row>
    <row r="731" spans="1:10">
      <c r="A731" s="115"/>
      <c r="B731" s="114"/>
      <c r="C731" s="114"/>
      <c r="D731" s="117" t="s">
        <v>1770</v>
      </c>
      <c r="E731" s="114"/>
      <c r="F731" s="114"/>
      <c r="G731" s="118" t="s">
        <v>89</v>
      </c>
      <c r="H731" s="125">
        <v>5</v>
      </c>
      <c r="I731" s="119">
        <f>'Plant &amp; Machinery'!G47</f>
        <v>684</v>
      </c>
      <c r="J731" s="119">
        <f>I731*H731</f>
        <v>3420</v>
      </c>
    </row>
    <row r="732" spans="1:10">
      <c r="A732" s="115"/>
      <c r="B732" s="114"/>
      <c r="C732" s="114"/>
      <c r="D732" s="117" t="s">
        <v>1771</v>
      </c>
      <c r="E732" s="114"/>
      <c r="F732" s="114"/>
      <c r="G732" s="118" t="s">
        <v>89</v>
      </c>
      <c r="H732" s="119">
        <v>2</v>
      </c>
      <c r="I732" s="119">
        <f>'Plant &amp; Machinery'!G26</f>
        <v>4216</v>
      </c>
      <c r="J732" s="119">
        <f>I732*H732</f>
        <v>8432</v>
      </c>
    </row>
    <row r="733" spans="1:10">
      <c r="A733" s="115"/>
      <c r="B733" s="114"/>
      <c r="C733" s="114"/>
      <c r="D733" s="117" t="s">
        <v>1480</v>
      </c>
      <c r="E733" s="114"/>
      <c r="F733" s="114"/>
      <c r="G733" s="118" t="s">
        <v>89</v>
      </c>
      <c r="H733" s="119">
        <v>1.33</v>
      </c>
      <c r="I733" s="119">
        <f>'Plant &amp; Machinery'!G55</f>
        <v>600</v>
      </c>
      <c r="J733" s="119">
        <f>H733*I733</f>
        <v>798</v>
      </c>
    </row>
    <row r="734" spans="1:10">
      <c r="A734" s="115"/>
      <c r="B734" s="114"/>
      <c r="C734" s="114"/>
      <c r="D734" s="117" t="s">
        <v>1772</v>
      </c>
      <c r="E734" s="114"/>
      <c r="F734" s="114"/>
      <c r="G734" s="118" t="s">
        <v>89</v>
      </c>
      <c r="H734" s="119">
        <v>6.25</v>
      </c>
      <c r="I734" s="119">
        <f>'Plant &amp; Machinery'!G36</f>
        <v>1320</v>
      </c>
      <c r="J734" s="119">
        <f>I734*H734</f>
        <v>8250</v>
      </c>
    </row>
    <row r="735" spans="1:10">
      <c r="A735" s="115"/>
      <c r="B735" s="114"/>
      <c r="C735" s="113" t="s">
        <v>1773</v>
      </c>
      <c r="D735" s="113" t="s">
        <v>1293</v>
      </c>
      <c r="E735" s="114"/>
      <c r="F735" s="114"/>
      <c r="G735" s="114"/>
      <c r="H735" s="114"/>
      <c r="I735" s="114"/>
      <c r="J735" s="114"/>
    </row>
    <row r="736" spans="1:10">
      <c r="A736" s="115"/>
      <c r="B736" s="114"/>
      <c r="C736" s="114"/>
      <c r="D736" s="117" t="s">
        <v>1774</v>
      </c>
      <c r="E736" s="114"/>
      <c r="F736" s="114"/>
      <c r="G736" s="118" t="s">
        <v>29</v>
      </c>
      <c r="H736" s="119">
        <v>39.9</v>
      </c>
      <c r="I736" s="119">
        <f>Material!D27</f>
        <v>1150</v>
      </c>
      <c r="J736" s="119">
        <f>I736*H736</f>
        <v>45885</v>
      </c>
    </row>
    <row r="737" spans="1:10">
      <c r="A737" s="115"/>
      <c r="B737" s="114"/>
      <c r="C737" s="114"/>
      <c r="D737" s="117" t="s">
        <v>1775</v>
      </c>
      <c r="E737" s="114"/>
      <c r="F737" s="114"/>
      <c r="G737" s="118" t="s">
        <v>29</v>
      </c>
      <c r="H737" s="119">
        <v>53.2</v>
      </c>
      <c r="I737" s="119">
        <f>Material!D26</f>
        <v>1150</v>
      </c>
      <c r="J737" s="119">
        <f>I737*H737</f>
        <v>61180</v>
      </c>
    </row>
    <row r="738" spans="1:10" ht="12.75" customHeight="1">
      <c r="A738" s="115"/>
      <c r="B738" s="114"/>
      <c r="C738" s="114"/>
      <c r="D738" s="688" t="s">
        <v>1776</v>
      </c>
      <c r="E738" s="688"/>
      <c r="F738" s="688"/>
      <c r="G738" s="118" t="s">
        <v>29</v>
      </c>
      <c r="H738" s="119">
        <v>39.9</v>
      </c>
      <c r="I738" s="119">
        <f>Material!D80</f>
        <v>1413.6</v>
      </c>
      <c r="J738" s="119">
        <f>H738*I738</f>
        <v>56402.639999999992</v>
      </c>
    </row>
    <row r="739" spans="1:10">
      <c r="A739" s="115"/>
      <c r="B739" s="114"/>
      <c r="C739" s="114"/>
      <c r="D739" s="117" t="s">
        <v>174</v>
      </c>
      <c r="E739" s="114"/>
      <c r="F739" s="114"/>
      <c r="G739" s="118" t="s">
        <v>175</v>
      </c>
      <c r="H739" s="119">
        <v>8</v>
      </c>
      <c r="I739" s="119">
        <f>Material!D146</f>
        <v>125</v>
      </c>
      <c r="J739" s="119">
        <f>I739*H739</f>
        <v>1000</v>
      </c>
    </row>
    <row r="740" spans="1:10">
      <c r="A740" s="115"/>
      <c r="B740" s="114"/>
      <c r="C740" s="113" t="s">
        <v>959</v>
      </c>
      <c r="D740" s="113" t="s">
        <v>1296</v>
      </c>
      <c r="E740" s="114"/>
      <c r="F740" s="114"/>
      <c r="G740" s="114"/>
      <c r="H740" s="114"/>
      <c r="I740" s="114"/>
      <c r="J740" s="124">
        <f>SUM(J725:J739)*12.5%</f>
        <v>25446.126</v>
      </c>
    </row>
    <row r="741" spans="1:10">
      <c r="A741" s="115"/>
      <c r="B741" s="114"/>
      <c r="C741" s="113"/>
      <c r="D741" s="113"/>
      <c r="E741" s="114"/>
      <c r="F741" s="114"/>
      <c r="G741" s="114"/>
      <c r="H741" s="114"/>
      <c r="I741" s="114"/>
      <c r="J741" s="124"/>
    </row>
    <row r="742" spans="1:10">
      <c r="A742" s="115"/>
      <c r="B742" s="114"/>
      <c r="C742" s="117" t="s">
        <v>1777</v>
      </c>
      <c r="D742" s="114"/>
      <c r="E742" s="114"/>
      <c r="F742" s="114"/>
      <c r="G742" s="114"/>
      <c r="H742" s="114"/>
      <c r="I742" s="114"/>
      <c r="J742" s="119">
        <f>SUM(J725:J740)</f>
        <v>229015.13399999999</v>
      </c>
    </row>
    <row r="743" spans="1:10">
      <c r="A743" s="115"/>
      <c r="B743" s="114"/>
      <c r="C743" s="113" t="s">
        <v>1778</v>
      </c>
      <c r="D743" s="114"/>
      <c r="E743" s="114"/>
      <c r="F743" s="114"/>
      <c r="G743" s="114"/>
      <c r="H743" s="114"/>
      <c r="I743" s="114"/>
      <c r="J743" s="124">
        <f>J742/100</f>
        <v>2290.1513399999999</v>
      </c>
    </row>
    <row r="744" spans="1:10" ht="12.75" customHeight="1">
      <c r="A744" s="111" t="s">
        <v>615</v>
      </c>
      <c r="B744" s="112">
        <v>407</v>
      </c>
      <c r="C744" s="694" t="s">
        <v>616</v>
      </c>
      <c r="D744" s="694"/>
      <c r="E744" s="694"/>
      <c r="F744" s="694"/>
      <c r="G744" s="114"/>
      <c r="H744" s="114"/>
      <c r="I744" s="114"/>
      <c r="J744" s="114"/>
    </row>
    <row r="745" spans="1:10">
      <c r="A745" s="115"/>
      <c r="B745" s="114"/>
      <c r="C745" s="113" t="s">
        <v>347</v>
      </c>
      <c r="D745" s="113" t="s">
        <v>617</v>
      </c>
      <c r="E745" s="114"/>
      <c r="F745" s="114"/>
      <c r="G745" s="114"/>
      <c r="H745" s="114"/>
      <c r="I745" s="114"/>
      <c r="J745" s="114"/>
    </row>
    <row r="746" spans="1:10" ht="30" customHeight="1">
      <c r="A746" s="111"/>
      <c r="B746" s="114"/>
      <c r="C746" s="114"/>
      <c r="D746" s="688" t="s">
        <v>618</v>
      </c>
      <c r="E746" s="688"/>
      <c r="F746" s="688"/>
      <c r="G746" s="114"/>
      <c r="H746" s="114"/>
      <c r="I746" s="114"/>
      <c r="J746" s="114"/>
    </row>
    <row r="747" spans="1:10">
      <c r="A747" s="115"/>
      <c r="B747" s="114"/>
      <c r="C747" s="113" t="s">
        <v>342</v>
      </c>
      <c r="D747" s="113" t="s">
        <v>619</v>
      </c>
      <c r="E747" s="114"/>
      <c r="F747" s="114"/>
      <c r="G747" s="114"/>
      <c r="H747" s="114"/>
      <c r="I747" s="114"/>
      <c r="J747" s="114"/>
    </row>
    <row r="748" spans="1:10" ht="27" customHeight="1">
      <c r="A748" s="115"/>
      <c r="B748" s="114"/>
      <c r="C748" s="114"/>
      <c r="D748" s="688" t="s">
        <v>620</v>
      </c>
      <c r="E748" s="688"/>
      <c r="F748" s="688"/>
      <c r="G748" s="114"/>
      <c r="H748" s="114"/>
      <c r="I748" s="114"/>
      <c r="J748" s="114"/>
    </row>
    <row r="749" spans="1:10">
      <c r="A749" s="115"/>
      <c r="B749" s="114"/>
      <c r="C749" s="113" t="s">
        <v>621</v>
      </c>
      <c r="D749" s="113" t="s">
        <v>622</v>
      </c>
      <c r="E749" s="114"/>
      <c r="F749" s="114"/>
      <c r="G749" s="114"/>
      <c r="H749" s="114"/>
      <c r="I749" s="114"/>
      <c r="J749" s="114"/>
    </row>
    <row r="750" spans="1:10" ht="27" customHeight="1">
      <c r="A750" s="115"/>
      <c r="B750" s="114"/>
      <c r="C750" s="114"/>
      <c r="D750" s="688" t="s">
        <v>623</v>
      </c>
      <c r="E750" s="688"/>
      <c r="F750" s="688"/>
      <c r="G750" s="114"/>
      <c r="H750" s="114"/>
      <c r="I750" s="114"/>
      <c r="J750" s="114"/>
    </row>
    <row r="751" spans="1:10" ht="105" customHeight="1">
      <c r="A751" s="111" t="s">
        <v>624</v>
      </c>
      <c r="B751" s="112">
        <v>408</v>
      </c>
      <c r="C751" s="694" t="s">
        <v>625</v>
      </c>
      <c r="D751" s="694"/>
      <c r="E751" s="694"/>
      <c r="F751" s="694"/>
      <c r="G751" s="114"/>
      <c r="H751" s="114"/>
      <c r="I751" s="114"/>
      <c r="J751" s="114"/>
    </row>
    <row r="752" spans="1:10">
      <c r="A752" s="111"/>
      <c r="B752" s="112"/>
      <c r="C752" s="116" t="s">
        <v>299</v>
      </c>
      <c r="D752" s="117" t="s">
        <v>626</v>
      </c>
      <c r="E752" s="114"/>
      <c r="F752" s="114"/>
      <c r="G752" s="114"/>
      <c r="H752" s="114"/>
      <c r="I752" s="114"/>
      <c r="J752" s="114"/>
    </row>
    <row r="753" spans="1:10">
      <c r="A753" s="115"/>
      <c r="B753" s="114"/>
      <c r="C753" s="114"/>
      <c r="D753" s="117" t="s">
        <v>1404</v>
      </c>
      <c r="E753" s="114"/>
      <c r="F753" s="114"/>
      <c r="G753" s="114"/>
      <c r="H753" s="114"/>
      <c r="I753" s="114"/>
      <c r="J753" s="114"/>
    </row>
    <row r="754" spans="1:10">
      <c r="A754" s="111"/>
      <c r="B754" s="114"/>
      <c r="C754" s="114"/>
      <c r="D754" s="117" t="s">
        <v>1707</v>
      </c>
      <c r="E754" s="114"/>
      <c r="F754" s="114"/>
      <c r="G754" s="114"/>
      <c r="H754" s="114"/>
      <c r="I754" s="114"/>
      <c r="J754" s="114"/>
    </row>
    <row r="755" spans="1:10">
      <c r="A755" s="115"/>
      <c r="B755" s="114"/>
      <c r="C755" s="114"/>
      <c r="D755" s="113" t="s">
        <v>1633</v>
      </c>
      <c r="E755" s="113" t="s">
        <v>1230</v>
      </c>
      <c r="F755" s="114"/>
      <c r="G755" s="114"/>
      <c r="H755" s="114"/>
      <c r="I755" s="114"/>
      <c r="J755" s="114"/>
    </row>
    <row r="756" spans="1:10">
      <c r="A756" s="115"/>
      <c r="B756" s="114"/>
      <c r="C756" s="114"/>
      <c r="D756" s="114"/>
      <c r="E756" s="117" t="s">
        <v>17</v>
      </c>
      <c r="F756" s="114"/>
      <c r="G756" s="118" t="s">
        <v>4</v>
      </c>
      <c r="H756" s="119">
        <v>0.48</v>
      </c>
      <c r="I756" s="119">
        <f>Labour!D16</f>
        <v>466.67</v>
      </c>
      <c r="J756" s="119">
        <f>I756*H756</f>
        <v>224.0016</v>
      </c>
    </row>
    <row r="757" spans="1:10">
      <c r="A757" s="115"/>
      <c r="B757" s="114"/>
      <c r="C757" s="114"/>
      <c r="D757" s="114"/>
      <c r="E757" s="117" t="s">
        <v>20</v>
      </c>
      <c r="F757" s="114"/>
      <c r="G757" s="118" t="s">
        <v>4</v>
      </c>
      <c r="H757" s="119">
        <v>2</v>
      </c>
      <c r="I757" s="119">
        <f>Labour!D19</f>
        <v>466.67</v>
      </c>
      <c r="J757" s="119">
        <f>I757*H757</f>
        <v>933.34</v>
      </c>
    </row>
    <row r="758" spans="1:10">
      <c r="A758" s="115"/>
      <c r="B758" s="114"/>
      <c r="C758" s="114"/>
      <c r="D758" s="114"/>
      <c r="E758" s="117" t="s">
        <v>18</v>
      </c>
      <c r="F758" s="114"/>
      <c r="G758" s="118" t="s">
        <v>4</v>
      </c>
      <c r="H758" s="119">
        <v>10</v>
      </c>
      <c r="I758" s="119">
        <f>Labour!D17</f>
        <v>466.67</v>
      </c>
      <c r="J758" s="119">
        <f>I758*H758</f>
        <v>4666.7</v>
      </c>
    </row>
    <row r="759" spans="1:10">
      <c r="A759" s="115"/>
      <c r="B759" s="114"/>
      <c r="C759" s="114"/>
      <c r="D759" s="113" t="s">
        <v>1636</v>
      </c>
      <c r="E759" s="113" t="s">
        <v>1231</v>
      </c>
      <c r="F759" s="114"/>
      <c r="G759" s="114"/>
      <c r="H759" s="114"/>
      <c r="I759" s="114"/>
      <c r="J759" s="114"/>
    </row>
    <row r="760" spans="1:10">
      <c r="A760" s="115"/>
      <c r="B760" s="114"/>
      <c r="C760" s="114"/>
      <c r="D760" s="114"/>
      <c r="E760" s="120" t="s">
        <v>1779</v>
      </c>
      <c r="F760" s="126"/>
      <c r="G760" s="118" t="s">
        <v>89</v>
      </c>
      <c r="H760" s="119">
        <v>6</v>
      </c>
      <c r="I760" s="119">
        <f>'Plant &amp; Machinery'!G26</f>
        <v>4216</v>
      </c>
      <c r="J760" s="119">
        <f>I760*H760</f>
        <v>25296</v>
      </c>
    </row>
    <row r="761" spans="1:10">
      <c r="A761" s="115"/>
      <c r="B761" s="114"/>
      <c r="C761" s="114"/>
      <c r="D761" s="114"/>
      <c r="E761" s="117" t="s">
        <v>1780</v>
      </c>
      <c r="F761" s="114"/>
      <c r="G761" s="118" t="s">
        <v>89</v>
      </c>
      <c r="H761" s="119">
        <v>30</v>
      </c>
      <c r="I761" s="119">
        <f>'Plant &amp; Machinery'!G36</f>
        <v>1320</v>
      </c>
      <c r="J761" s="119">
        <f>I761*H761</f>
        <v>39600</v>
      </c>
    </row>
    <row r="762" spans="1:10">
      <c r="A762" s="115"/>
      <c r="B762" s="114"/>
      <c r="C762" s="114"/>
      <c r="D762" s="114"/>
      <c r="E762" s="117" t="s">
        <v>1781</v>
      </c>
      <c r="F762" s="114"/>
      <c r="G762" s="118" t="s">
        <v>89</v>
      </c>
      <c r="H762" s="119">
        <v>12</v>
      </c>
      <c r="I762" s="119">
        <f>'Plant &amp; Machinery'!G51</f>
        <v>826</v>
      </c>
      <c r="J762" s="119">
        <f>I762*H762</f>
        <v>9912</v>
      </c>
    </row>
    <row r="763" spans="1:10">
      <c r="A763" s="115"/>
      <c r="B763" s="114"/>
      <c r="C763" s="114"/>
      <c r="D763" s="114"/>
      <c r="E763" s="117" t="s">
        <v>1480</v>
      </c>
      <c r="F763" s="114"/>
      <c r="G763" s="118" t="s">
        <v>89</v>
      </c>
      <c r="H763" s="119">
        <v>5</v>
      </c>
      <c r="I763" s="119">
        <f>'Plant &amp; Machinery'!G55</f>
        <v>600</v>
      </c>
      <c r="J763" s="119">
        <f>H763*I763</f>
        <v>3000</v>
      </c>
    </row>
    <row r="764" spans="1:10">
      <c r="A764" s="115"/>
      <c r="B764" s="114"/>
      <c r="C764" s="114"/>
      <c r="D764" s="113" t="s">
        <v>1639</v>
      </c>
      <c r="E764" s="113" t="s">
        <v>1293</v>
      </c>
      <c r="F764" s="114"/>
      <c r="G764" s="114"/>
      <c r="H764" s="114"/>
      <c r="I764" s="114"/>
      <c r="J764" s="114"/>
    </row>
    <row r="765" spans="1:10" ht="29.25" customHeight="1">
      <c r="A765" s="115"/>
      <c r="B765" s="114"/>
      <c r="C765" s="114"/>
      <c r="D765" s="113"/>
      <c r="E765" s="688" t="s">
        <v>1782</v>
      </c>
      <c r="F765" s="688"/>
      <c r="G765" s="114"/>
      <c r="H765" s="114"/>
      <c r="I765" s="114"/>
      <c r="J765" s="114"/>
    </row>
    <row r="766" spans="1:10">
      <c r="A766" s="115"/>
      <c r="B766" s="114"/>
      <c r="C766" s="114"/>
      <c r="D766" s="114"/>
      <c r="E766" s="117" t="s">
        <v>1783</v>
      </c>
      <c r="F766" s="114"/>
      <c r="G766" s="118" t="s">
        <v>29</v>
      </c>
      <c r="H766" s="119">
        <v>384</v>
      </c>
      <c r="I766" s="119">
        <f>Material!D88</f>
        <v>476</v>
      </c>
      <c r="J766" s="119">
        <f>H766*I766</f>
        <v>182784</v>
      </c>
    </row>
    <row r="767" spans="1:10">
      <c r="A767" s="115"/>
      <c r="B767" s="114"/>
      <c r="C767" s="114"/>
      <c r="D767" s="114"/>
      <c r="E767" s="117" t="s">
        <v>174</v>
      </c>
      <c r="F767" s="114"/>
      <c r="G767" s="118" t="s">
        <v>175</v>
      </c>
      <c r="H767" s="119">
        <v>30</v>
      </c>
      <c r="I767" s="119">
        <f>Material!D146</f>
        <v>125</v>
      </c>
      <c r="J767" s="119">
        <f>I767*H767</f>
        <v>3750</v>
      </c>
    </row>
    <row r="768" spans="1:10">
      <c r="A768" s="115"/>
      <c r="B768" s="114"/>
      <c r="C768" s="114"/>
      <c r="D768" s="113" t="s">
        <v>1642</v>
      </c>
      <c r="E768" s="113" t="s">
        <v>1296</v>
      </c>
      <c r="F768" s="114"/>
      <c r="G768" s="114"/>
      <c r="H768" s="114"/>
      <c r="I768" s="114"/>
      <c r="J768" s="124">
        <f>SUM(J753:J767)*12.5%</f>
        <v>33770.7552</v>
      </c>
    </row>
    <row r="769" spans="1:10">
      <c r="A769" s="115"/>
      <c r="B769" s="114"/>
      <c r="C769" s="114"/>
      <c r="D769" s="113"/>
      <c r="E769" s="113"/>
      <c r="F769" s="114"/>
      <c r="G769" s="114"/>
      <c r="H769" s="114"/>
      <c r="I769" s="114"/>
      <c r="J769" s="124"/>
    </row>
    <row r="770" spans="1:10">
      <c r="A770" s="115"/>
      <c r="B770" s="114"/>
      <c r="C770" s="114"/>
      <c r="D770" s="117" t="s">
        <v>1687</v>
      </c>
      <c r="E770" s="114"/>
      <c r="F770" s="114"/>
      <c r="G770" s="114"/>
      <c r="H770" s="114"/>
      <c r="I770" s="114"/>
      <c r="J770" s="119">
        <f>SUM(J753:J768)</f>
        <v>303936.79680000001</v>
      </c>
    </row>
    <row r="771" spans="1:10">
      <c r="A771" s="115"/>
      <c r="B771" s="114"/>
      <c r="C771" s="114"/>
      <c r="D771" s="113" t="s">
        <v>1784</v>
      </c>
      <c r="E771" s="114"/>
      <c r="F771" s="114"/>
      <c r="G771" s="114"/>
      <c r="H771" s="114"/>
      <c r="I771" s="114"/>
      <c r="J771" s="124">
        <f>J770/300</f>
        <v>1013.122656</v>
      </c>
    </row>
    <row r="772" spans="1:10" ht="12.75" customHeight="1">
      <c r="A772" s="115"/>
      <c r="B772" s="112"/>
      <c r="C772" s="116" t="s">
        <v>301</v>
      </c>
      <c r="D772" s="694" t="s">
        <v>627</v>
      </c>
      <c r="E772" s="694"/>
      <c r="F772" s="694"/>
      <c r="G772" s="114"/>
      <c r="H772" s="114"/>
      <c r="I772" s="114"/>
      <c r="J772" s="114"/>
    </row>
    <row r="773" spans="1:10">
      <c r="A773" s="111"/>
      <c r="B773" s="114"/>
      <c r="C773" s="114"/>
      <c r="D773" s="117" t="s">
        <v>1404</v>
      </c>
      <c r="E773" s="114"/>
      <c r="F773" s="114"/>
      <c r="G773" s="114"/>
      <c r="H773" s="114"/>
      <c r="I773" s="114"/>
      <c r="J773" s="114"/>
    </row>
    <row r="774" spans="1:10">
      <c r="A774" s="115"/>
      <c r="B774" s="114"/>
      <c r="C774" s="114"/>
      <c r="D774" s="117" t="s">
        <v>1707</v>
      </c>
      <c r="E774" s="114"/>
      <c r="F774" s="114"/>
      <c r="G774" s="114"/>
      <c r="H774" s="114"/>
      <c r="I774" s="114"/>
      <c r="J774" s="114"/>
    </row>
    <row r="775" spans="1:10">
      <c r="A775" s="115"/>
      <c r="B775" s="114"/>
      <c r="C775" s="114"/>
      <c r="D775" s="113" t="s">
        <v>1633</v>
      </c>
      <c r="E775" s="113" t="s">
        <v>1230</v>
      </c>
      <c r="F775" s="114"/>
      <c r="G775" s="114"/>
      <c r="H775" s="114"/>
      <c r="I775" s="114"/>
      <c r="J775" s="114"/>
    </row>
    <row r="776" spans="1:10">
      <c r="A776" s="115"/>
      <c r="B776" s="114"/>
      <c r="C776" s="114"/>
      <c r="D776" s="114"/>
      <c r="E776" s="117" t="s">
        <v>17</v>
      </c>
      <c r="F776" s="114"/>
      <c r="G776" s="118" t="s">
        <v>4</v>
      </c>
      <c r="H776" s="119">
        <v>0.4</v>
      </c>
      <c r="I776" s="119">
        <f>Labour!D16</f>
        <v>466.67</v>
      </c>
      <c r="J776" s="119">
        <f>I776*H776</f>
        <v>186.66800000000001</v>
      </c>
    </row>
    <row r="777" spans="1:10">
      <c r="A777" s="115"/>
      <c r="B777" s="114"/>
      <c r="C777" s="114"/>
      <c r="D777" s="114"/>
      <c r="E777" s="117" t="s">
        <v>20</v>
      </c>
      <c r="F777" s="114"/>
      <c r="G777" s="118" t="s">
        <v>4</v>
      </c>
      <c r="H777" s="119">
        <v>2</v>
      </c>
      <c r="I777" s="119">
        <f>Labour!D19</f>
        <v>466.67</v>
      </c>
      <c r="J777" s="119">
        <f>I777*H777</f>
        <v>933.34</v>
      </c>
    </row>
    <row r="778" spans="1:10">
      <c r="A778" s="115"/>
      <c r="B778" s="114"/>
      <c r="C778" s="114"/>
      <c r="D778" s="114"/>
      <c r="E778" s="117" t="s">
        <v>18</v>
      </c>
      <c r="F778" s="114"/>
      <c r="G778" s="118" t="s">
        <v>4</v>
      </c>
      <c r="H778" s="119">
        <v>8</v>
      </c>
      <c r="I778" s="119">
        <f>Labour!D17</f>
        <v>466.67</v>
      </c>
      <c r="J778" s="119">
        <f>I778*H778</f>
        <v>3733.36</v>
      </c>
    </row>
    <row r="779" spans="1:10">
      <c r="A779" s="115"/>
      <c r="B779" s="114"/>
      <c r="C779" s="114"/>
      <c r="D779" s="113" t="s">
        <v>1636</v>
      </c>
      <c r="E779" s="113" t="s">
        <v>1231</v>
      </c>
      <c r="F779" s="114"/>
      <c r="G779" s="114"/>
      <c r="H779" s="114"/>
      <c r="I779" s="114"/>
      <c r="J779" s="114"/>
    </row>
    <row r="780" spans="1:10">
      <c r="A780" s="115"/>
      <c r="B780" s="114"/>
      <c r="C780" s="114"/>
      <c r="D780" s="114"/>
      <c r="E780" s="120" t="s">
        <v>1779</v>
      </c>
      <c r="F780" s="126"/>
      <c r="G780" s="118" t="s">
        <v>89</v>
      </c>
      <c r="H780" s="119">
        <v>6</v>
      </c>
      <c r="I780" s="119">
        <f>'Plant &amp; Machinery'!G26</f>
        <v>4216</v>
      </c>
      <c r="J780" s="119">
        <f>I780*H780</f>
        <v>25296</v>
      </c>
    </row>
    <row r="781" spans="1:10" ht="14.25" customHeight="1">
      <c r="A781" s="115"/>
      <c r="B781" s="114"/>
      <c r="C781" s="114"/>
      <c r="D781" s="114"/>
      <c r="E781" s="117" t="s">
        <v>1780</v>
      </c>
      <c r="F781" s="114"/>
      <c r="G781" s="118" t="s">
        <v>89</v>
      </c>
      <c r="H781" s="119">
        <v>30</v>
      </c>
      <c r="I781" s="119">
        <f>'Plant &amp; Machinery'!G36</f>
        <v>1320</v>
      </c>
      <c r="J781" s="119">
        <f>I781*H781</f>
        <v>39600</v>
      </c>
    </row>
    <row r="782" spans="1:10">
      <c r="A782" s="115"/>
      <c r="B782" s="114"/>
      <c r="C782" s="114"/>
      <c r="D782" s="114"/>
      <c r="E782" s="117" t="s">
        <v>1480</v>
      </c>
      <c r="F782" s="114"/>
      <c r="G782" s="118" t="s">
        <v>89</v>
      </c>
      <c r="H782" s="119">
        <v>5</v>
      </c>
      <c r="I782" s="119">
        <f>'Plant &amp; Machinery'!G55</f>
        <v>600</v>
      </c>
      <c r="J782" s="119">
        <f>H782*I782</f>
        <v>3000</v>
      </c>
    </row>
    <row r="783" spans="1:10">
      <c r="A783" s="115"/>
      <c r="B783" s="114"/>
      <c r="C783" s="114"/>
      <c r="D783" s="114"/>
      <c r="E783" s="117" t="s">
        <v>1681</v>
      </c>
      <c r="F783" s="114"/>
      <c r="G783" s="118" t="s">
        <v>89</v>
      </c>
      <c r="H783" s="119">
        <v>12</v>
      </c>
      <c r="I783" s="119">
        <f>'Plant &amp; Machinery'!G51</f>
        <v>826</v>
      </c>
      <c r="J783" s="119">
        <f>I783*H783</f>
        <v>9912</v>
      </c>
    </row>
    <row r="784" spans="1:10">
      <c r="A784" s="115"/>
      <c r="B784" s="114"/>
      <c r="C784" s="114"/>
      <c r="D784" s="113" t="s">
        <v>1639</v>
      </c>
      <c r="E784" s="113" t="s">
        <v>1293</v>
      </c>
      <c r="F784" s="114"/>
      <c r="G784" s="114"/>
      <c r="H784" s="114"/>
      <c r="I784" s="114"/>
      <c r="J784" s="114"/>
    </row>
    <row r="785" spans="1:10" ht="27" customHeight="1">
      <c r="A785" s="115"/>
      <c r="B785" s="114"/>
      <c r="C785" s="114"/>
      <c r="D785" s="114"/>
      <c r="E785" s="688" t="s">
        <v>1785</v>
      </c>
      <c r="F785" s="688"/>
      <c r="G785" s="117"/>
      <c r="H785" s="117"/>
      <c r="I785" s="117"/>
      <c r="J785" s="114"/>
    </row>
    <row r="786" spans="1:10">
      <c r="A786" s="115"/>
      <c r="B786" s="114"/>
      <c r="C786" s="114"/>
      <c r="D786" s="114"/>
      <c r="E786" s="117" t="s">
        <v>1786</v>
      </c>
      <c r="F786" s="114"/>
      <c r="G786" s="118" t="s">
        <v>29</v>
      </c>
      <c r="H786" s="119">
        <v>384</v>
      </c>
      <c r="I786" s="119">
        <f>Material!D88</f>
        <v>476</v>
      </c>
      <c r="J786" s="119">
        <f>I786*H786</f>
        <v>182784</v>
      </c>
    </row>
    <row r="787" spans="1:10">
      <c r="A787" s="115"/>
      <c r="B787" s="114"/>
      <c r="C787" s="114"/>
      <c r="D787" s="114"/>
      <c r="E787" s="117" t="s">
        <v>174</v>
      </c>
      <c r="F787" s="114"/>
      <c r="G787" s="118" t="s">
        <v>175</v>
      </c>
      <c r="H787" s="119">
        <v>30</v>
      </c>
      <c r="I787" s="119">
        <f>Material!D146</f>
        <v>125</v>
      </c>
      <c r="J787" s="119">
        <f>I787*H787</f>
        <v>3750</v>
      </c>
    </row>
    <row r="788" spans="1:10">
      <c r="A788" s="115"/>
      <c r="B788" s="114"/>
      <c r="C788" s="114"/>
      <c r="D788" s="113" t="s">
        <v>1642</v>
      </c>
      <c r="E788" s="113" t="s">
        <v>1296</v>
      </c>
      <c r="F788" s="114"/>
      <c r="G788" s="114"/>
      <c r="H788" s="114"/>
      <c r="I788" s="114"/>
      <c r="J788" s="124">
        <f>SUM(J773:J787)*12.5%</f>
        <v>33649.421000000002</v>
      </c>
    </row>
    <row r="789" spans="1:10">
      <c r="A789" s="115"/>
      <c r="B789" s="114"/>
      <c r="C789" s="114"/>
      <c r="D789" s="113"/>
      <c r="E789" s="113"/>
      <c r="F789" s="114"/>
      <c r="G789" s="114"/>
      <c r="H789" s="114"/>
      <c r="I789" s="114"/>
      <c r="J789" s="124"/>
    </row>
    <row r="790" spans="1:10">
      <c r="A790" s="115"/>
      <c r="B790" s="114"/>
      <c r="C790" s="114"/>
      <c r="D790" s="117" t="s">
        <v>1687</v>
      </c>
      <c r="E790" s="114"/>
      <c r="F790" s="114"/>
      <c r="G790" s="114"/>
      <c r="H790" s="114"/>
      <c r="I790" s="114"/>
      <c r="J790" s="119">
        <f>SUM(J773:J788)</f>
        <v>302844.78899999999</v>
      </c>
    </row>
    <row r="791" spans="1:10">
      <c r="A791" s="115"/>
      <c r="B791" s="114"/>
      <c r="C791" s="114"/>
      <c r="D791" s="113" t="s">
        <v>1787</v>
      </c>
      <c r="E791" s="114"/>
      <c r="F791" s="114"/>
      <c r="G791" s="114"/>
      <c r="H791" s="114"/>
      <c r="I791" s="114"/>
      <c r="J791" s="124">
        <f>J790/300</f>
        <v>1009.48263</v>
      </c>
    </row>
    <row r="792" spans="1:10" ht="28.5" customHeight="1">
      <c r="A792" s="111" t="s">
        <v>628</v>
      </c>
      <c r="B792" s="112">
        <v>408</v>
      </c>
      <c r="C792" s="694" t="s">
        <v>629</v>
      </c>
      <c r="D792" s="694"/>
      <c r="E792" s="694"/>
      <c r="F792" s="694"/>
      <c r="G792" s="114"/>
      <c r="H792" s="114"/>
      <c r="I792" s="114"/>
      <c r="J792" s="114"/>
    </row>
    <row r="793" spans="1:10" ht="117" customHeight="1">
      <c r="A793" s="115"/>
      <c r="B793" s="114"/>
      <c r="C793" s="688" t="s">
        <v>630</v>
      </c>
      <c r="D793" s="688"/>
      <c r="E793" s="688"/>
      <c r="F793" s="688"/>
      <c r="G793" s="114"/>
      <c r="H793" s="114"/>
      <c r="I793" s="114"/>
      <c r="J793" s="114"/>
    </row>
    <row r="794" spans="1:10">
      <c r="A794" s="111"/>
      <c r="B794" s="114"/>
      <c r="C794" s="117" t="s">
        <v>1404</v>
      </c>
      <c r="D794" s="114"/>
      <c r="E794" s="114"/>
      <c r="F794" s="114"/>
      <c r="G794" s="114"/>
      <c r="H794" s="114"/>
      <c r="I794" s="114"/>
      <c r="J794" s="114"/>
    </row>
    <row r="795" spans="1:10">
      <c r="A795" s="115"/>
      <c r="B795" s="114"/>
      <c r="C795" s="117" t="s">
        <v>1613</v>
      </c>
      <c r="D795" s="114"/>
      <c r="E795" s="114"/>
      <c r="F795" s="114"/>
      <c r="G795" s="114"/>
      <c r="H795" s="114"/>
      <c r="I795" s="114"/>
      <c r="J795" s="114"/>
    </row>
    <row r="796" spans="1:10">
      <c r="A796" s="115"/>
      <c r="B796" s="114"/>
      <c r="C796" s="113" t="s">
        <v>1633</v>
      </c>
      <c r="D796" s="113" t="s">
        <v>1230</v>
      </c>
      <c r="E796" s="114"/>
      <c r="F796" s="114"/>
      <c r="G796" s="114"/>
      <c r="H796" s="114"/>
      <c r="I796" s="114"/>
      <c r="J796" s="114"/>
    </row>
    <row r="797" spans="1:10">
      <c r="A797" s="115"/>
      <c r="B797" s="114"/>
      <c r="C797" s="114"/>
      <c r="D797" s="117" t="s">
        <v>17</v>
      </c>
      <c r="E797" s="114"/>
      <c r="F797" s="114"/>
      <c r="G797" s="118" t="s">
        <v>4</v>
      </c>
      <c r="H797" s="119">
        <v>0.68</v>
      </c>
      <c r="I797" s="119">
        <f>Labour!D16</f>
        <v>466.67</v>
      </c>
      <c r="J797" s="119">
        <f>I797*H797</f>
        <v>317.33560000000006</v>
      </c>
    </row>
    <row r="798" spans="1:10">
      <c r="A798" s="115"/>
      <c r="B798" s="114"/>
      <c r="C798" s="114"/>
      <c r="D798" s="117" t="s">
        <v>20</v>
      </c>
      <c r="E798" s="114"/>
      <c r="F798" s="114"/>
      <c r="G798" s="118" t="s">
        <v>4</v>
      </c>
      <c r="H798" s="119">
        <v>2</v>
      </c>
      <c r="I798" s="119">
        <f>Labour!D19</f>
        <v>466.67</v>
      </c>
      <c r="J798" s="119">
        <f>I798*H798</f>
        <v>933.34</v>
      </c>
    </row>
    <row r="799" spans="1:10">
      <c r="A799" s="115"/>
      <c r="B799" s="114"/>
      <c r="C799" s="114"/>
      <c r="D799" s="117" t="s">
        <v>18</v>
      </c>
      <c r="E799" s="114"/>
      <c r="F799" s="114"/>
      <c r="G799" s="118" t="s">
        <v>4</v>
      </c>
      <c r="H799" s="119">
        <v>15</v>
      </c>
      <c r="I799" s="119">
        <f>Labour!D17</f>
        <v>466.67</v>
      </c>
      <c r="J799" s="119">
        <f>I799*H799</f>
        <v>7000.05</v>
      </c>
    </row>
    <row r="800" spans="1:10">
      <c r="A800" s="115"/>
      <c r="B800" s="114"/>
      <c r="C800" s="113" t="s">
        <v>1636</v>
      </c>
      <c r="D800" s="113" t="s">
        <v>1231</v>
      </c>
      <c r="E800" s="114"/>
      <c r="F800" s="114"/>
      <c r="G800" s="114"/>
      <c r="H800" s="114"/>
      <c r="I800" s="114"/>
      <c r="J800" s="114"/>
    </row>
    <row r="801" spans="1:10">
      <c r="A801" s="115"/>
      <c r="B801" s="114"/>
      <c r="C801" s="114"/>
      <c r="D801" s="117" t="s">
        <v>1788</v>
      </c>
      <c r="E801" s="114"/>
      <c r="F801" s="114"/>
      <c r="G801" s="118" t="s">
        <v>89</v>
      </c>
      <c r="H801" s="119">
        <v>7.2</v>
      </c>
      <c r="I801" s="119">
        <f>'Plant &amp; Machinery'!G26</f>
        <v>4216</v>
      </c>
      <c r="J801" s="119">
        <f>I801*H801</f>
        <v>30355.200000000001</v>
      </c>
    </row>
    <row r="802" spans="1:10">
      <c r="A802" s="115"/>
      <c r="B802" s="114"/>
      <c r="C802" s="114"/>
      <c r="D802" s="117" t="s">
        <v>1763</v>
      </c>
      <c r="E802" s="114"/>
      <c r="F802" s="114"/>
      <c r="G802" s="118" t="s">
        <v>89</v>
      </c>
      <c r="H802" s="119">
        <v>45</v>
      </c>
      <c r="I802" s="119">
        <f>'Plant &amp; Machinery'!G36</f>
        <v>1320</v>
      </c>
      <c r="J802" s="119">
        <f>I802*H802</f>
        <v>59400</v>
      </c>
    </row>
    <row r="803" spans="1:10">
      <c r="A803" s="115"/>
      <c r="B803" s="114"/>
      <c r="C803" s="114"/>
      <c r="D803" s="117" t="s">
        <v>1480</v>
      </c>
      <c r="E803" s="114"/>
      <c r="F803" s="114"/>
      <c r="G803" s="118" t="s">
        <v>89</v>
      </c>
      <c r="H803" s="119">
        <v>24</v>
      </c>
      <c r="I803" s="119">
        <f>'Plant &amp; Machinery'!G55</f>
        <v>600</v>
      </c>
      <c r="J803" s="119">
        <f>H803*I803</f>
        <v>14400</v>
      </c>
    </row>
    <row r="804" spans="1:10">
      <c r="A804" s="115"/>
      <c r="B804" s="114"/>
      <c r="C804" s="113" t="s">
        <v>1639</v>
      </c>
      <c r="D804" s="113" t="s">
        <v>1293</v>
      </c>
      <c r="E804" s="114"/>
      <c r="F804" s="114"/>
      <c r="G804" s="114"/>
      <c r="H804" s="114"/>
      <c r="I804" s="114"/>
      <c r="J804" s="114"/>
    </row>
    <row r="805" spans="1:10" ht="42" customHeight="1">
      <c r="A805" s="115"/>
      <c r="B805" s="114"/>
      <c r="C805" s="114"/>
      <c r="D805" s="688" t="s">
        <v>1789</v>
      </c>
      <c r="E805" s="688"/>
      <c r="F805" s="688"/>
      <c r="G805" s="118" t="s">
        <v>29</v>
      </c>
      <c r="H805" s="119">
        <v>435.6</v>
      </c>
      <c r="I805" s="119">
        <f>Material!D88</f>
        <v>476</v>
      </c>
      <c r="J805" s="119">
        <f>I805*H805</f>
        <v>207345.6</v>
      </c>
    </row>
    <row r="806" spans="1:10">
      <c r="A806" s="115"/>
      <c r="B806" s="114"/>
      <c r="C806" s="114"/>
      <c r="D806" s="117" t="s">
        <v>174</v>
      </c>
      <c r="E806" s="114"/>
      <c r="F806" s="114"/>
      <c r="G806" s="118" t="s">
        <v>175</v>
      </c>
      <c r="H806" s="119">
        <v>144</v>
      </c>
      <c r="I806" s="119">
        <f>Material!D146</f>
        <v>125</v>
      </c>
      <c r="J806" s="119">
        <f>I806*H806</f>
        <v>18000</v>
      </c>
    </row>
    <row r="807" spans="1:10">
      <c r="A807" s="115"/>
      <c r="B807" s="114"/>
      <c r="C807" s="113" t="s">
        <v>1642</v>
      </c>
      <c r="D807" s="113" t="s">
        <v>1296</v>
      </c>
      <c r="E807" s="114"/>
      <c r="F807" s="114"/>
      <c r="G807" s="114"/>
      <c r="H807" s="114"/>
      <c r="I807" s="114"/>
      <c r="J807" s="124">
        <f>SUM(J795:J806)*12.5%</f>
        <v>42218.940699999999</v>
      </c>
    </row>
    <row r="808" spans="1:10">
      <c r="A808" s="115"/>
      <c r="B808" s="114"/>
      <c r="C808" s="113"/>
      <c r="D808" s="113"/>
      <c r="E808" s="114"/>
      <c r="F808" s="114"/>
      <c r="G808" s="114"/>
      <c r="H808" s="114"/>
      <c r="I808" s="114"/>
      <c r="J808" s="124"/>
    </row>
    <row r="809" spans="1:10">
      <c r="A809" s="115"/>
      <c r="B809" s="114"/>
      <c r="C809" s="117" t="s">
        <v>1618</v>
      </c>
      <c r="D809" s="114"/>
      <c r="E809" s="114"/>
      <c r="F809" s="114"/>
      <c r="G809" s="114"/>
      <c r="H809" s="114"/>
      <c r="I809" s="114"/>
      <c r="J809" s="119">
        <f>SUM(J795:J807)</f>
        <v>379970.46629999997</v>
      </c>
    </row>
    <row r="810" spans="1:10">
      <c r="A810" s="115"/>
      <c r="B810" s="114"/>
      <c r="C810" s="113" t="s">
        <v>1790</v>
      </c>
      <c r="D810" s="114"/>
      <c r="E810" s="114"/>
      <c r="F810" s="114"/>
      <c r="G810" s="114"/>
      <c r="H810" s="114"/>
      <c r="I810" s="114"/>
      <c r="J810" s="124">
        <f>J809/360</f>
        <v>1055.4735174999998</v>
      </c>
    </row>
    <row r="811" spans="1:10">
      <c r="A811" s="111" t="s">
        <v>631</v>
      </c>
      <c r="B811" s="112">
        <v>409</v>
      </c>
      <c r="C811" s="113" t="s">
        <v>632</v>
      </c>
      <c r="D811" s="114"/>
      <c r="E811" s="114"/>
      <c r="F811" s="114"/>
      <c r="G811" s="114"/>
      <c r="H811" s="114"/>
      <c r="I811" s="114"/>
      <c r="J811" s="114"/>
    </row>
    <row r="812" spans="1:10" ht="142.5" customHeight="1">
      <c r="A812" s="115"/>
      <c r="B812" s="114"/>
      <c r="C812" s="689" t="s">
        <v>633</v>
      </c>
      <c r="D812" s="689"/>
      <c r="E812" s="689"/>
      <c r="F812" s="689"/>
      <c r="G812" s="114"/>
      <c r="H812" s="114"/>
      <c r="I812" s="114"/>
      <c r="J812" s="114"/>
    </row>
    <row r="813" spans="1:10">
      <c r="A813" s="111"/>
      <c r="B813" s="114"/>
      <c r="C813" s="117" t="s">
        <v>1404</v>
      </c>
      <c r="D813" s="114"/>
      <c r="E813" s="114"/>
      <c r="F813" s="114"/>
      <c r="G813" s="114"/>
      <c r="H813" s="114"/>
      <c r="I813" s="114"/>
      <c r="J813" s="114"/>
    </row>
    <row r="814" spans="1:10">
      <c r="A814" s="115"/>
      <c r="B814" s="114"/>
      <c r="C814" s="117" t="s">
        <v>1791</v>
      </c>
      <c r="D814" s="114"/>
      <c r="E814" s="114"/>
      <c r="F814" s="114"/>
      <c r="G814" s="114"/>
      <c r="H814" s="114"/>
      <c r="I814" s="114"/>
      <c r="J814" s="114"/>
    </row>
    <row r="815" spans="1:10">
      <c r="A815" s="115"/>
      <c r="B815" s="114"/>
      <c r="C815" s="113" t="s">
        <v>1792</v>
      </c>
      <c r="D815" s="114"/>
      <c r="E815" s="114"/>
      <c r="F815" s="114"/>
      <c r="G815" s="114"/>
      <c r="H815" s="114"/>
      <c r="I815" s="114"/>
      <c r="J815" s="114"/>
    </row>
    <row r="816" spans="1:10">
      <c r="A816" s="115"/>
      <c r="B816" s="114"/>
      <c r="C816" s="117" t="s">
        <v>1793</v>
      </c>
      <c r="D816" s="114"/>
      <c r="E816" s="114"/>
      <c r="F816" s="114"/>
      <c r="G816" s="114"/>
      <c r="H816" s="114"/>
      <c r="I816" s="114"/>
      <c r="J816" s="114"/>
    </row>
    <row r="817" spans="1:10">
      <c r="A817" s="115"/>
      <c r="B817" s="114"/>
      <c r="C817" s="117" t="s">
        <v>1794</v>
      </c>
      <c r="D817" s="114"/>
      <c r="E817" s="114"/>
      <c r="F817" s="114"/>
      <c r="G817" s="114"/>
      <c r="H817" s="114"/>
      <c r="I817" s="114"/>
      <c r="J817" s="114"/>
    </row>
    <row r="818" spans="1:10">
      <c r="A818" s="115"/>
      <c r="B818" s="114"/>
      <c r="C818" s="117" t="s">
        <v>1795</v>
      </c>
      <c r="D818" s="114"/>
      <c r="E818" s="114"/>
      <c r="F818" s="114"/>
      <c r="G818" s="114"/>
      <c r="H818" s="114"/>
      <c r="I818" s="114"/>
      <c r="J818" s="114"/>
    </row>
    <row r="819" spans="1:10">
      <c r="A819" s="115"/>
      <c r="B819" s="114"/>
      <c r="C819" s="117" t="s">
        <v>1796</v>
      </c>
      <c r="D819" s="114"/>
      <c r="E819" s="114"/>
      <c r="F819" s="114"/>
      <c r="G819" s="114"/>
      <c r="H819" s="114"/>
      <c r="I819" s="114"/>
      <c r="J819" s="114"/>
    </row>
    <row r="820" spans="1:10">
      <c r="A820" s="115"/>
      <c r="B820" s="114"/>
      <c r="C820" s="117" t="s">
        <v>1797</v>
      </c>
      <c r="D820" s="114"/>
      <c r="E820" s="114"/>
      <c r="F820" s="114"/>
      <c r="G820" s="114"/>
      <c r="H820" s="114"/>
      <c r="I820" s="114"/>
      <c r="J820" s="114"/>
    </row>
    <row r="821" spans="1:10">
      <c r="A821" s="115"/>
      <c r="B821" s="114"/>
      <c r="C821" s="117" t="s">
        <v>1798</v>
      </c>
      <c r="D821" s="114"/>
      <c r="E821" s="114"/>
      <c r="F821" s="114"/>
      <c r="G821" s="114"/>
      <c r="H821" s="114"/>
      <c r="I821" s="114"/>
      <c r="J821" s="114"/>
    </row>
    <row r="822" spans="1:10">
      <c r="A822" s="115"/>
      <c r="B822" s="114"/>
      <c r="C822" s="117" t="s">
        <v>1799</v>
      </c>
      <c r="D822" s="114"/>
      <c r="E822" s="114"/>
      <c r="F822" s="114"/>
      <c r="G822" s="114"/>
      <c r="H822" s="114"/>
      <c r="I822" s="114"/>
      <c r="J822" s="114"/>
    </row>
    <row r="823" spans="1:10">
      <c r="A823" s="115"/>
      <c r="B823" s="114"/>
      <c r="C823" s="117" t="s">
        <v>1800</v>
      </c>
      <c r="D823" s="114"/>
      <c r="E823" s="114"/>
      <c r="F823" s="114"/>
      <c r="G823" s="114"/>
      <c r="H823" s="114"/>
      <c r="I823" s="114"/>
      <c r="J823" s="114"/>
    </row>
    <row r="824" spans="1:10">
      <c r="A824" s="115"/>
      <c r="B824" s="114"/>
      <c r="C824" s="117" t="s">
        <v>1801</v>
      </c>
      <c r="D824" s="114"/>
      <c r="E824" s="114"/>
      <c r="F824" s="114"/>
      <c r="G824" s="114"/>
      <c r="H824" s="114"/>
      <c r="I824" s="114"/>
      <c r="J824" s="114"/>
    </row>
    <row r="825" spans="1:10">
      <c r="A825" s="115"/>
      <c r="B825" s="114"/>
      <c r="C825" s="113" t="s">
        <v>953</v>
      </c>
      <c r="D825" s="113" t="s">
        <v>1230</v>
      </c>
      <c r="E825" s="114"/>
      <c r="F825" s="114"/>
      <c r="G825" s="114"/>
      <c r="H825" s="114"/>
      <c r="I825" s="114"/>
      <c r="J825" s="114"/>
    </row>
    <row r="826" spans="1:10">
      <c r="A826" s="115"/>
      <c r="B826" s="114"/>
      <c r="C826" s="114"/>
      <c r="D826" s="117" t="s">
        <v>17</v>
      </c>
      <c r="E826" s="114"/>
      <c r="F826" s="114"/>
      <c r="G826" s="117" t="s">
        <v>4</v>
      </c>
      <c r="H826" s="119">
        <v>0.28000000000000003</v>
      </c>
      <c r="I826" s="119">
        <f>Labour!D16</f>
        <v>466.67</v>
      </c>
      <c r="J826" s="119">
        <f>I826*H826</f>
        <v>130.66760000000002</v>
      </c>
    </row>
    <row r="827" spans="1:10">
      <c r="A827" s="115"/>
      <c r="B827" s="114"/>
      <c r="C827" s="114"/>
      <c r="D827" s="117" t="s">
        <v>18</v>
      </c>
      <c r="E827" s="114"/>
      <c r="F827" s="114"/>
      <c r="G827" s="117" t="s">
        <v>4</v>
      </c>
      <c r="H827" s="119">
        <v>6</v>
      </c>
      <c r="I827" s="119">
        <f>Labour!D17</f>
        <v>466.67</v>
      </c>
      <c r="J827" s="119">
        <f>I827*H827</f>
        <v>2800.02</v>
      </c>
    </row>
    <row r="828" spans="1:10">
      <c r="A828" s="115"/>
      <c r="B828" s="114"/>
      <c r="C828" s="114"/>
      <c r="D828" s="117" t="s">
        <v>20</v>
      </c>
      <c r="E828" s="114"/>
      <c r="F828" s="114"/>
      <c r="G828" s="118" t="s">
        <v>4</v>
      </c>
      <c r="H828" s="119">
        <v>1</v>
      </c>
      <c r="I828" s="119">
        <f>Labour!D19</f>
        <v>466.67</v>
      </c>
      <c r="J828" s="119">
        <f>I828*H828</f>
        <v>466.67</v>
      </c>
    </row>
    <row r="829" spans="1:10">
      <c r="A829" s="115"/>
      <c r="B829" s="114"/>
      <c r="C829" s="113" t="s">
        <v>955</v>
      </c>
      <c r="D829" s="113" t="s">
        <v>1231</v>
      </c>
      <c r="E829" s="114"/>
      <c r="F829" s="114"/>
      <c r="G829" s="114"/>
      <c r="H829" s="114"/>
      <c r="I829" s="114"/>
      <c r="J829" s="114"/>
    </row>
    <row r="830" spans="1:10" ht="27.75" customHeight="1">
      <c r="A830" s="115"/>
      <c r="B830" s="114"/>
      <c r="C830" s="114"/>
      <c r="D830" s="688" t="s">
        <v>1802</v>
      </c>
      <c r="E830" s="688"/>
      <c r="F830" s="688"/>
      <c r="G830" s="118" t="s">
        <v>89</v>
      </c>
      <c r="H830" s="119">
        <v>6</v>
      </c>
      <c r="I830" s="119">
        <f>'Plant &amp; Machinery'!G21</f>
        <v>2782</v>
      </c>
      <c r="J830" s="119">
        <f t="shared" ref="J830:J838" si="3">I830*H830</f>
        <v>16692</v>
      </c>
    </row>
    <row r="831" spans="1:10">
      <c r="A831" s="115"/>
      <c r="B831" s="114"/>
      <c r="C831" s="114"/>
      <c r="D831" s="117" t="s">
        <v>1803</v>
      </c>
      <c r="E831" s="114"/>
      <c r="F831" s="114"/>
      <c r="G831" s="118" t="s">
        <v>89</v>
      </c>
      <c r="H831" s="125">
        <v>16</v>
      </c>
      <c r="I831" s="119">
        <f>'Plant &amp; Machinery'!G47</f>
        <v>684</v>
      </c>
      <c r="J831" s="119">
        <f t="shared" si="3"/>
        <v>10944</v>
      </c>
    </row>
    <row r="832" spans="1:10">
      <c r="A832" s="115"/>
      <c r="B832" s="114"/>
      <c r="C832" s="114"/>
      <c r="D832" s="117" t="s">
        <v>1804</v>
      </c>
      <c r="E832" s="114"/>
      <c r="F832" s="114"/>
      <c r="G832" s="118" t="s">
        <v>89</v>
      </c>
      <c r="H832" s="125">
        <v>5.5</v>
      </c>
      <c r="I832" s="119">
        <f>'Plant &amp; Machinery'!G47</f>
        <v>684</v>
      </c>
      <c r="J832" s="119">
        <f t="shared" si="3"/>
        <v>3762</v>
      </c>
    </row>
    <row r="833" spans="1:10" ht="27" customHeight="1">
      <c r="A833" s="115"/>
      <c r="B833" s="114"/>
      <c r="C833" s="114"/>
      <c r="D833" s="688" t="s">
        <v>1805</v>
      </c>
      <c r="E833" s="688"/>
      <c r="F833" s="688"/>
      <c r="G833" s="118" t="s">
        <v>89</v>
      </c>
      <c r="H833" s="119">
        <v>3.8</v>
      </c>
      <c r="I833" s="119">
        <f>'Plant &amp; Machinery'!G47</f>
        <v>684</v>
      </c>
      <c r="J833" s="119">
        <f t="shared" si="3"/>
        <v>2599.1999999999998</v>
      </c>
    </row>
    <row r="834" spans="1:10" ht="12.75" customHeight="1">
      <c r="A834" s="115"/>
      <c r="B834" s="114"/>
      <c r="C834" s="114"/>
      <c r="D834" s="688" t="s">
        <v>1616</v>
      </c>
      <c r="E834" s="688"/>
      <c r="F834" s="688"/>
      <c r="G834" s="118" t="s">
        <v>29</v>
      </c>
      <c r="H834" s="119">
        <v>480</v>
      </c>
      <c r="I834" s="119">
        <f>'Chapter -1'!J32</f>
        <v>60.971768181818192</v>
      </c>
      <c r="J834" s="119">
        <f t="shared" si="3"/>
        <v>29266.448727272731</v>
      </c>
    </row>
    <row r="835" spans="1:10" ht="12.75" customHeight="1">
      <c r="A835" s="115"/>
      <c r="B835" s="114"/>
      <c r="C835" s="114"/>
      <c r="D835" s="688" t="s">
        <v>1617</v>
      </c>
      <c r="E835" s="688"/>
      <c r="F835" s="688"/>
      <c r="G835" s="118" t="s">
        <v>29</v>
      </c>
      <c r="H835" s="119">
        <v>480</v>
      </c>
      <c r="I835" s="119">
        <f>'Chapter -1'!J56</f>
        <v>36.415043181818184</v>
      </c>
      <c r="J835" s="119">
        <f t="shared" si="3"/>
        <v>17479.220727272728</v>
      </c>
    </row>
    <row r="836" spans="1:10">
      <c r="A836" s="115"/>
      <c r="B836" s="114"/>
      <c r="C836" s="114"/>
      <c r="D836" s="117" t="s">
        <v>1806</v>
      </c>
      <c r="E836" s="114"/>
      <c r="F836" s="114"/>
      <c r="G836" s="118" t="s">
        <v>89</v>
      </c>
      <c r="H836" s="119">
        <v>6</v>
      </c>
      <c r="I836" s="119">
        <f>'Plant &amp; Machinery'!G48</f>
        <v>517</v>
      </c>
      <c r="J836" s="119">
        <f t="shared" si="3"/>
        <v>3102</v>
      </c>
    </row>
    <row r="837" spans="1:10" ht="27.75" customHeight="1">
      <c r="A837" s="115"/>
      <c r="B837" s="114"/>
      <c r="C837" s="114"/>
      <c r="D837" s="688" t="s">
        <v>1807</v>
      </c>
      <c r="E837" s="688"/>
      <c r="F837" s="688"/>
      <c r="G837" s="118" t="s">
        <v>89</v>
      </c>
      <c r="H837" s="119">
        <v>3.2</v>
      </c>
      <c r="I837" s="119">
        <f>'Plant &amp; Machinery'!G26</f>
        <v>4216</v>
      </c>
      <c r="J837" s="119">
        <f t="shared" si="3"/>
        <v>13491.2</v>
      </c>
    </row>
    <row r="838" spans="1:10">
      <c r="A838" s="115"/>
      <c r="B838" s="114"/>
      <c r="C838" s="114"/>
      <c r="D838" s="117" t="s">
        <v>1808</v>
      </c>
      <c r="E838" s="114"/>
      <c r="F838" s="114"/>
      <c r="G838" s="118" t="s">
        <v>89</v>
      </c>
      <c r="H838" s="119">
        <v>12</v>
      </c>
      <c r="I838" s="119">
        <f>'Plant &amp; Machinery'!G36</f>
        <v>1320</v>
      </c>
      <c r="J838" s="119">
        <f t="shared" si="3"/>
        <v>15840</v>
      </c>
    </row>
    <row r="839" spans="1:10">
      <c r="A839" s="115"/>
      <c r="B839" s="114"/>
      <c r="C839" s="114"/>
      <c r="D839" s="117" t="s">
        <v>1480</v>
      </c>
      <c r="E839" s="114"/>
      <c r="F839" s="114"/>
      <c r="G839" s="118" t="s">
        <v>89</v>
      </c>
      <c r="H839" s="119">
        <v>12</v>
      </c>
      <c r="I839" s="119">
        <f>'Plant &amp; Machinery'!G55</f>
        <v>600</v>
      </c>
      <c r="J839" s="119">
        <f>H839*I839</f>
        <v>7200</v>
      </c>
    </row>
    <row r="840" spans="1:10">
      <c r="A840" s="115"/>
      <c r="B840" s="114"/>
      <c r="C840" s="113" t="s">
        <v>957</v>
      </c>
      <c r="D840" s="113" t="s">
        <v>1293</v>
      </c>
      <c r="E840" s="114"/>
      <c r="F840" s="114"/>
      <c r="G840" s="114"/>
      <c r="H840" s="114"/>
      <c r="I840" s="114"/>
      <c r="J840" s="114"/>
    </row>
    <row r="841" spans="1:10">
      <c r="A841" s="115"/>
      <c r="B841" s="114"/>
      <c r="C841" s="114"/>
      <c r="D841" s="117" t="s">
        <v>1809</v>
      </c>
      <c r="E841" s="114"/>
      <c r="F841" s="114"/>
      <c r="G841" s="118" t="s">
        <v>71</v>
      </c>
      <c r="H841" s="119">
        <v>29</v>
      </c>
      <c r="I841" s="119">
        <f>Material!D97</f>
        <v>12800</v>
      </c>
      <c r="J841" s="119">
        <f>I841*H841</f>
        <v>371200</v>
      </c>
    </row>
    <row r="842" spans="1:10" ht="16.5" customHeight="1">
      <c r="A842" s="115"/>
      <c r="B842" s="114"/>
      <c r="C842" s="114"/>
      <c r="D842" s="117" t="s">
        <v>1810</v>
      </c>
      <c r="E842" s="123"/>
      <c r="F842" s="123"/>
      <c r="G842" s="118" t="s">
        <v>29</v>
      </c>
      <c r="H842" s="119">
        <v>360</v>
      </c>
      <c r="I842" s="119">
        <f>Material!D54</f>
        <v>75</v>
      </c>
      <c r="J842" s="119">
        <f>H842*I842</f>
        <v>27000</v>
      </c>
    </row>
    <row r="843" spans="1:10">
      <c r="A843" s="115"/>
      <c r="B843" s="114"/>
      <c r="C843" s="114"/>
      <c r="D843" s="117" t="s">
        <v>174</v>
      </c>
      <c r="E843" s="114"/>
      <c r="F843" s="114"/>
      <c r="G843" s="118" t="s">
        <v>175</v>
      </c>
      <c r="H843" s="119">
        <v>72</v>
      </c>
      <c r="I843" s="119">
        <f>Material!D146</f>
        <v>125</v>
      </c>
      <c r="J843" s="119">
        <f>I843*H843</f>
        <v>9000</v>
      </c>
    </row>
    <row r="844" spans="1:10">
      <c r="A844" s="115"/>
      <c r="B844" s="114"/>
      <c r="C844" s="113" t="s">
        <v>959</v>
      </c>
      <c r="D844" s="113" t="s">
        <v>1296</v>
      </c>
      <c r="E844" s="114"/>
      <c r="F844" s="114"/>
      <c r="G844" s="114"/>
      <c r="H844" s="114"/>
      <c r="I844" s="114"/>
      <c r="J844" s="124">
        <f>SUM(J826:J843)*12.5%</f>
        <v>66371.678381818172</v>
      </c>
    </row>
    <row r="845" spans="1:10">
      <c r="A845" s="115"/>
      <c r="B845" s="114"/>
      <c r="C845" s="113"/>
      <c r="D845" s="113"/>
      <c r="E845" s="114"/>
      <c r="F845" s="114"/>
      <c r="G845" s="114"/>
      <c r="H845" s="114"/>
      <c r="I845" s="114"/>
      <c r="J845" s="124"/>
    </row>
    <row r="846" spans="1:10">
      <c r="A846" s="115"/>
      <c r="B846" s="114"/>
      <c r="C846" s="117" t="s">
        <v>1811</v>
      </c>
      <c r="D846" s="114"/>
      <c r="E846" s="114"/>
      <c r="F846" s="114"/>
      <c r="G846" s="114"/>
      <c r="H846" s="114"/>
      <c r="I846" s="114"/>
      <c r="J846" s="119">
        <f>SUM(J825:J844)</f>
        <v>597345.10543636349</v>
      </c>
    </row>
    <row r="847" spans="1:10">
      <c r="A847" s="115"/>
      <c r="B847" s="114"/>
      <c r="C847" s="113" t="s">
        <v>1812</v>
      </c>
      <c r="D847" s="114"/>
      <c r="E847" s="114"/>
      <c r="F847" s="114"/>
      <c r="G847" s="114"/>
      <c r="H847" s="114"/>
      <c r="I847" s="114"/>
      <c r="J847" s="124">
        <f>J846/480</f>
        <v>1244.4689696590906</v>
      </c>
    </row>
    <row r="848" spans="1:10" ht="67.5" customHeight="1">
      <c r="A848" s="115"/>
      <c r="B848" s="127" t="s">
        <v>726</v>
      </c>
      <c r="C848" s="131">
        <v>1</v>
      </c>
      <c r="D848" s="695" t="s">
        <v>1493</v>
      </c>
      <c r="E848" s="695"/>
      <c r="F848" s="695"/>
      <c r="G848" s="114"/>
      <c r="H848" s="114"/>
      <c r="I848" s="114"/>
      <c r="J848" s="114"/>
    </row>
    <row r="849" spans="1:10" ht="42" customHeight="1">
      <c r="A849" s="115"/>
      <c r="B849" s="114"/>
      <c r="C849" s="131">
        <v>2</v>
      </c>
      <c r="D849" s="695" t="s">
        <v>1813</v>
      </c>
      <c r="E849" s="695"/>
      <c r="F849" s="695"/>
      <c r="G849" s="114"/>
      <c r="H849" s="114"/>
      <c r="I849" s="114"/>
      <c r="J849" s="114"/>
    </row>
    <row r="850" spans="1:10" ht="43.5" customHeight="1">
      <c r="A850" s="115"/>
      <c r="B850" s="114"/>
      <c r="C850" s="131">
        <v>3</v>
      </c>
      <c r="D850" s="695" t="s">
        <v>1814</v>
      </c>
      <c r="E850" s="695"/>
      <c r="F850" s="695"/>
      <c r="G850" s="114"/>
      <c r="H850" s="114"/>
      <c r="I850" s="114"/>
      <c r="J850" s="114"/>
    </row>
    <row r="851" spans="1:10" ht="30.75" customHeight="1">
      <c r="A851" s="111" t="s">
        <v>634</v>
      </c>
      <c r="B851" s="112">
        <v>410</v>
      </c>
      <c r="C851" s="693" t="s">
        <v>635</v>
      </c>
      <c r="D851" s="693"/>
      <c r="E851" s="693"/>
      <c r="F851" s="693"/>
      <c r="G851" s="114"/>
      <c r="H851" s="114"/>
      <c r="I851" s="114"/>
      <c r="J851" s="114"/>
    </row>
    <row r="852" spans="1:10" ht="69.75" customHeight="1">
      <c r="A852" s="111"/>
      <c r="B852" s="112"/>
      <c r="C852" s="689" t="s">
        <v>636</v>
      </c>
      <c r="D852" s="689"/>
      <c r="E852" s="689"/>
      <c r="F852" s="689"/>
      <c r="G852" s="114"/>
      <c r="H852" s="114"/>
      <c r="I852" s="114"/>
      <c r="J852" s="114"/>
    </row>
    <row r="853" spans="1:10">
      <c r="A853" s="115"/>
      <c r="B853" s="114"/>
      <c r="C853" s="117" t="s">
        <v>1404</v>
      </c>
      <c r="D853" s="117"/>
      <c r="E853" s="114"/>
      <c r="F853" s="114"/>
      <c r="G853" s="114"/>
      <c r="H853" s="114"/>
      <c r="I853" s="114"/>
      <c r="J853" s="114"/>
    </row>
    <row r="854" spans="1:10">
      <c r="A854" s="111"/>
      <c r="B854" s="114"/>
      <c r="C854" s="117" t="s">
        <v>1815</v>
      </c>
      <c r="D854" s="117"/>
      <c r="E854" s="114"/>
      <c r="F854" s="114"/>
      <c r="G854" s="114"/>
      <c r="H854" s="114"/>
      <c r="I854" s="114"/>
      <c r="J854" s="114"/>
    </row>
    <row r="855" spans="1:10">
      <c r="A855" s="115"/>
      <c r="B855" s="114"/>
      <c r="C855" s="113" t="s">
        <v>1633</v>
      </c>
      <c r="D855" s="113" t="s">
        <v>1230</v>
      </c>
      <c r="E855" s="114"/>
      <c r="F855" s="114"/>
      <c r="G855" s="114"/>
      <c r="H855" s="114"/>
      <c r="I855" s="114"/>
      <c r="J855" s="114"/>
    </row>
    <row r="856" spans="1:10">
      <c r="A856" s="115"/>
      <c r="B856" s="114"/>
      <c r="C856" s="114"/>
      <c r="D856" s="117" t="s">
        <v>1816</v>
      </c>
      <c r="E856" s="114"/>
      <c r="F856" s="114"/>
      <c r="G856" s="114"/>
      <c r="H856" s="114"/>
      <c r="I856" s="114"/>
      <c r="J856" s="119">
        <v>1727.6376</v>
      </c>
    </row>
    <row r="857" spans="1:10">
      <c r="A857" s="115"/>
      <c r="B857" s="114"/>
      <c r="C857" s="113" t="s">
        <v>1636</v>
      </c>
      <c r="D857" s="113" t="s">
        <v>1231</v>
      </c>
      <c r="E857" s="114"/>
      <c r="F857" s="114"/>
      <c r="G857" s="114"/>
      <c r="H857" s="114"/>
      <c r="I857" s="114"/>
      <c r="J857" s="114"/>
    </row>
    <row r="858" spans="1:10">
      <c r="A858" s="115"/>
      <c r="B858" s="114"/>
      <c r="C858" s="114"/>
      <c r="D858" s="117" t="s">
        <v>1816</v>
      </c>
      <c r="E858" s="114"/>
      <c r="F858" s="114"/>
      <c r="G858" s="114"/>
      <c r="H858" s="114"/>
      <c r="I858" s="114"/>
      <c r="J858" s="119">
        <v>26912</v>
      </c>
    </row>
    <row r="859" spans="1:10">
      <c r="A859" s="115"/>
      <c r="B859" s="114"/>
      <c r="C859" s="113" t="s">
        <v>1639</v>
      </c>
      <c r="D859" s="113" t="s">
        <v>1293</v>
      </c>
      <c r="E859" s="114"/>
      <c r="F859" s="114"/>
      <c r="G859" s="114"/>
      <c r="H859" s="114"/>
      <c r="I859" s="114"/>
      <c r="J859" s="114"/>
    </row>
    <row r="860" spans="1:10" ht="12.75" customHeight="1">
      <c r="A860" s="115"/>
      <c r="B860" s="114"/>
      <c r="C860" s="114"/>
      <c r="D860" s="688" t="s">
        <v>1817</v>
      </c>
      <c r="E860" s="688"/>
      <c r="F860" s="688"/>
      <c r="G860" s="114"/>
      <c r="H860" s="114"/>
      <c r="I860" s="114"/>
      <c r="J860" s="114"/>
    </row>
    <row r="861" spans="1:10">
      <c r="A861" s="115"/>
      <c r="B861" s="114"/>
      <c r="C861" s="114"/>
      <c r="D861" s="117" t="s">
        <v>1786</v>
      </c>
      <c r="E861" s="123"/>
      <c r="F861" s="123"/>
      <c r="G861" s="118" t="s">
        <v>29</v>
      </c>
      <c r="H861" s="119">
        <v>384</v>
      </c>
      <c r="I861" s="119">
        <f>Material!D62</f>
        <v>350</v>
      </c>
      <c r="J861" s="119">
        <f>H861*I861</f>
        <v>134400</v>
      </c>
    </row>
    <row r="862" spans="1:10">
      <c r="A862" s="115"/>
      <c r="B862" s="114"/>
      <c r="C862" s="114"/>
      <c r="D862" s="117" t="s">
        <v>174</v>
      </c>
      <c r="E862" s="123"/>
      <c r="F862" s="123"/>
      <c r="G862" s="118" t="s">
        <v>175</v>
      </c>
      <c r="H862" s="119">
        <v>30</v>
      </c>
      <c r="I862" s="119">
        <f>Material!D146</f>
        <v>125</v>
      </c>
      <c r="J862" s="119">
        <f>I862*H862</f>
        <v>3750</v>
      </c>
    </row>
    <row r="863" spans="1:10">
      <c r="A863" s="115"/>
      <c r="B863" s="114"/>
      <c r="C863" s="113" t="s">
        <v>1642</v>
      </c>
      <c r="D863" s="113" t="s">
        <v>1296</v>
      </c>
      <c r="E863" s="114"/>
      <c r="F863" s="114"/>
      <c r="G863" s="114"/>
      <c r="H863" s="114"/>
      <c r="I863" s="114"/>
      <c r="J863" s="124">
        <f>SUM(J853:J862)*12.5%</f>
        <v>20848.704700000002</v>
      </c>
    </row>
    <row r="864" spans="1:10">
      <c r="A864" s="115"/>
      <c r="B864" s="114"/>
      <c r="C864" s="113"/>
      <c r="D864" s="113"/>
      <c r="E864" s="114"/>
      <c r="F864" s="114"/>
      <c r="G864" s="114"/>
      <c r="H864" s="114"/>
      <c r="I864" s="114"/>
      <c r="J864" s="124"/>
    </row>
    <row r="865" spans="1:10">
      <c r="A865" s="115"/>
      <c r="B865" s="114"/>
      <c r="C865" s="117" t="s">
        <v>1687</v>
      </c>
      <c r="D865" s="114"/>
      <c r="E865" s="114"/>
      <c r="F865" s="114"/>
      <c r="G865" s="114"/>
      <c r="H865" s="114"/>
      <c r="I865" s="114"/>
      <c r="J865" s="119">
        <f>SUM(J854:J863)</f>
        <v>187638.34230000002</v>
      </c>
    </row>
    <row r="866" spans="1:10">
      <c r="A866" s="115"/>
      <c r="B866" s="114"/>
      <c r="C866" s="113" t="s">
        <v>1787</v>
      </c>
      <c r="D866" s="114"/>
      <c r="E866" s="114"/>
      <c r="F866" s="114"/>
      <c r="G866" s="114"/>
      <c r="H866" s="114"/>
      <c r="I866" s="114"/>
      <c r="J866" s="124">
        <f>J865/300</f>
        <v>625.46114100000011</v>
      </c>
    </row>
    <row r="867" spans="1:10" ht="12.75" customHeight="1">
      <c r="A867" s="111" t="s">
        <v>637</v>
      </c>
      <c r="B867" s="112">
        <v>410</v>
      </c>
      <c r="C867" s="694" t="s">
        <v>638</v>
      </c>
      <c r="D867" s="694"/>
      <c r="E867" s="694"/>
      <c r="F867" s="694"/>
      <c r="G867" s="114"/>
      <c r="H867" s="114"/>
      <c r="I867" s="114"/>
      <c r="J867" s="114"/>
    </row>
    <row r="868" spans="1:10" ht="93.75" customHeight="1">
      <c r="A868" s="111"/>
      <c r="B868" s="112"/>
      <c r="C868" s="689" t="s">
        <v>639</v>
      </c>
      <c r="D868" s="689"/>
      <c r="E868" s="689"/>
      <c r="F868" s="689"/>
      <c r="G868" s="114"/>
      <c r="H868" s="114"/>
      <c r="I868" s="114"/>
      <c r="J868" s="114"/>
    </row>
    <row r="869" spans="1:10">
      <c r="A869" s="115"/>
      <c r="B869" s="114"/>
      <c r="C869" s="117" t="s">
        <v>1404</v>
      </c>
      <c r="D869" s="114"/>
      <c r="E869" s="114"/>
      <c r="F869" s="114"/>
      <c r="G869" s="114"/>
      <c r="H869" s="114"/>
      <c r="I869" s="114"/>
      <c r="J869" s="114"/>
    </row>
    <row r="870" spans="1:10">
      <c r="A870" s="111"/>
      <c r="B870" s="114"/>
      <c r="C870" s="117" t="s">
        <v>1613</v>
      </c>
      <c r="D870" s="114"/>
      <c r="E870" s="114"/>
      <c r="F870" s="114"/>
      <c r="G870" s="114"/>
      <c r="H870" s="114"/>
      <c r="I870" s="114"/>
      <c r="J870" s="114"/>
    </row>
    <row r="871" spans="1:10">
      <c r="A871" s="115"/>
      <c r="B871" s="114"/>
      <c r="C871" s="113" t="s">
        <v>1633</v>
      </c>
      <c r="D871" s="113" t="s">
        <v>1230</v>
      </c>
      <c r="E871" s="114"/>
      <c r="F871" s="114"/>
      <c r="G871" s="114"/>
      <c r="H871" s="114"/>
      <c r="I871" s="114"/>
      <c r="J871" s="114"/>
    </row>
    <row r="872" spans="1:10">
      <c r="A872" s="115"/>
      <c r="B872" s="114"/>
      <c r="C872" s="114"/>
      <c r="D872" s="117" t="s">
        <v>1818</v>
      </c>
      <c r="E872" s="114"/>
      <c r="F872" s="114"/>
      <c r="G872" s="114"/>
      <c r="H872" s="114"/>
      <c r="I872" s="114"/>
      <c r="J872" s="114"/>
    </row>
    <row r="873" spans="1:10">
      <c r="A873" s="115"/>
      <c r="B873" s="114"/>
      <c r="C873" s="113" t="s">
        <v>1636</v>
      </c>
      <c r="D873" s="113" t="s">
        <v>1231</v>
      </c>
      <c r="E873" s="114"/>
      <c r="F873" s="114"/>
      <c r="G873" s="114"/>
      <c r="H873" s="114"/>
      <c r="I873" s="114"/>
      <c r="J873" s="114"/>
    </row>
    <row r="874" spans="1:10">
      <c r="A874" s="115"/>
      <c r="B874" s="114"/>
      <c r="C874" s="114"/>
      <c r="D874" s="117" t="s">
        <v>1819</v>
      </c>
      <c r="E874" s="114"/>
      <c r="F874" s="114"/>
      <c r="G874" s="114"/>
      <c r="H874" s="114"/>
      <c r="I874" s="114"/>
      <c r="J874" s="114"/>
    </row>
    <row r="875" spans="1:10">
      <c r="A875" s="115"/>
      <c r="B875" s="114"/>
      <c r="C875" s="113" t="s">
        <v>1639</v>
      </c>
      <c r="D875" s="113" t="s">
        <v>1293</v>
      </c>
      <c r="E875" s="114"/>
      <c r="F875" s="114"/>
      <c r="G875" s="114"/>
      <c r="H875" s="114"/>
      <c r="I875" s="114"/>
      <c r="J875" s="114"/>
    </row>
    <row r="876" spans="1:10">
      <c r="A876" s="115"/>
      <c r="B876" s="114"/>
      <c r="C876" s="113"/>
      <c r="D876" s="117" t="s">
        <v>1820</v>
      </c>
      <c r="E876" s="114"/>
      <c r="F876" s="114"/>
      <c r="G876" s="114"/>
      <c r="H876" s="114"/>
      <c r="I876" s="114"/>
      <c r="J876" s="114"/>
    </row>
    <row r="877" spans="1:10" ht="12.75" customHeight="1">
      <c r="A877" s="115"/>
      <c r="B877" s="114"/>
      <c r="C877" s="114"/>
      <c r="D877" s="688" t="s">
        <v>1821</v>
      </c>
      <c r="E877" s="688"/>
      <c r="F877" s="688"/>
      <c r="G877" s="118" t="s">
        <v>29</v>
      </c>
      <c r="H877" s="119">
        <v>435.6</v>
      </c>
      <c r="I877" s="119">
        <f>Material!D62</f>
        <v>350</v>
      </c>
      <c r="J877" s="119">
        <f>H877*I877</f>
        <v>152460</v>
      </c>
    </row>
    <row r="878" spans="1:10">
      <c r="A878" s="115"/>
      <c r="B878" s="114"/>
      <c r="C878" s="114"/>
      <c r="D878" s="117" t="s">
        <v>1822</v>
      </c>
      <c r="E878" s="123"/>
      <c r="F878" s="123"/>
      <c r="G878" s="118" t="s">
        <v>29</v>
      </c>
      <c r="H878" s="119">
        <v>108</v>
      </c>
      <c r="I878" s="119">
        <f>Material!D22</f>
        <v>1150</v>
      </c>
      <c r="J878" s="119">
        <f>H878*I878</f>
        <v>124200</v>
      </c>
    </row>
    <row r="879" spans="1:10">
      <c r="A879" s="115"/>
      <c r="B879" s="114"/>
      <c r="C879" s="114"/>
      <c r="D879" s="117" t="s">
        <v>174</v>
      </c>
      <c r="E879" s="123"/>
      <c r="F879" s="123"/>
      <c r="G879" s="118" t="s">
        <v>175</v>
      </c>
      <c r="H879" s="119">
        <v>144</v>
      </c>
      <c r="I879" s="119">
        <f>Material!D146</f>
        <v>125</v>
      </c>
      <c r="J879" s="119">
        <f>I879*H879</f>
        <v>18000</v>
      </c>
    </row>
    <row r="880" spans="1:10">
      <c r="A880" s="115"/>
      <c r="B880" s="114"/>
      <c r="C880" s="113" t="s">
        <v>1642</v>
      </c>
      <c r="D880" s="113" t="s">
        <v>1296</v>
      </c>
      <c r="E880" s="114"/>
      <c r="F880" s="114"/>
      <c r="G880" s="114"/>
      <c r="H880" s="114"/>
      <c r="I880" s="114"/>
      <c r="J880" s="124">
        <f>SUM(J870:J879)*12.5%</f>
        <v>36832.5</v>
      </c>
    </row>
    <row r="881" spans="1:10">
      <c r="A881" s="115"/>
      <c r="B881" s="114"/>
      <c r="C881" s="113"/>
      <c r="D881" s="113"/>
      <c r="E881" s="114"/>
      <c r="F881" s="114"/>
      <c r="G881" s="114"/>
      <c r="H881" s="114"/>
      <c r="I881" s="114"/>
      <c r="J881" s="124"/>
    </row>
    <row r="882" spans="1:10">
      <c r="A882" s="115"/>
      <c r="B882" s="114"/>
      <c r="C882" s="117" t="s">
        <v>1618</v>
      </c>
      <c r="D882" s="114"/>
      <c r="E882" s="114"/>
      <c r="F882" s="114"/>
      <c r="G882" s="114"/>
      <c r="H882" s="114"/>
      <c r="I882" s="114"/>
      <c r="J882" s="119">
        <f>SUM(J871:J880)</f>
        <v>331492.5</v>
      </c>
    </row>
    <row r="883" spans="1:10">
      <c r="A883" s="115"/>
      <c r="B883" s="114"/>
      <c r="C883" s="113" t="s">
        <v>1790</v>
      </c>
      <c r="D883" s="114"/>
      <c r="E883" s="114"/>
      <c r="F883" s="114"/>
      <c r="G883" s="114"/>
      <c r="H883" s="114"/>
      <c r="I883" s="114"/>
      <c r="J883" s="124">
        <f>J882/360</f>
        <v>920.8125</v>
      </c>
    </row>
    <row r="884" spans="1:10" ht="15" customHeight="1">
      <c r="A884" s="111" t="s">
        <v>640</v>
      </c>
      <c r="B884" s="112">
        <v>410</v>
      </c>
      <c r="C884" s="113" t="s">
        <v>641</v>
      </c>
      <c r="D884" s="114"/>
      <c r="E884" s="114"/>
      <c r="F884" s="114"/>
      <c r="G884" s="114"/>
      <c r="H884" s="114"/>
      <c r="I884" s="114"/>
      <c r="J884" s="114"/>
    </row>
    <row r="885" spans="1:10" ht="103.5" customHeight="1">
      <c r="A885" s="115"/>
      <c r="B885" s="114"/>
      <c r="C885" s="688" t="s">
        <v>642</v>
      </c>
      <c r="D885" s="688"/>
      <c r="E885" s="688"/>
      <c r="F885" s="688"/>
      <c r="G885" s="114"/>
      <c r="H885" s="114"/>
      <c r="I885" s="114"/>
      <c r="J885" s="114"/>
    </row>
    <row r="886" spans="1:10">
      <c r="A886" s="111"/>
      <c r="B886" s="114"/>
      <c r="C886" s="117" t="s">
        <v>1404</v>
      </c>
      <c r="D886" s="114"/>
      <c r="E886" s="114"/>
      <c r="F886" s="114"/>
      <c r="G886" s="114"/>
      <c r="H886" s="114"/>
      <c r="I886" s="114"/>
      <c r="J886" s="114"/>
    </row>
    <row r="887" spans="1:10">
      <c r="A887" s="115"/>
      <c r="B887" s="114"/>
      <c r="C887" s="117" t="s">
        <v>1727</v>
      </c>
      <c r="D887" s="114"/>
      <c r="E887" s="114"/>
      <c r="F887" s="114"/>
      <c r="G887" s="114"/>
      <c r="H887" s="114"/>
      <c r="I887" s="114"/>
      <c r="J887" s="114"/>
    </row>
    <row r="888" spans="1:10" ht="27.75" customHeight="1">
      <c r="A888" s="115"/>
      <c r="B888" s="114"/>
      <c r="C888" s="688" t="s">
        <v>1823</v>
      </c>
      <c r="D888" s="688"/>
      <c r="E888" s="688"/>
      <c r="F888" s="688"/>
      <c r="G888" s="114"/>
      <c r="H888" s="114"/>
      <c r="I888" s="114"/>
      <c r="J888" s="114"/>
    </row>
    <row r="889" spans="1:10">
      <c r="A889" s="115"/>
      <c r="B889" s="114"/>
      <c r="C889" s="113" t="s">
        <v>1633</v>
      </c>
      <c r="D889" s="113" t="s">
        <v>1230</v>
      </c>
      <c r="E889" s="114"/>
      <c r="F889" s="114"/>
      <c r="G889" s="114"/>
      <c r="H889" s="114"/>
      <c r="I889" s="114"/>
      <c r="J889" s="114"/>
    </row>
    <row r="890" spans="1:10">
      <c r="A890" s="115"/>
      <c r="B890" s="114"/>
      <c r="C890" s="114"/>
      <c r="D890" s="117" t="s">
        <v>17</v>
      </c>
      <c r="E890" s="114"/>
      <c r="F890" s="114"/>
      <c r="G890" s="118" t="s">
        <v>4</v>
      </c>
      <c r="H890" s="119">
        <v>0.48</v>
      </c>
      <c r="I890" s="119">
        <f>Labour!D16</f>
        <v>466.67</v>
      </c>
      <c r="J890" s="119">
        <f>I890*H890</f>
        <v>224.0016</v>
      </c>
    </row>
    <row r="891" spans="1:10">
      <c r="A891" s="115"/>
      <c r="B891" s="114"/>
      <c r="C891" s="114"/>
      <c r="D891" s="117" t="s">
        <v>20</v>
      </c>
      <c r="E891" s="114"/>
      <c r="F891" s="114"/>
      <c r="G891" s="118" t="s">
        <v>4</v>
      </c>
      <c r="H891" s="119">
        <v>2</v>
      </c>
      <c r="I891" s="119">
        <f>Labour!D19</f>
        <v>466.67</v>
      </c>
      <c r="J891" s="119">
        <f>I891*H891</f>
        <v>933.34</v>
      </c>
    </row>
    <row r="892" spans="1:10">
      <c r="A892" s="115"/>
      <c r="B892" s="114"/>
      <c r="C892" s="114"/>
      <c r="D892" s="117" t="s">
        <v>18</v>
      </c>
      <c r="E892" s="114"/>
      <c r="F892" s="114"/>
      <c r="G892" s="118" t="s">
        <v>4</v>
      </c>
      <c r="H892" s="119">
        <v>10</v>
      </c>
      <c r="I892" s="119">
        <f>Labour!D17</f>
        <v>466.67</v>
      </c>
      <c r="J892" s="119">
        <f>I892*H892</f>
        <v>4666.7</v>
      </c>
    </row>
    <row r="893" spans="1:10">
      <c r="A893" s="115"/>
      <c r="B893" s="114"/>
      <c r="C893" s="113" t="s">
        <v>1636</v>
      </c>
      <c r="D893" s="113" t="s">
        <v>1231</v>
      </c>
      <c r="E893" s="114"/>
      <c r="F893" s="114"/>
      <c r="G893" s="114"/>
      <c r="H893" s="114"/>
      <c r="I893" s="114"/>
      <c r="J893" s="114"/>
    </row>
    <row r="894" spans="1:10" ht="30" customHeight="1">
      <c r="A894" s="115"/>
      <c r="B894" s="114"/>
      <c r="C894" s="114"/>
      <c r="D894" s="688" t="s">
        <v>1824</v>
      </c>
      <c r="E894" s="688"/>
      <c r="F894" s="688"/>
      <c r="G894" s="118" t="s">
        <v>89</v>
      </c>
      <c r="H894" s="125">
        <v>15</v>
      </c>
      <c r="I894" s="119">
        <f>'Plant &amp; Machinery'!G47</f>
        <v>684</v>
      </c>
      <c r="J894" s="119">
        <f>I894*H894</f>
        <v>10260</v>
      </c>
    </row>
    <row r="895" spans="1:10" ht="12.75" customHeight="1">
      <c r="A895" s="115"/>
      <c r="B895" s="114"/>
      <c r="C895" s="114"/>
      <c r="D895" s="688" t="s">
        <v>1700</v>
      </c>
      <c r="E895" s="688"/>
      <c r="F895" s="688"/>
      <c r="G895" s="118" t="s">
        <v>89</v>
      </c>
      <c r="H895" s="119">
        <v>6</v>
      </c>
      <c r="I895" s="119">
        <f>'Plant &amp; Machinery'!G26</f>
        <v>4216</v>
      </c>
      <c r="J895" s="119">
        <f>I895*H895</f>
        <v>25296</v>
      </c>
    </row>
    <row r="896" spans="1:10">
      <c r="A896" s="115"/>
      <c r="B896" s="114"/>
      <c r="C896" s="114"/>
      <c r="D896" s="117" t="s">
        <v>1729</v>
      </c>
      <c r="E896" s="123"/>
      <c r="F896" s="123"/>
      <c r="G896" s="118" t="s">
        <v>89</v>
      </c>
      <c r="H896" s="119">
        <v>4.3</v>
      </c>
      <c r="I896" s="119">
        <f>'Plant &amp; Machinery'!G36</f>
        <v>1320</v>
      </c>
      <c r="J896" s="119">
        <f>I896*H896</f>
        <v>5676</v>
      </c>
    </row>
    <row r="897" spans="1:10">
      <c r="A897" s="115"/>
      <c r="B897" s="114"/>
      <c r="C897" s="114"/>
      <c r="D897" s="117" t="s">
        <v>1735</v>
      </c>
      <c r="E897" s="114"/>
      <c r="F897" s="114"/>
      <c r="G897" s="118" t="s">
        <v>89</v>
      </c>
      <c r="H897" s="119">
        <v>12</v>
      </c>
      <c r="I897" s="119">
        <f>'Plant &amp; Machinery'!G51</f>
        <v>826</v>
      </c>
      <c r="J897" s="119">
        <f>I897*H897</f>
        <v>9912</v>
      </c>
    </row>
    <row r="898" spans="1:10">
      <c r="A898" s="115"/>
      <c r="B898" s="114"/>
      <c r="C898" s="114"/>
      <c r="D898" s="117" t="s">
        <v>1480</v>
      </c>
      <c r="E898" s="114"/>
      <c r="F898" s="114"/>
      <c r="G898" s="118" t="s">
        <v>89</v>
      </c>
      <c r="H898" s="119">
        <v>7</v>
      </c>
      <c r="I898" s="119">
        <f>'Plant &amp; Machinery'!G55</f>
        <v>600</v>
      </c>
      <c r="J898" s="119">
        <f>H898*I898</f>
        <v>4200</v>
      </c>
    </row>
    <row r="899" spans="1:10">
      <c r="A899" s="115"/>
      <c r="B899" s="114"/>
      <c r="C899" s="113" t="s">
        <v>1639</v>
      </c>
      <c r="D899" s="113" t="s">
        <v>1293</v>
      </c>
      <c r="E899" s="114"/>
      <c r="F899" s="114"/>
      <c r="G899" s="114"/>
      <c r="H899" s="114"/>
      <c r="I899" s="114"/>
      <c r="J899" s="114"/>
    </row>
    <row r="900" spans="1:10">
      <c r="A900" s="115"/>
      <c r="B900" s="114"/>
      <c r="C900" s="114"/>
      <c r="D900" s="117" t="s">
        <v>1825</v>
      </c>
      <c r="E900" s="114"/>
      <c r="F900" s="114"/>
      <c r="G900" s="118" t="s">
        <v>71</v>
      </c>
      <c r="H900" s="119">
        <v>21</v>
      </c>
      <c r="I900" s="119">
        <f>Material!D51</f>
        <v>6953.12</v>
      </c>
      <c r="J900" s="119">
        <f>H900*I900</f>
        <v>146015.51999999999</v>
      </c>
    </row>
    <row r="901" spans="1:10">
      <c r="A901" s="115"/>
      <c r="B901" s="114"/>
      <c r="C901" s="114"/>
      <c r="D901" s="117" t="s">
        <v>174</v>
      </c>
      <c r="E901" s="114"/>
      <c r="F901" s="114"/>
      <c r="G901" s="118" t="s">
        <v>175</v>
      </c>
      <c r="H901" s="119">
        <v>42</v>
      </c>
      <c r="I901" s="119">
        <f>Material!D146</f>
        <v>125</v>
      </c>
      <c r="J901" s="119">
        <f>I901*H901</f>
        <v>5250</v>
      </c>
    </row>
    <row r="902" spans="1:10">
      <c r="A902" s="115"/>
      <c r="B902" s="114"/>
      <c r="C902" s="113" t="s">
        <v>1642</v>
      </c>
      <c r="D902" s="113" t="s">
        <v>1296</v>
      </c>
      <c r="E902" s="114"/>
      <c r="F902" s="114"/>
      <c r="G902" s="114"/>
      <c r="H902" s="114"/>
      <c r="I902" s="114"/>
      <c r="J902" s="124">
        <f>SUM(J888:J901)*12.5%</f>
        <v>26554.195199999998</v>
      </c>
    </row>
    <row r="903" spans="1:10">
      <c r="A903" s="115"/>
      <c r="B903" s="114"/>
      <c r="C903" s="113"/>
      <c r="D903" s="113"/>
      <c r="E903" s="114"/>
      <c r="F903" s="114"/>
      <c r="G903" s="114"/>
      <c r="H903" s="114"/>
      <c r="I903" s="114"/>
      <c r="J903" s="124"/>
    </row>
    <row r="904" spans="1:10">
      <c r="A904" s="115"/>
      <c r="B904" s="114"/>
      <c r="C904" s="117" t="s">
        <v>1687</v>
      </c>
      <c r="D904" s="114"/>
      <c r="E904" s="114"/>
      <c r="F904" s="114"/>
      <c r="G904" s="114"/>
      <c r="H904" s="114"/>
      <c r="I904" s="114"/>
      <c r="J904" s="119">
        <f>SUM(J888:J902)</f>
        <v>238987.75679999997</v>
      </c>
    </row>
    <row r="905" spans="1:10">
      <c r="A905" s="115"/>
      <c r="B905" s="114"/>
      <c r="C905" s="113" t="s">
        <v>1787</v>
      </c>
      <c r="D905" s="114"/>
      <c r="E905" s="114"/>
      <c r="F905" s="114"/>
      <c r="G905" s="114"/>
      <c r="H905" s="114"/>
      <c r="I905" s="114"/>
      <c r="J905" s="124">
        <f>J904/300</f>
        <v>796.62585599999989</v>
      </c>
    </row>
    <row r="906" spans="1:10" ht="15.75" customHeight="1">
      <c r="A906" s="115"/>
      <c r="B906" s="127" t="s">
        <v>726</v>
      </c>
      <c r="C906" s="117" t="s">
        <v>299</v>
      </c>
      <c r="D906" s="128" t="s">
        <v>1826</v>
      </c>
      <c r="E906" s="114"/>
      <c r="F906" s="114"/>
      <c r="G906" s="114"/>
      <c r="H906" s="114"/>
      <c r="I906" s="114"/>
      <c r="J906" s="114"/>
    </row>
    <row r="907" spans="1:10" ht="15.75" customHeight="1">
      <c r="A907" s="115"/>
      <c r="B907" s="127"/>
      <c r="C907" s="128" t="s">
        <v>301</v>
      </c>
      <c r="D907" s="128" t="s">
        <v>1827</v>
      </c>
      <c r="E907" s="114"/>
      <c r="F907" s="114"/>
      <c r="G907" s="114"/>
      <c r="H907" s="114"/>
      <c r="I907" s="114"/>
      <c r="J907" s="114"/>
    </row>
    <row r="908" spans="1:10">
      <c r="A908" s="111" t="s">
        <v>643</v>
      </c>
      <c r="B908" s="112">
        <v>411</v>
      </c>
      <c r="C908" s="113" t="s">
        <v>644</v>
      </c>
      <c r="D908" s="114"/>
      <c r="E908" s="114"/>
      <c r="F908" s="114"/>
      <c r="G908" s="114"/>
      <c r="H908" s="114"/>
      <c r="I908" s="114"/>
      <c r="J908" s="114"/>
    </row>
    <row r="909" spans="1:10" ht="65.25" customHeight="1">
      <c r="A909" s="115"/>
      <c r="B909" s="114"/>
      <c r="C909" s="689" t="s">
        <v>645</v>
      </c>
      <c r="D909" s="689"/>
      <c r="E909" s="689"/>
      <c r="F909" s="689"/>
      <c r="G909" s="114"/>
      <c r="H909" s="114"/>
      <c r="I909" s="114"/>
      <c r="J909" s="114"/>
    </row>
    <row r="910" spans="1:10">
      <c r="A910" s="111"/>
      <c r="B910" s="114"/>
      <c r="C910" s="113" t="s">
        <v>646</v>
      </c>
      <c r="D910" s="113" t="s">
        <v>647</v>
      </c>
      <c r="E910" s="114"/>
      <c r="F910" s="114"/>
      <c r="G910" s="114"/>
      <c r="H910" s="114"/>
      <c r="I910" s="114"/>
      <c r="J910" s="114"/>
    </row>
    <row r="911" spans="1:10">
      <c r="A911" s="111"/>
      <c r="B911" s="114"/>
      <c r="C911" s="113"/>
      <c r="D911" s="117" t="s">
        <v>299</v>
      </c>
      <c r="E911" s="117" t="s">
        <v>648</v>
      </c>
      <c r="F911" s="114"/>
      <c r="G911" s="114"/>
      <c r="H911" s="114"/>
      <c r="I911" s="114"/>
      <c r="J911" s="114"/>
    </row>
    <row r="912" spans="1:10">
      <c r="A912" s="115"/>
      <c r="B912" s="114"/>
      <c r="C912" s="114"/>
      <c r="D912" s="114"/>
      <c r="E912" s="117" t="s">
        <v>1404</v>
      </c>
      <c r="F912" s="114"/>
      <c r="G912" s="114"/>
      <c r="H912" s="114"/>
      <c r="I912" s="114"/>
      <c r="J912" s="114"/>
    </row>
    <row r="913" spans="1:10">
      <c r="A913" s="115"/>
      <c r="B913" s="114"/>
      <c r="C913" s="114"/>
      <c r="D913" s="114"/>
      <c r="E913" s="117" t="s">
        <v>1613</v>
      </c>
      <c r="F913" s="114"/>
      <c r="G913" s="114"/>
      <c r="H913" s="114"/>
      <c r="I913" s="114"/>
      <c r="J913" s="114"/>
    </row>
    <row r="914" spans="1:10">
      <c r="A914" s="115"/>
      <c r="B914" s="114"/>
      <c r="C914" s="114"/>
      <c r="D914" s="114"/>
      <c r="E914" s="113" t="s">
        <v>1633</v>
      </c>
      <c r="F914" s="113" t="s">
        <v>1230</v>
      </c>
      <c r="G914" s="114"/>
      <c r="H914" s="114"/>
      <c r="I914" s="114"/>
      <c r="J914" s="114"/>
    </row>
    <row r="915" spans="1:10">
      <c r="A915" s="115"/>
      <c r="B915" s="114"/>
      <c r="C915" s="114"/>
      <c r="D915" s="114"/>
      <c r="E915" s="114"/>
      <c r="F915" s="117" t="s">
        <v>17</v>
      </c>
      <c r="G915" s="118" t="s">
        <v>4</v>
      </c>
      <c r="H915" s="119">
        <v>0.48</v>
      </c>
      <c r="I915" s="119">
        <f>Labour!D16</f>
        <v>466.67</v>
      </c>
      <c r="J915" s="119">
        <f>I915*H915</f>
        <v>224.0016</v>
      </c>
    </row>
    <row r="916" spans="1:10">
      <c r="A916" s="115"/>
      <c r="B916" s="114"/>
      <c r="C916" s="114"/>
      <c r="D916" s="114"/>
      <c r="E916" s="114"/>
      <c r="F916" s="117" t="s">
        <v>20</v>
      </c>
      <c r="G916" s="118" t="s">
        <v>4</v>
      </c>
      <c r="H916" s="119">
        <v>2</v>
      </c>
      <c r="I916" s="119">
        <f>Labour!D19</f>
        <v>466.67</v>
      </c>
      <c r="J916" s="119">
        <f>I916*H916</f>
        <v>933.34</v>
      </c>
    </row>
    <row r="917" spans="1:10">
      <c r="A917" s="115"/>
      <c r="B917" s="114"/>
      <c r="C917" s="114"/>
      <c r="D917" s="114"/>
      <c r="E917" s="114"/>
      <c r="F917" s="117" t="s">
        <v>18</v>
      </c>
      <c r="G917" s="118" t="s">
        <v>4</v>
      </c>
      <c r="H917" s="119">
        <v>10</v>
      </c>
      <c r="I917" s="119">
        <f>Labour!D17</f>
        <v>466.67</v>
      </c>
      <c r="J917" s="119">
        <f>I917*H917</f>
        <v>4666.7</v>
      </c>
    </row>
    <row r="918" spans="1:10">
      <c r="A918" s="115"/>
      <c r="B918" s="114"/>
      <c r="C918" s="114"/>
      <c r="D918" s="114"/>
      <c r="E918" s="113" t="s">
        <v>1636</v>
      </c>
      <c r="F918" s="113" t="s">
        <v>1231</v>
      </c>
      <c r="G918" s="114"/>
      <c r="H918" s="114"/>
      <c r="I918" s="114"/>
      <c r="J918" s="114"/>
    </row>
    <row r="919" spans="1:10">
      <c r="A919" s="115"/>
      <c r="B919" s="114"/>
      <c r="C919" s="114"/>
      <c r="D919" s="114"/>
      <c r="E919" s="114"/>
      <c r="F919" s="123" t="s">
        <v>1828</v>
      </c>
      <c r="G919" s="118" t="s">
        <v>89</v>
      </c>
      <c r="H919" s="119">
        <v>14</v>
      </c>
      <c r="I919" s="119">
        <f>'Plant &amp; Machinery'!G51</f>
        <v>826</v>
      </c>
      <c r="J919" s="119">
        <f>I919*H919</f>
        <v>11564</v>
      </c>
    </row>
    <row r="920" spans="1:10">
      <c r="A920" s="115"/>
      <c r="B920" s="114"/>
      <c r="C920" s="114"/>
      <c r="D920" s="114"/>
      <c r="E920" s="114"/>
      <c r="F920" s="117" t="s">
        <v>1829</v>
      </c>
      <c r="G920" s="118" t="s">
        <v>89</v>
      </c>
      <c r="H920" s="119">
        <v>6</v>
      </c>
      <c r="I920" s="119">
        <f>'Plant &amp; Machinery'!G26</f>
        <v>4216</v>
      </c>
      <c r="J920" s="119">
        <f>I920*H920</f>
        <v>25296</v>
      </c>
    </row>
    <row r="921" spans="1:10" ht="25.5">
      <c r="A921" s="115"/>
      <c r="B921" s="114"/>
      <c r="C921" s="114"/>
      <c r="D921" s="114"/>
      <c r="E921" s="114"/>
      <c r="F921" s="123" t="s">
        <v>1752</v>
      </c>
      <c r="G921" s="118" t="s">
        <v>89</v>
      </c>
      <c r="H921" s="119">
        <v>45</v>
      </c>
      <c r="I921" s="119">
        <f>'Plant &amp; Machinery'!G36</f>
        <v>1320</v>
      </c>
      <c r="J921" s="119">
        <f>I921*H921</f>
        <v>59400</v>
      </c>
    </row>
    <row r="922" spans="1:10">
      <c r="A922" s="115"/>
      <c r="B922" s="114"/>
      <c r="C922" s="114"/>
      <c r="D922" s="114"/>
      <c r="E922" s="114"/>
      <c r="F922" s="117" t="s">
        <v>1480</v>
      </c>
      <c r="G922" s="118" t="s">
        <v>89</v>
      </c>
      <c r="H922" s="119">
        <v>6</v>
      </c>
      <c r="I922" s="119">
        <f>'Plant &amp; Machinery'!G55</f>
        <v>600</v>
      </c>
      <c r="J922" s="119">
        <f>H922*I922</f>
        <v>3600</v>
      </c>
    </row>
    <row r="923" spans="1:10">
      <c r="A923" s="115"/>
      <c r="B923" s="114"/>
      <c r="C923" s="114"/>
      <c r="D923" s="114"/>
      <c r="E923" s="113" t="s">
        <v>1639</v>
      </c>
      <c r="F923" s="113" t="s">
        <v>1293</v>
      </c>
      <c r="G923" s="114"/>
      <c r="H923" s="114"/>
      <c r="I923" s="114"/>
      <c r="J923" s="114"/>
    </row>
    <row r="924" spans="1:10">
      <c r="A924" s="115"/>
      <c r="B924" s="114"/>
      <c r="C924" s="114"/>
      <c r="D924" s="114"/>
      <c r="E924" s="114"/>
      <c r="F924" s="117" t="s">
        <v>1830</v>
      </c>
      <c r="G924" s="114"/>
      <c r="H924" s="114"/>
      <c r="I924" s="114"/>
      <c r="J924" s="114"/>
    </row>
    <row r="925" spans="1:10">
      <c r="A925" s="115"/>
      <c r="B925" s="114"/>
      <c r="C925" s="114"/>
      <c r="D925" s="114"/>
      <c r="E925" s="114"/>
      <c r="F925" s="113" t="s">
        <v>1831</v>
      </c>
      <c r="G925" s="114"/>
      <c r="H925" s="114"/>
      <c r="I925" s="114"/>
      <c r="J925" s="114"/>
    </row>
    <row r="926" spans="1:10">
      <c r="A926" s="115"/>
      <c r="B926" s="114"/>
      <c r="C926" s="114"/>
      <c r="D926" s="114"/>
      <c r="E926" s="114"/>
      <c r="F926" s="117" t="s">
        <v>1832</v>
      </c>
      <c r="G926" s="118" t="s">
        <v>29</v>
      </c>
      <c r="H926" s="119">
        <v>157.46</v>
      </c>
      <c r="I926" s="119">
        <f>Material!D8</f>
        <v>1210</v>
      </c>
      <c r="J926" s="119">
        <f>I926*H926</f>
        <v>190526.6</v>
      </c>
    </row>
    <row r="927" spans="1:10">
      <c r="A927" s="115"/>
      <c r="B927" s="114"/>
      <c r="C927" s="114"/>
      <c r="D927" s="114"/>
      <c r="E927" s="114"/>
      <c r="F927" s="117" t="s">
        <v>1833</v>
      </c>
      <c r="G927" s="118" t="s">
        <v>29</v>
      </c>
      <c r="H927" s="119">
        <v>151.06</v>
      </c>
      <c r="I927" s="119">
        <f>Material!D7</f>
        <v>1360</v>
      </c>
      <c r="J927" s="119">
        <f>I927*H927</f>
        <v>205441.6</v>
      </c>
    </row>
    <row r="928" spans="1:10">
      <c r="A928" s="115"/>
      <c r="B928" s="114"/>
      <c r="C928" s="114"/>
      <c r="D928" s="114"/>
      <c r="E928" s="114"/>
      <c r="F928" s="117" t="s">
        <v>1834</v>
      </c>
      <c r="G928" s="118" t="s">
        <v>29</v>
      </c>
      <c r="H928" s="119">
        <v>116.68</v>
      </c>
      <c r="I928" s="119">
        <f>Material!D9</f>
        <v>1310</v>
      </c>
      <c r="J928" s="119">
        <f>I928*H928</f>
        <v>152850.80000000002</v>
      </c>
    </row>
    <row r="929" spans="1:10">
      <c r="A929" s="115"/>
      <c r="B929" s="114"/>
      <c r="C929" s="114"/>
      <c r="D929" s="114"/>
      <c r="E929" s="114"/>
      <c r="F929" s="117" t="s">
        <v>174</v>
      </c>
      <c r="G929" s="118" t="s">
        <v>175</v>
      </c>
      <c r="H929" s="119">
        <v>36</v>
      </c>
      <c r="I929" s="119">
        <f>Material!D146</f>
        <v>125</v>
      </c>
      <c r="J929" s="119">
        <f>I929*H929</f>
        <v>4500</v>
      </c>
    </row>
    <row r="930" spans="1:10">
      <c r="A930" s="115"/>
      <c r="B930" s="114"/>
      <c r="C930" s="114"/>
      <c r="D930" s="114"/>
      <c r="E930" s="113" t="s">
        <v>1642</v>
      </c>
      <c r="F930" s="113" t="s">
        <v>1686</v>
      </c>
      <c r="G930" s="114"/>
      <c r="H930" s="114"/>
      <c r="I930" s="114"/>
      <c r="J930" s="124">
        <f>SUM(J914:J929)*12.5%</f>
        <v>82375.3802</v>
      </c>
    </row>
    <row r="931" spans="1:10">
      <c r="A931" s="115"/>
      <c r="B931" s="114"/>
      <c r="C931" s="114"/>
      <c r="D931" s="114"/>
      <c r="E931" s="113"/>
      <c r="F931" s="113"/>
      <c r="G931" s="114"/>
      <c r="H931" s="114"/>
      <c r="I931" s="114"/>
      <c r="J931" s="124"/>
    </row>
    <row r="932" spans="1:10">
      <c r="A932" s="115"/>
      <c r="B932" s="114"/>
      <c r="C932" s="114"/>
      <c r="D932" s="114"/>
      <c r="E932" s="117" t="s">
        <v>1618</v>
      </c>
      <c r="F932" s="114"/>
      <c r="G932" s="114"/>
      <c r="H932" s="114"/>
      <c r="I932" s="114"/>
      <c r="J932" s="119">
        <f>SUM(J914:J930)</f>
        <v>741378.42180000001</v>
      </c>
    </row>
    <row r="933" spans="1:10">
      <c r="A933" s="115"/>
      <c r="B933" s="114"/>
      <c r="C933" s="114"/>
      <c r="D933" s="114"/>
      <c r="E933" s="113" t="s">
        <v>1790</v>
      </c>
      <c r="F933" s="114"/>
      <c r="G933" s="114"/>
      <c r="H933" s="114"/>
      <c r="I933" s="114"/>
      <c r="J933" s="124">
        <f>J932/360</f>
        <v>2059.384505</v>
      </c>
    </row>
    <row r="934" spans="1:10">
      <c r="A934" s="115"/>
      <c r="B934" s="114"/>
      <c r="C934" s="114"/>
      <c r="D934" s="117" t="s">
        <v>301</v>
      </c>
      <c r="E934" s="117" t="s">
        <v>649</v>
      </c>
      <c r="F934" s="114"/>
      <c r="G934" s="114"/>
      <c r="H934" s="114"/>
      <c r="I934" s="114"/>
      <c r="J934" s="114"/>
    </row>
    <row r="935" spans="1:10">
      <c r="A935" s="115"/>
      <c r="B935" s="114"/>
      <c r="C935" s="114"/>
      <c r="D935" s="114"/>
      <c r="E935" s="117" t="s">
        <v>1404</v>
      </c>
      <c r="F935" s="114"/>
      <c r="G935" s="114"/>
      <c r="H935" s="114"/>
      <c r="I935" s="114"/>
      <c r="J935" s="114"/>
    </row>
    <row r="936" spans="1:10">
      <c r="A936" s="115"/>
      <c r="B936" s="114"/>
      <c r="C936" s="114"/>
      <c r="D936" s="114"/>
      <c r="E936" s="117" t="s">
        <v>1613</v>
      </c>
      <c r="F936" s="114"/>
      <c r="G936" s="114"/>
      <c r="H936" s="114"/>
      <c r="I936" s="114"/>
      <c r="J936" s="114"/>
    </row>
    <row r="937" spans="1:10">
      <c r="A937" s="115"/>
      <c r="B937" s="114"/>
      <c r="C937" s="114"/>
      <c r="D937" s="114"/>
      <c r="E937" s="113" t="s">
        <v>1633</v>
      </c>
      <c r="F937" s="113" t="s">
        <v>1230</v>
      </c>
      <c r="G937" s="114"/>
      <c r="H937" s="114"/>
      <c r="I937" s="114"/>
      <c r="J937" s="114"/>
    </row>
    <row r="938" spans="1:10">
      <c r="A938" s="115"/>
      <c r="B938" s="114"/>
      <c r="C938" s="114"/>
      <c r="D938" s="114"/>
      <c r="E938" s="114"/>
      <c r="F938" s="117" t="s">
        <v>17</v>
      </c>
      <c r="G938" s="118" t="s">
        <v>4</v>
      </c>
      <c r="H938" s="119">
        <v>0.48</v>
      </c>
      <c r="I938" s="119">
        <f>Labour!D16</f>
        <v>466.67</v>
      </c>
      <c r="J938" s="119">
        <f>I938*H938</f>
        <v>224.0016</v>
      </c>
    </row>
    <row r="939" spans="1:10">
      <c r="A939" s="115"/>
      <c r="B939" s="114"/>
      <c r="C939" s="114"/>
      <c r="D939" s="114"/>
      <c r="E939" s="114"/>
      <c r="F939" s="117" t="s">
        <v>20</v>
      </c>
      <c r="G939" s="118" t="s">
        <v>4</v>
      </c>
      <c r="H939" s="119">
        <v>2</v>
      </c>
      <c r="I939" s="119">
        <f>Labour!D19</f>
        <v>466.67</v>
      </c>
      <c r="J939" s="119">
        <f>I939*H939</f>
        <v>933.34</v>
      </c>
    </row>
    <row r="940" spans="1:10">
      <c r="A940" s="115"/>
      <c r="B940" s="114"/>
      <c r="C940" s="114"/>
      <c r="D940" s="114"/>
      <c r="E940" s="114"/>
      <c r="F940" s="117" t="s">
        <v>18</v>
      </c>
      <c r="G940" s="118" t="s">
        <v>4</v>
      </c>
      <c r="H940" s="119">
        <v>10</v>
      </c>
      <c r="I940" s="119">
        <f>Labour!D17</f>
        <v>466.67</v>
      </c>
      <c r="J940" s="119">
        <f>I940*H940</f>
        <v>4666.7</v>
      </c>
    </row>
    <row r="941" spans="1:10">
      <c r="A941" s="115"/>
      <c r="B941" s="114"/>
      <c r="C941" s="114"/>
      <c r="D941" s="114"/>
      <c r="E941" s="113" t="s">
        <v>1636</v>
      </c>
      <c r="F941" s="113" t="s">
        <v>1231</v>
      </c>
      <c r="G941" s="114"/>
      <c r="H941" s="114"/>
      <c r="I941" s="114"/>
      <c r="J941" s="114"/>
    </row>
    <row r="942" spans="1:10" ht="14.25" customHeight="1">
      <c r="A942" s="115"/>
      <c r="B942" s="114"/>
      <c r="C942" s="114"/>
      <c r="D942" s="114"/>
      <c r="E942" s="114"/>
      <c r="F942" s="123" t="s">
        <v>1828</v>
      </c>
      <c r="G942" s="118" t="s">
        <v>89</v>
      </c>
      <c r="H942" s="119">
        <v>14</v>
      </c>
      <c r="I942" s="119">
        <f>'Plant &amp; Machinery'!G51</f>
        <v>826</v>
      </c>
      <c r="J942" s="119">
        <f>I942*H942</f>
        <v>11564</v>
      </c>
    </row>
    <row r="943" spans="1:10">
      <c r="A943" s="115"/>
      <c r="B943" s="114"/>
      <c r="C943" s="114"/>
      <c r="D943" s="114"/>
      <c r="E943" s="114"/>
      <c r="F943" s="117" t="s">
        <v>1829</v>
      </c>
      <c r="G943" s="118" t="s">
        <v>89</v>
      </c>
      <c r="H943" s="119">
        <v>6</v>
      </c>
      <c r="I943" s="119">
        <f>'Plant &amp; Machinery'!G26</f>
        <v>4216</v>
      </c>
      <c r="J943" s="119">
        <f>I943*H943</f>
        <v>25296</v>
      </c>
    </row>
    <row r="944" spans="1:10" ht="25.5">
      <c r="A944" s="115"/>
      <c r="B944" s="114"/>
      <c r="C944" s="114"/>
      <c r="D944" s="114"/>
      <c r="E944" s="114"/>
      <c r="F944" s="123" t="s">
        <v>1752</v>
      </c>
      <c r="G944" s="118" t="s">
        <v>89</v>
      </c>
      <c r="H944" s="119">
        <v>45</v>
      </c>
      <c r="I944" s="119">
        <f>'Plant &amp; Machinery'!G36</f>
        <v>1320</v>
      </c>
      <c r="J944" s="119">
        <f>I944*H944</f>
        <v>59400</v>
      </c>
    </row>
    <row r="945" spans="1:11">
      <c r="A945" s="115"/>
      <c r="B945" s="114"/>
      <c r="C945" s="114"/>
      <c r="D945" s="114"/>
      <c r="E945" s="114"/>
      <c r="F945" s="117" t="s">
        <v>1480</v>
      </c>
      <c r="G945" s="118" t="s">
        <v>89</v>
      </c>
      <c r="H945" s="119">
        <v>6</v>
      </c>
      <c r="I945" s="119">
        <f>'Plant &amp; Machinery'!G55</f>
        <v>600</v>
      </c>
      <c r="J945" s="119">
        <f>H945*I945</f>
        <v>3600</v>
      </c>
    </row>
    <row r="946" spans="1:11">
      <c r="A946" s="115"/>
      <c r="B946" s="114"/>
      <c r="C946" s="114"/>
      <c r="D946" s="114"/>
      <c r="E946" s="113" t="s">
        <v>1639</v>
      </c>
      <c r="F946" s="113" t="s">
        <v>1293</v>
      </c>
      <c r="G946" s="114"/>
      <c r="H946" s="114"/>
      <c r="I946" s="114"/>
      <c r="J946" s="114"/>
    </row>
    <row r="947" spans="1:11">
      <c r="A947" s="115"/>
      <c r="B947" s="114"/>
      <c r="C947" s="114"/>
      <c r="D947" s="114"/>
      <c r="E947" s="114"/>
      <c r="F947" s="117" t="s">
        <v>1830</v>
      </c>
      <c r="G947" s="114"/>
      <c r="H947" s="114"/>
      <c r="I947" s="114"/>
      <c r="J947" s="114"/>
    </row>
    <row r="948" spans="1:11">
      <c r="A948" s="115"/>
      <c r="B948" s="114"/>
      <c r="C948" s="114"/>
      <c r="D948" s="114"/>
      <c r="E948" s="114"/>
      <c r="F948" s="113" t="s">
        <v>1835</v>
      </c>
      <c r="G948" s="114"/>
      <c r="H948" s="114"/>
      <c r="I948" s="114"/>
      <c r="J948" s="114"/>
    </row>
    <row r="949" spans="1:11">
      <c r="A949" s="115"/>
      <c r="B949" s="114"/>
      <c r="C949" s="114"/>
      <c r="D949" s="114"/>
      <c r="E949" s="114"/>
      <c r="F949" s="117" t="s">
        <v>1836</v>
      </c>
      <c r="G949" s="118" t="s">
        <v>29</v>
      </c>
      <c r="H949" s="119">
        <v>24.12</v>
      </c>
      <c r="I949" s="119">
        <f>Material!D5</f>
        <v>1380</v>
      </c>
      <c r="J949" s="119">
        <f>I949*H949</f>
        <v>33285.599999999999</v>
      </c>
    </row>
    <row r="950" spans="1:11">
      <c r="A950" s="115"/>
      <c r="B950" s="114"/>
      <c r="C950" s="114"/>
      <c r="D950" s="114"/>
      <c r="E950" s="114"/>
      <c r="F950" s="117" t="s">
        <v>1837</v>
      </c>
      <c r="G950" s="118" t="s">
        <v>29</v>
      </c>
      <c r="H950" s="119">
        <v>237.6</v>
      </c>
      <c r="I950" s="119">
        <f>Material!D4</f>
        <v>1398</v>
      </c>
      <c r="J950" s="119">
        <f>I950*H950</f>
        <v>332164.8</v>
      </c>
    </row>
    <row r="951" spans="1:11">
      <c r="A951" s="115"/>
      <c r="B951" s="114"/>
      <c r="C951" s="114"/>
      <c r="D951" s="114"/>
      <c r="E951" s="114"/>
      <c r="F951" s="117" t="s">
        <v>1838</v>
      </c>
      <c r="G951" s="118" t="s">
        <v>29</v>
      </c>
      <c r="H951" s="119">
        <v>213.48</v>
      </c>
      <c r="I951" s="119">
        <f>Material!D6</f>
        <v>1310</v>
      </c>
      <c r="J951" s="119">
        <f>I951*H951</f>
        <v>279658.8</v>
      </c>
      <c r="K951" t="s">
        <v>1584</v>
      </c>
    </row>
    <row r="952" spans="1:11">
      <c r="A952" s="115"/>
      <c r="B952" s="114"/>
      <c r="C952" s="114"/>
      <c r="D952" s="114"/>
      <c r="E952" s="114"/>
      <c r="F952" s="117" t="s">
        <v>174</v>
      </c>
      <c r="G952" s="118" t="s">
        <v>175</v>
      </c>
      <c r="H952" s="119">
        <v>36</v>
      </c>
      <c r="I952" s="119">
        <f>Material!D146</f>
        <v>125</v>
      </c>
      <c r="J952" s="119">
        <f>I952*H952</f>
        <v>4500</v>
      </c>
    </row>
    <row r="953" spans="1:11">
      <c r="A953" s="115"/>
      <c r="B953" s="114"/>
      <c r="C953" s="114"/>
      <c r="D953" s="114"/>
      <c r="E953" s="113" t="s">
        <v>1642</v>
      </c>
      <c r="F953" s="113" t="s">
        <v>1686</v>
      </c>
      <c r="G953" s="114"/>
      <c r="H953" s="114"/>
      <c r="I953" s="114"/>
      <c r="J953" s="124">
        <f>SUM(J937:J952)*12.5%</f>
        <v>94411.655200000008</v>
      </c>
    </row>
    <row r="954" spans="1:11">
      <c r="A954" s="115"/>
      <c r="B954" s="114"/>
      <c r="C954" s="114"/>
      <c r="D954" s="114"/>
      <c r="E954" s="113"/>
      <c r="F954" s="113"/>
      <c r="G954" s="114"/>
      <c r="H954" s="114"/>
      <c r="I954" s="114"/>
      <c r="J954" s="124"/>
    </row>
    <row r="955" spans="1:11">
      <c r="A955" s="115"/>
      <c r="B955" s="114"/>
      <c r="C955" s="114"/>
      <c r="D955" s="114"/>
      <c r="E955" s="117" t="s">
        <v>1618</v>
      </c>
      <c r="F955" s="114"/>
      <c r="G955" s="114"/>
      <c r="H955" s="114"/>
      <c r="I955" s="114"/>
      <c r="J955" s="119">
        <f>SUM(J937:J953)</f>
        <v>849704.8968000001</v>
      </c>
    </row>
    <row r="956" spans="1:11">
      <c r="A956" s="115"/>
      <c r="B956" s="114"/>
      <c r="C956" s="114"/>
      <c r="D956" s="114"/>
      <c r="E956" s="113" t="s">
        <v>1790</v>
      </c>
      <c r="F956" s="114"/>
      <c r="G956" s="114"/>
      <c r="H956" s="114"/>
      <c r="I956" s="114"/>
      <c r="J956" s="124">
        <f>J955/360</f>
        <v>2360.2913800000001</v>
      </c>
    </row>
    <row r="957" spans="1:11">
      <c r="A957" s="115"/>
      <c r="B957" s="114"/>
      <c r="C957" s="113" t="s">
        <v>650</v>
      </c>
      <c r="D957" s="113" t="s">
        <v>651</v>
      </c>
      <c r="E957" s="114"/>
      <c r="F957" s="114"/>
      <c r="G957" s="114"/>
      <c r="H957" s="114"/>
      <c r="I957" s="114"/>
      <c r="J957" s="114"/>
    </row>
    <row r="958" spans="1:11">
      <c r="A958" s="115"/>
      <c r="B958" s="114"/>
      <c r="C958" s="114"/>
      <c r="D958" s="117" t="s">
        <v>318</v>
      </c>
      <c r="E958" s="117" t="s">
        <v>648</v>
      </c>
      <c r="F958" s="114"/>
      <c r="G958" s="114"/>
      <c r="H958" s="114"/>
      <c r="I958" s="114"/>
      <c r="J958" s="114"/>
    </row>
    <row r="959" spans="1:11">
      <c r="A959" s="115"/>
      <c r="B959" s="114"/>
      <c r="C959" s="114"/>
      <c r="D959" s="114"/>
      <c r="E959" s="117" t="s">
        <v>1404</v>
      </c>
      <c r="F959" s="114"/>
      <c r="G959" s="114"/>
      <c r="H959" s="114"/>
      <c r="I959" s="114"/>
      <c r="J959" s="114"/>
    </row>
    <row r="960" spans="1:11">
      <c r="A960" s="115"/>
      <c r="B960" s="114"/>
      <c r="C960" s="114"/>
      <c r="D960" s="114"/>
      <c r="E960" s="117" t="s">
        <v>1695</v>
      </c>
      <c r="F960" s="114"/>
      <c r="G960" s="114"/>
      <c r="H960" s="114"/>
      <c r="I960" s="114"/>
      <c r="J960" s="114"/>
    </row>
    <row r="961" spans="1:10">
      <c r="A961" s="115"/>
      <c r="B961" s="114"/>
      <c r="C961" s="114"/>
      <c r="D961" s="114"/>
      <c r="E961" s="113" t="s">
        <v>1633</v>
      </c>
      <c r="F961" s="113" t="s">
        <v>1230</v>
      </c>
      <c r="G961" s="114"/>
      <c r="H961" s="114"/>
      <c r="I961" s="114"/>
      <c r="J961" s="114"/>
    </row>
    <row r="962" spans="1:10">
      <c r="A962" s="115"/>
      <c r="B962" s="114"/>
      <c r="C962" s="114"/>
      <c r="D962" s="114"/>
      <c r="E962" s="114"/>
      <c r="F962" s="117" t="s">
        <v>17</v>
      </c>
      <c r="G962" s="118" t="s">
        <v>4</v>
      </c>
      <c r="H962" s="119">
        <v>0.28000000000000003</v>
      </c>
      <c r="I962" s="119">
        <f>Labour!D16</f>
        <v>466.67</v>
      </c>
      <c r="J962" s="119">
        <f>I962*H962</f>
        <v>130.66760000000002</v>
      </c>
    </row>
    <row r="963" spans="1:10">
      <c r="A963" s="115"/>
      <c r="B963" s="114"/>
      <c r="C963" s="114"/>
      <c r="D963" s="114"/>
      <c r="E963" s="114"/>
      <c r="F963" s="117" t="s">
        <v>20</v>
      </c>
      <c r="G963" s="118" t="s">
        <v>4</v>
      </c>
      <c r="H963" s="119">
        <v>1</v>
      </c>
      <c r="I963" s="119">
        <f>Labour!D19</f>
        <v>466.67</v>
      </c>
      <c r="J963" s="119">
        <f>I963*H963</f>
        <v>466.67</v>
      </c>
    </row>
    <row r="964" spans="1:10">
      <c r="A964" s="115"/>
      <c r="B964" s="114"/>
      <c r="C964" s="114"/>
      <c r="D964" s="114"/>
      <c r="E964" s="114"/>
      <c r="F964" s="117" t="s">
        <v>18</v>
      </c>
      <c r="G964" s="118" t="s">
        <v>4</v>
      </c>
      <c r="H964" s="119">
        <v>6</v>
      </c>
      <c r="I964" s="119">
        <f>Labour!D17</f>
        <v>466.67</v>
      </c>
      <c r="J964" s="119">
        <f>I964*H964</f>
        <v>2800.02</v>
      </c>
    </row>
    <row r="965" spans="1:10">
      <c r="A965" s="115"/>
      <c r="B965" s="114"/>
      <c r="C965" s="114"/>
      <c r="D965" s="114"/>
      <c r="E965" s="113" t="s">
        <v>1636</v>
      </c>
      <c r="F965" s="113" t="s">
        <v>1231</v>
      </c>
      <c r="G965" s="114"/>
      <c r="H965" s="114"/>
      <c r="I965" s="114"/>
      <c r="J965" s="114"/>
    </row>
    <row r="966" spans="1:10">
      <c r="A966" s="115"/>
      <c r="B966" s="114"/>
      <c r="C966" s="114"/>
      <c r="D966" s="114"/>
      <c r="E966" s="114"/>
      <c r="F966" s="117" t="s">
        <v>1839</v>
      </c>
      <c r="G966" s="118" t="s">
        <v>89</v>
      </c>
      <c r="H966" s="119">
        <v>6</v>
      </c>
      <c r="I966" s="119">
        <f>'Plant &amp; Machinery'!G56</f>
        <v>1800</v>
      </c>
      <c r="J966" s="119">
        <f>I966*H966</f>
        <v>10800</v>
      </c>
    </row>
    <row r="967" spans="1:10">
      <c r="A967" s="115"/>
      <c r="B967" s="114"/>
      <c r="C967" s="114"/>
      <c r="D967" s="114"/>
      <c r="E967" s="114"/>
      <c r="F967" s="117" t="s">
        <v>224</v>
      </c>
      <c r="G967" s="118" t="s">
        <v>89</v>
      </c>
      <c r="H967" s="119">
        <v>6</v>
      </c>
      <c r="I967" s="119">
        <f>'Plant &amp; Machinery'!G16</f>
        <v>1392</v>
      </c>
      <c r="J967" s="119">
        <f>H967*I967</f>
        <v>8352</v>
      </c>
    </row>
    <row r="968" spans="1:10">
      <c r="A968" s="115"/>
      <c r="B968" s="114"/>
      <c r="C968" s="114"/>
      <c r="D968" s="114"/>
      <c r="E968" s="114"/>
      <c r="F968" s="117" t="s">
        <v>1347</v>
      </c>
      <c r="G968" s="118" t="s">
        <v>89</v>
      </c>
      <c r="H968" s="119">
        <v>6</v>
      </c>
      <c r="I968" s="119">
        <f>'Plant &amp; Machinery'!G18</f>
        <v>1537</v>
      </c>
      <c r="J968" s="119">
        <f>H968*I968</f>
        <v>9222</v>
      </c>
    </row>
    <row r="969" spans="1:10">
      <c r="A969" s="115"/>
      <c r="B969" s="114"/>
      <c r="C969" s="114"/>
      <c r="D969" s="114"/>
      <c r="E969" s="114"/>
      <c r="F969" s="117" t="s">
        <v>1840</v>
      </c>
      <c r="G969" s="118" t="s">
        <v>89</v>
      </c>
      <c r="H969" s="119">
        <v>6</v>
      </c>
      <c r="I969" s="119">
        <f>'Plant &amp; Machinery'!G26</f>
        <v>4216</v>
      </c>
      <c r="J969" s="119">
        <f>I969*H969</f>
        <v>25296</v>
      </c>
    </row>
    <row r="970" spans="1:10">
      <c r="A970" s="115"/>
      <c r="B970" s="114"/>
      <c r="C970" s="114"/>
      <c r="D970" s="114"/>
      <c r="E970" s="114"/>
      <c r="F970" s="117" t="s">
        <v>1841</v>
      </c>
      <c r="G970" s="118" t="s">
        <v>89</v>
      </c>
      <c r="H970" s="119">
        <v>28.13</v>
      </c>
      <c r="I970" s="119">
        <f>'Plant &amp; Machinery'!G36</f>
        <v>1320</v>
      </c>
      <c r="J970" s="119">
        <f>I970*H970</f>
        <v>37131.599999999999</v>
      </c>
    </row>
    <row r="971" spans="1:10">
      <c r="A971" s="115"/>
      <c r="B971" s="114"/>
      <c r="C971" s="114"/>
      <c r="D971" s="114"/>
      <c r="E971" s="114"/>
      <c r="F971" s="117" t="s">
        <v>1842</v>
      </c>
      <c r="G971" s="118" t="s">
        <v>89</v>
      </c>
      <c r="H971" s="119">
        <v>3</v>
      </c>
      <c r="I971" s="119">
        <f>'Plant &amp; Machinery'!G55</f>
        <v>600</v>
      </c>
      <c r="J971" s="119">
        <f>H971*I971</f>
        <v>1800</v>
      </c>
    </row>
    <row r="972" spans="1:10">
      <c r="A972" s="115"/>
      <c r="B972" s="114"/>
      <c r="C972" s="114"/>
      <c r="D972" s="114"/>
      <c r="E972" s="114"/>
      <c r="F972" s="117" t="s">
        <v>1843</v>
      </c>
      <c r="G972" s="118" t="s">
        <v>89</v>
      </c>
      <c r="H972" s="119">
        <v>10</v>
      </c>
      <c r="I972" s="119">
        <f>'Plant &amp; Machinery'!G47</f>
        <v>684</v>
      </c>
      <c r="J972" s="119">
        <f>I972*H972</f>
        <v>6840</v>
      </c>
    </row>
    <row r="973" spans="1:10">
      <c r="A973" s="115"/>
      <c r="B973" s="114"/>
      <c r="C973" s="114"/>
      <c r="D973" s="114"/>
      <c r="E973" s="113" t="s">
        <v>1639</v>
      </c>
      <c r="F973" s="113" t="s">
        <v>1293</v>
      </c>
      <c r="G973" s="114"/>
      <c r="H973" s="114"/>
      <c r="I973" s="114"/>
      <c r="J973" s="114"/>
    </row>
    <row r="974" spans="1:10">
      <c r="A974" s="115"/>
      <c r="B974" s="114"/>
      <c r="C974" s="114"/>
      <c r="D974" s="114"/>
      <c r="E974" s="114"/>
      <c r="F974" s="117" t="s">
        <v>1844</v>
      </c>
      <c r="G974" s="114"/>
      <c r="H974" s="114"/>
      <c r="I974" s="114"/>
      <c r="J974" s="114"/>
    </row>
    <row r="975" spans="1:10">
      <c r="A975" s="115"/>
      <c r="B975" s="114"/>
      <c r="C975" s="114"/>
      <c r="D975" s="114"/>
      <c r="E975" s="114"/>
      <c r="F975" s="113" t="s">
        <v>1831</v>
      </c>
      <c r="G975" s="114"/>
      <c r="H975" s="114"/>
      <c r="I975" s="114"/>
      <c r="J975" s="114"/>
    </row>
    <row r="976" spans="1:10">
      <c r="A976" s="115"/>
      <c r="B976" s="114"/>
      <c r="C976" s="114"/>
      <c r="D976" s="114"/>
      <c r="E976" s="114"/>
      <c r="F976" s="117" t="s">
        <v>1832</v>
      </c>
      <c r="G976" s="118" t="s">
        <v>29</v>
      </c>
      <c r="H976" s="119">
        <v>98.4</v>
      </c>
      <c r="I976" s="119">
        <f>Material!D8</f>
        <v>1210</v>
      </c>
      <c r="J976" s="119">
        <f>I976*H976</f>
        <v>119064</v>
      </c>
    </row>
    <row r="977" spans="1:10">
      <c r="A977" s="115"/>
      <c r="B977" s="114"/>
      <c r="C977" s="114"/>
      <c r="D977" s="114"/>
      <c r="E977" s="114"/>
      <c r="F977" s="117" t="s">
        <v>1845</v>
      </c>
      <c r="G977" s="118" t="s">
        <v>29</v>
      </c>
      <c r="H977" s="119">
        <v>94.41</v>
      </c>
      <c r="I977" s="119">
        <f>Material!D7</f>
        <v>1360</v>
      </c>
      <c r="J977" s="119">
        <f>I977*H977</f>
        <v>128397.59999999999</v>
      </c>
    </row>
    <row r="978" spans="1:10">
      <c r="A978" s="115"/>
      <c r="B978" s="114"/>
      <c r="C978" s="114"/>
      <c r="D978" s="114"/>
      <c r="E978" s="114"/>
      <c r="F978" s="117" t="s">
        <v>1834</v>
      </c>
      <c r="G978" s="118" t="s">
        <v>29</v>
      </c>
      <c r="H978" s="119">
        <v>104.18</v>
      </c>
      <c r="I978" s="119">
        <f>Material!D9</f>
        <v>1310</v>
      </c>
      <c r="J978" s="119">
        <f>I978*H978</f>
        <v>136475.80000000002</v>
      </c>
    </row>
    <row r="979" spans="1:10">
      <c r="A979" s="115"/>
      <c r="B979" s="114"/>
      <c r="C979" s="114"/>
      <c r="D979" s="114"/>
      <c r="E979" s="114"/>
      <c r="F979" s="117" t="s">
        <v>174</v>
      </c>
      <c r="G979" s="118" t="s">
        <v>175</v>
      </c>
      <c r="H979" s="119">
        <v>18</v>
      </c>
      <c r="I979" s="119">
        <f>Material!D146</f>
        <v>125</v>
      </c>
      <c r="J979" s="119">
        <f>I979*H979</f>
        <v>2250</v>
      </c>
    </row>
    <row r="980" spans="1:10">
      <c r="A980" s="115"/>
      <c r="B980" s="114"/>
      <c r="C980" s="114"/>
      <c r="D980" s="114"/>
      <c r="E980" s="113" t="s">
        <v>1642</v>
      </c>
      <c r="F980" s="113" t="s">
        <v>1686</v>
      </c>
      <c r="G980" s="114"/>
      <c r="H980" s="114"/>
      <c r="I980" s="114"/>
      <c r="J980" s="124">
        <f>SUM(J962:J979)*12.5%</f>
        <v>61128.294699999999</v>
      </c>
    </row>
    <row r="981" spans="1:10">
      <c r="A981" s="115"/>
      <c r="B981" s="114"/>
      <c r="C981" s="114"/>
      <c r="D981" s="114"/>
      <c r="E981" s="113"/>
      <c r="F981" s="113"/>
      <c r="G981" s="114"/>
      <c r="H981" s="114"/>
      <c r="I981" s="114"/>
      <c r="J981" s="124"/>
    </row>
    <row r="982" spans="1:10">
      <c r="A982" s="115"/>
      <c r="B982" s="114"/>
      <c r="C982" s="114"/>
      <c r="D982" s="114"/>
      <c r="E982" s="117" t="s">
        <v>1702</v>
      </c>
      <c r="F982" s="114"/>
      <c r="G982" s="114"/>
      <c r="H982" s="114"/>
      <c r="I982" s="114"/>
      <c r="J982" s="119">
        <f>SUM(J962:J980)</f>
        <v>550154.65229999996</v>
      </c>
    </row>
    <row r="983" spans="1:10">
      <c r="A983" s="115"/>
      <c r="B983" s="114"/>
      <c r="C983" s="114"/>
      <c r="D983" s="114"/>
      <c r="E983" s="113" t="s">
        <v>1846</v>
      </c>
      <c r="F983" s="114"/>
      <c r="G983" s="114"/>
      <c r="H983" s="114"/>
      <c r="I983" s="114"/>
      <c r="J983" s="124">
        <f>J982/225</f>
        <v>2445.1317879999997</v>
      </c>
    </row>
    <row r="984" spans="1:10" ht="14.25" customHeight="1">
      <c r="A984" s="115"/>
      <c r="B984" s="114"/>
      <c r="C984" s="114"/>
      <c r="D984" s="117" t="s">
        <v>301</v>
      </c>
      <c r="E984" s="117" t="s">
        <v>649</v>
      </c>
      <c r="F984" s="114"/>
      <c r="G984" s="114"/>
      <c r="H984" s="114"/>
      <c r="I984" s="114"/>
      <c r="J984" s="114"/>
    </row>
    <row r="985" spans="1:10">
      <c r="A985" s="115"/>
      <c r="B985" s="114"/>
      <c r="C985" s="114"/>
      <c r="D985" s="114"/>
      <c r="E985" s="117" t="s">
        <v>1404</v>
      </c>
      <c r="F985" s="114"/>
      <c r="G985" s="114"/>
      <c r="H985" s="114"/>
      <c r="I985" s="114"/>
      <c r="J985" s="114"/>
    </row>
    <row r="986" spans="1:10">
      <c r="A986" s="115"/>
      <c r="B986" s="114"/>
      <c r="C986" s="114"/>
      <c r="D986" s="114"/>
      <c r="E986" s="117" t="s">
        <v>1695</v>
      </c>
      <c r="F986" s="114"/>
      <c r="G986" s="114"/>
      <c r="H986" s="114"/>
      <c r="I986" s="114"/>
      <c r="J986" s="114"/>
    </row>
    <row r="987" spans="1:10">
      <c r="A987" s="115"/>
      <c r="B987" s="114"/>
      <c r="C987" s="114"/>
      <c r="D987" s="114"/>
      <c r="E987" s="113" t="s">
        <v>1633</v>
      </c>
      <c r="F987" s="113" t="s">
        <v>1230</v>
      </c>
      <c r="G987" s="114"/>
      <c r="H987" s="114"/>
      <c r="I987" s="114"/>
      <c r="J987" s="114"/>
    </row>
    <row r="988" spans="1:10">
      <c r="A988" s="115"/>
      <c r="B988" s="114"/>
      <c r="C988" s="114"/>
      <c r="D988" s="114"/>
      <c r="E988" s="114"/>
      <c r="F988" s="117" t="s">
        <v>17</v>
      </c>
      <c r="G988" s="118" t="s">
        <v>4</v>
      </c>
      <c r="H988" s="119">
        <v>0.28000000000000003</v>
      </c>
      <c r="I988" s="119">
        <f>Labour!D16</f>
        <v>466.67</v>
      </c>
      <c r="J988" s="119">
        <f>I988*H988</f>
        <v>130.66760000000002</v>
      </c>
    </row>
    <row r="989" spans="1:10">
      <c r="A989" s="115"/>
      <c r="B989" s="114"/>
      <c r="C989" s="114"/>
      <c r="D989" s="114"/>
      <c r="E989" s="114"/>
      <c r="F989" s="117" t="s">
        <v>20</v>
      </c>
      <c r="G989" s="118" t="s">
        <v>4</v>
      </c>
      <c r="H989" s="119">
        <v>1</v>
      </c>
      <c r="I989" s="119">
        <f>Labour!D19</f>
        <v>466.67</v>
      </c>
      <c r="J989" s="119">
        <f>I989*H989</f>
        <v>466.67</v>
      </c>
    </row>
    <row r="990" spans="1:10">
      <c r="A990" s="115"/>
      <c r="B990" s="114"/>
      <c r="C990" s="114"/>
      <c r="D990" s="114"/>
      <c r="E990" s="114"/>
      <c r="F990" s="117" t="s">
        <v>18</v>
      </c>
      <c r="G990" s="118" t="s">
        <v>4</v>
      </c>
      <c r="H990" s="119">
        <v>6</v>
      </c>
      <c r="I990" s="119">
        <f>Labour!D17</f>
        <v>466.67</v>
      </c>
      <c r="J990" s="119">
        <f>I990*H990</f>
        <v>2800.02</v>
      </c>
    </row>
    <row r="991" spans="1:10">
      <c r="A991" s="115"/>
      <c r="B991" s="114"/>
      <c r="C991" s="114"/>
      <c r="D991" s="114"/>
      <c r="E991" s="113" t="s">
        <v>1636</v>
      </c>
      <c r="F991" s="113" t="s">
        <v>1231</v>
      </c>
      <c r="G991" s="114"/>
      <c r="H991" s="114"/>
      <c r="I991" s="114"/>
      <c r="J991" s="114"/>
    </row>
    <row r="992" spans="1:10">
      <c r="A992" s="115"/>
      <c r="B992" s="114"/>
      <c r="C992" s="114"/>
      <c r="D992" s="114"/>
      <c r="E992" s="114"/>
      <c r="F992" s="117" t="s">
        <v>1839</v>
      </c>
      <c r="G992" s="118" t="s">
        <v>89</v>
      </c>
      <c r="H992" s="119">
        <v>6</v>
      </c>
      <c r="I992" s="119">
        <f>'Plant &amp; Machinery'!G56</f>
        <v>1800</v>
      </c>
      <c r="J992" s="119">
        <f>I992*H992</f>
        <v>10800</v>
      </c>
    </row>
    <row r="993" spans="1:10">
      <c r="A993" s="115"/>
      <c r="B993" s="114"/>
      <c r="C993" s="114"/>
      <c r="D993" s="114"/>
      <c r="E993" s="114"/>
      <c r="F993" s="117" t="s">
        <v>224</v>
      </c>
      <c r="G993" s="118" t="s">
        <v>89</v>
      </c>
      <c r="H993" s="119">
        <v>6</v>
      </c>
      <c r="I993" s="119">
        <f>'Plant &amp; Machinery'!G16</f>
        <v>1392</v>
      </c>
      <c r="J993" s="119">
        <f>I993*H993</f>
        <v>8352</v>
      </c>
    </row>
    <row r="994" spans="1:10">
      <c r="A994" s="115"/>
      <c r="B994" s="114"/>
      <c r="C994" s="114"/>
      <c r="D994" s="114"/>
      <c r="E994" s="114"/>
      <c r="F994" s="117" t="s">
        <v>1347</v>
      </c>
      <c r="G994" s="118" t="s">
        <v>89</v>
      </c>
      <c r="H994" s="119">
        <v>6</v>
      </c>
      <c r="I994" s="119">
        <f>'Plant &amp; Machinery'!G18</f>
        <v>1537</v>
      </c>
      <c r="J994" s="119">
        <f>H994*I994</f>
        <v>9222</v>
      </c>
    </row>
    <row r="995" spans="1:10">
      <c r="A995" s="115"/>
      <c r="B995" s="114"/>
      <c r="C995" s="114"/>
      <c r="D995" s="114"/>
      <c r="E995" s="114"/>
      <c r="F995" s="117" t="s">
        <v>1847</v>
      </c>
      <c r="G995" s="118" t="s">
        <v>89</v>
      </c>
      <c r="H995" s="119">
        <v>6</v>
      </c>
      <c r="I995" s="119">
        <f>'Plant &amp; Machinery'!G26</f>
        <v>4216</v>
      </c>
      <c r="J995" s="119">
        <f>I995*H995</f>
        <v>25296</v>
      </c>
    </row>
    <row r="996" spans="1:10" ht="15" customHeight="1">
      <c r="A996" s="115"/>
      <c r="B996" s="114"/>
      <c r="C996" s="114"/>
      <c r="D996" s="114"/>
      <c r="E996" s="114"/>
      <c r="F996" s="117" t="s">
        <v>1841</v>
      </c>
      <c r="G996" s="118" t="s">
        <v>89</v>
      </c>
      <c r="H996" s="119">
        <v>28.13</v>
      </c>
      <c r="I996" s="119">
        <f>'Plant &amp; Machinery'!G36</f>
        <v>1320</v>
      </c>
      <c r="J996" s="119">
        <f>I996*H996</f>
        <v>37131.599999999999</v>
      </c>
    </row>
    <row r="997" spans="1:10">
      <c r="A997" s="115"/>
      <c r="B997" s="114"/>
      <c r="C997" s="114"/>
      <c r="D997" s="114"/>
      <c r="E997" s="114"/>
      <c r="F997" s="117" t="s">
        <v>1842</v>
      </c>
      <c r="G997" s="118" t="s">
        <v>89</v>
      </c>
      <c r="H997" s="119">
        <v>3</v>
      </c>
      <c r="I997" s="119">
        <f>'Plant &amp; Machinery'!G55</f>
        <v>600</v>
      </c>
      <c r="J997" s="119">
        <f>H997*I997</f>
        <v>1800</v>
      </c>
    </row>
    <row r="998" spans="1:10">
      <c r="A998" s="115"/>
      <c r="B998" s="114"/>
      <c r="C998" s="114"/>
      <c r="D998" s="114"/>
      <c r="E998" s="114"/>
      <c r="F998" s="117" t="s">
        <v>1843</v>
      </c>
      <c r="G998" s="118" t="s">
        <v>89</v>
      </c>
      <c r="H998" s="119">
        <v>10</v>
      </c>
      <c r="I998" s="119">
        <f>'Plant &amp; Machinery'!G47</f>
        <v>684</v>
      </c>
      <c r="J998" s="119">
        <f>I998*H998</f>
        <v>6840</v>
      </c>
    </row>
    <row r="999" spans="1:10">
      <c r="A999" s="115"/>
      <c r="B999" s="114"/>
      <c r="C999" s="114"/>
      <c r="D999" s="114"/>
      <c r="E999" s="113" t="s">
        <v>1639</v>
      </c>
      <c r="F999" s="113" t="s">
        <v>1293</v>
      </c>
      <c r="G999" s="114"/>
      <c r="H999" s="114"/>
      <c r="I999" s="114"/>
      <c r="J999" s="114"/>
    </row>
    <row r="1000" spans="1:10">
      <c r="A1000" s="115"/>
      <c r="B1000" s="114"/>
      <c r="C1000" s="114"/>
      <c r="D1000" s="114"/>
      <c r="E1000" s="114"/>
      <c r="F1000" s="117" t="s">
        <v>1844</v>
      </c>
      <c r="G1000" s="114"/>
      <c r="H1000" s="114"/>
      <c r="I1000" s="114"/>
      <c r="J1000" s="114"/>
    </row>
    <row r="1001" spans="1:10">
      <c r="A1001" s="115"/>
      <c r="B1001" s="114"/>
      <c r="C1001" s="114"/>
      <c r="D1001" s="114"/>
      <c r="E1001" s="114"/>
      <c r="F1001" s="113" t="s">
        <v>1835</v>
      </c>
      <c r="G1001" s="114"/>
      <c r="H1001" s="114"/>
      <c r="I1001" s="114"/>
      <c r="J1001" s="114"/>
    </row>
    <row r="1002" spans="1:10">
      <c r="A1002" s="115"/>
      <c r="B1002" s="114"/>
      <c r="C1002" s="114"/>
      <c r="D1002" s="114"/>
      <c r="E1002" s="114"/>
      <c r="F1002" s="117" t="s">
        <v>1836</v>
      </c>
      <c r="G1002" s="118" t="s">
        <v>29</v>
      </c>
      <c r="H1002" s="119">
        <v>15.06</v>
      </c>
      <c r="I1002" s="119">
        <f>Material!D5</f>
        <v>1380</v>
      </c>
      <c r="J1002" s="119">
        <f>I1002*H1002</f>
        <v>20782.8</v>
      </c>
    </row>
    <row r="1003" spans="1:10">
      <c r="A1003" s="115"/>
      <c r="B1003" s="114"/>
      <c r="C1003" s="114"/>
      <c r="D1003" s="114"/>
      <c r="E1003" s="114"/>
      <c r="F1003" s="117" t="s">
        <v>1837</v>
      </c>
      <c r="G1003" s="118" t="s">
        <v>29</v>
      </c>
      <c r="H1003" s="119">
        <v>148.5</v>
      </c>
      <c r="I1003" s="119">
        <f>Material!D4</f>
        <v>1398</v>
      </c>
      <c r="J1003" s="119">
        <f>I1003*H1003</f>
        <v>207603</v>
      </c>
    </row>
    <row r="1004" spans="1:10">
      <c r="A1004" s="115"/>
      <c r="B1004" s="114"/>
      <c r="C1004" s="114"/>
      <c r="D1004" s="114"/>
      <c r="E1004" s="114"/>
      <c r="F1004" s="117" t="s">
        <v>1838</v>
      </c>
      <c r="G1004" s="118" t="s">
        <v>29</v>
      </c>
      <c r="H1004" s="119">
        <v>133</v>
      </c>
      <c r="I1004" s="119">
        <f>Material!D6</f>
        <v>1310</v>
      </c>
      <c r="J1004" s="119">
        <f>I1004*H1004</f>
        <v>174230</v>
      </c>
    </row>
    <row r="1005" spans="1:10">
      <c r="A1005" s="115"/>
      <c r="B1005" s="114"/>
      <c r="C1005" s="114"/>
      <c r="D1005" s="114"/>
      <c r="E1005" s="114"/>
      <c r="F1005" s="117" t="s">
        <v>174</v>
      </c>
      <c r="G1005" s="118" t="s">
        <v>175</v>
      </c>
      <c r="H1005" s="119">
        <v>18</v>
      </c>
      <c r="I1005" s="119">
        <f>Material!D146</f>
        <v>125</v>
      </c>
      <c r="J1005" s="119">
        <f>I1005*H1005</f>
        <v>2250</v>
      </c>
    </row>
    <row r="1006" spans="1:10">
      <c r="A1006" s="115"/>
      <c r="B1006" s="114"/>
      <c r="C1006" s="114"/>
      <c r="D1006" s="114"/>
      <c r="E1006" s="113" t="s">
        <v>1642</v>
      </c>
      <c r="F1006" s="113" t="s">
        <v>1686</v>
      </c>
      <c r="G1006" s="114"/>
      <c r="H1006" s="114"/>
      <c r="I1006" s="114"/>
      <c r="J1006" s="124">
        <f>SUM(J987:J1005)*12.5%</f>
        <v>63463.094700000001</v>
      </c>
    </row>
    <row r="1007" spans="1:10">
      <c r="A1007" s="115"/>
      <c r="B1007" s="114"/>
      <c r="C1007" s="114"/>
      <c r="D1007" s="114"/>
      <c r="E1007" s="113"/>
      <c r="F1007" s="113"/>
      <c r="G1007" s="114"/>
      <c r="H1007" s="114"/>
      <c r="I1007" s="114"/>
      <c r="J1007" s="124"/>
    </row>
    <row r="1008" spans="1:10">
      <c r="A1008" s="115"/>
      <c r="B1008" s="114"/>
      <c r="C1008" s="114"/>
      <c r="D1008" s="114"/>
      <c r="E1008" s="117" t="s">
        <v>1702</v>
      </c>
      <c r="F1008" s="114"/>
      <c r="G1008" s="114"/>
      <c r="H1008" s="114"/>
      <c r="I1008" s="114"/>
      <c r="J1008" s="119">
        <f>SUM(J988:J1006)</f>
        <v>571167.85230000003</v>
      </c>
    </row>
    <row r="1009" spans="1:11">
      <c r="A1009" s="115"/>
      <c r="B1009" s="114"/>
      <c r="C1009" s="114"/>
      <c r="D1009" s="114"/>
      <c r="E1009" s="113" t="s">
        <v>1846</v>
      </c>
      <c r="F1009" s="114"/>
      <c r="G1009" s="114"/>
      <c r="H1009" s="114"/>
      <c r="I1009" s="114"/>
      <c r="J1009" s="124">
        <f>J1008/225</f>
        <v>2538.523788</v>
      </c>
    </row>
    <row r="1010" spans="1:11">
      <c r="A1010" s="111" t="s">
        <v>652</v>
      </c>
      <c r="B1010" s="112">
        <v>412</v>
      </c>
      <c r="C1010" s="113" t="s">
        <v>653</v>
      </c>
      <c r="D1010" s="114"/>
      <c r="E1010" s="114"/>
      <c r="F1010" s="114"/>
      <c r="G1010" s="114"/>
      <c r="H1010" s="114"/>
      <c r="I1010" s="114"/>
      <c r="J1010" s="114"/>
    </row>
    <row r="1011" spans="1:11" ht="79.5" customHeight="1">
      <c r="A1011" s="115"/>
      <c r="B1011" s="114"/>
      <c r="C1011" s="689" t="s">
        <v>654</v>
      </c>
      <c r="D1011" s="689"/>
      <c r="E1011" s="689"/>
      <c r="F1011" s="689"/>
      <c r="G1011" s="114"/>
      <c r="H1011" s="114"/>
      <c r="I1011" s="114"/>
      <c r="J1011" s="114"/>
    </row>
    <row r="1012" spans="1:11">
      <c r="A1012" s="111"/>
      <c r="B1012" s="114"/>
      <c r="C1012" s="117" t="s">
        <v>1426</v>
      </c>
      <c r="D1012" s="114"/>
      <c r="E1012" s="114"/>
      <c r="F1012" s="114"/>
      <c r="G1012" s="114"/>
      <c r="H1012" s="114"/>
      <c r="I1012" s="114"/>
      <c r="J1012" s="114"/>
    </row>
    <row r="1013" spans="1:11">
      <c r="A1013" s="115"/>
      <c r="B1013" s="114"/>
      <c r="C1013" s="117" t="s">
        <v>1848</v>
      </c>
      <c r="D1013" s="114"/>
      <c r="E1013" s="114"/>
      <c r="F1013" s="114"/>
      <c r="G1013" s="114"/>
      <c r="H1013" s="114"/>
      <c r="I1013" s="114"/>
      <c r="J1013" s="114"/>
    </row>
    <row r="1014" spans="1:11">
      <c r="A1014" s="115"/>
      <c r="B1014" s="114"/>
      <c r="C1014" s="113" t="s">
        <v>1633</v>
      </c>
      <c r="D1014" s="113" t="s">
        <v>1230</v>
      </c>
      <c r="E1014" s="114"/>
      <c r="F1014" s="114"/>
      <c r="G1014" s="114"/>
      <c r="H1014" s="114"/>
      <c r="I1014" s="114"/>
      <c r="J1014" s="114"/>
    </row>
    <row r="1015" spans="1:11">
      <c r="A1015" s="115"/>
      <c r="B1015" s="114"/>
      <c r="C1015" s="114"/>
      <c r="D1015" s="117" t="s">
        <v>17</v>
      </c>
      <c r="E1015" s="114"/>
      <c r="F1015" s="114"/>
      <c r="G1015" s="118" t="s">
        <v>4</v>
      </c>
      <c r="H1015" s="119">
        <v>0.52</v>
      </c>
      <c r="I1015" s="119">
        <f>Labour!D16</f>
        <v>466.67</v>
      </c>
      <c r="J1015" s="119">
        <f>I1015*H1015</f>
        <v>242.66840000000002</v>
      </c>
    </row>
    <row r="1016" spans="1:11">
      <c r="A1016" s="115"/>
      <c r="B1016" s="114"/>
      <c r="C1016" s="114"/>
      <c r="D1016" s="117" t="s">
        <v>18</v>
      </c>
      <c r="E1016" s="114"/>
      <c r="F1016" s="114"/>
      <c r="G1016" s="118" t="s">
        <v>4</v>
      </c>
      <c r="H1016" s="119">
        <v>10</v>
      </c>
      <c r="I1016" s="119">
        <f>Labour!D17</f>
        <v>466.67</v>
      </c>
      <c r="J1016" s="119">
        <f>I1016*H1016</f>
        <v>4666.7</v>
      </c>
    </row>
    <row r="1017" spans="1:11">
      <c r="A1017" s="115"/>
      <c r="B1017" s="114"/>
      <c r="C1017" s="114"/>
      <c r="D1017" s="117" t="s">
        <v>1849</v>
      </c>
      <c r="E1017" s="114"/>
      <c r="F1017" s="114"/>
      <c r="G1017" s="118" t="s">
        <v>4</v>
      </c>
      <c r="H1017" s="119">
        <v>3</v>
      </c>
      <c r="I1017" s="119">
        <f>Labour!D14</f>
        <v>642.33000000000004</v>
      </c>
      <c r="J1017" s="119">
        <f>I1017*H1017</f>
        <v>1926.9900000000002</v>
      </c>
    </row>
    <row r="1018" spans="1:11">
      <c r="A1018" s="115"/>
      <c r="B1018" s="114"/>
      <c r="C1018" s="113" t="s">
        <v>1636</v>
      </c>
      <c r="D1018" s="113" t="s">
        <v>1231</v>
      </c>
      <c r="E1018" s="114"/>
      <c r="F1018" s="114"/>
      <c r="G1018" s="114"/>
      <c r="H1018" s="114"/>
      <c r="I1018" s="114"/>
      <c r="J1018" s="114"/>
    </row>
    <row r="1019" spans="1:11">
      <c r="A1019" s="115"/>
      <c r="B1019" s="114"/>
      <c r="C1019" s="114"/>
      <c r="D1019" s="117" t="s">
        <v>1808</v>
      </c>
      <c r="E1019" s="114"/>
      <c r="F1019" s="114"/>
      <c r="G1019" s="118" t="s">
        <v>89</v>
      </c>
      <c r="H1019" s="119">
        <v>1</v>
      </c>
      <c r="I1019" s="119">
        <f>'Plant &amp; Machinery'!G36</f>
        <v>1320</v>
      </c>
      <c r="J1019" s="119">
        <f>I1019*H1019</f>
        <v>1320</v>
      </c>
    </row>
    <row r="1020" spans="1:11">
      <c r="A1020" s="115"/>
      <c r="B1020" s="114"/>
      <c r="C1020" s="114"/>
      <c r="D1020" s="117" t="s">
        <v>1842</v>
      </c>
      <c r="E1020" s="114"/>
      <c r="F1020" s="114"/>
      <c r="G1020" s="118" t="s">
        <v>89</v>
      </c>
      <c r="H1020" s="119">
        <v>1</v>
      </c>
      <c r="I1020" s="119">
        <f>'Plant &amp; Machinery'!G55</f>
        <v>600</v>
      </c>
      <c r="J1020" s="119">
        <f>H1020*I1020</f>
        <v>600</v>
      </c>
    </row>
    <row r="1021" spans="1:11">
      <c r="A1021" s="115"/>
      <c r="B1021" s="114"/>
      <c r="C1021" s="113" t="s">
        <v>1639</v>
      </c>
      <c r="D1021" s="113" t="s">
        <v>1293</v>
      </c>
      <c r="E1021" s="114"/>
      <c r="F1021" s="114"/>
      <c r="G1021" s="114"/>
      <c r="H1021" s="114"/>
      <c r="I1021" s="114"/>
      <c r="J1021" s="114"/>
    </row>
    <row r="1022" spans="1:11">
      <c r="A1022" s="115"/>
      <c r="B1022" s="114"/>
      <c r="C1022" s="114"/>
      <c r="D1022" s="117" t="s">
        <v>78</v>
      </c>
      <c r="E1022" s="114"/>
      <c r="F1022" s="114"/>
      <c r="G1022" s="118" t="s">
        <v>58</v>
      </c>
      <c r="H1022" s="119">
        <v>8160</v>
      </c>
      <c r="I1022" s="119">
        <f>Material!D50</f>
        <v>8</v>
      </c>
      <c r="J1022" s="119">
        <f>H1022*I1022</f>
        <v>65280</v>
      </c>
    </row>
    <row r="1023" spans="1:11">
      <c r="A1023" s="115"/>
      <c r="B1023" s="114"/>
      <c r="C1023" s="114"/>
      <c r="D1023" s="117" t="s">
        <v>1850</v>
      </c>
      <c r="E1023" s="114"/>
      <c r="F1023" s="114"/>
      <c r="G1023" s="118" t="s">
        <v>58</v>
      </c>
      <c r="H1023" s="119">
        <v>1100</v>
      </c>
      <c r="I1023" s="119">
        <f>Material!D50</f>
        <v>8</v>
      </c>
      <c r="J1023" s="119">
        <f>I1023*H1023</f>
        <v>8800</v>
      </c>
    </row>
    <row r="1024" spans="1:11">
      <c r="A1024" s="115"/>
      <c r="B1024" s="114"/>
      <c r="C1024" s="114"/>
      <c r="D1024" s="117" t="s">
        <v>1851</v>
      </c>
      <c r="E1024" s="114"/>
      <c r="F1024" s="114"/>
      <c r="G1024" s="118" t="s">
        <v>29</v>
      </c>
      <c r="H1024" s="119">
        <v>5.66</v>
      </c>
      <c r="I1024" s="119">
        <f>Material!D126</f>
        <v>1267</v>
      </c>
      <c r="J1024" s="119">
        <f>I1024*H1024</f>
        <v>7171.22</v>
      </c>
      <c r="K1024" t="s">
        <v>1852</v>
      </c>
    </row>
    <row r="1025" spans="1:10">
      <c r="A1025" s="115"/>
      <c r="B1025" s="114"/>
      <c r="C1025" s="114"/>
      <c r="D1025" s="117" t="s">
        <v>174</v>
      </c>
      <c r="E1025" s="114"/>
      <c r="F1025" s="114"/>
      <c r="G1025" s="118" t="s">
        <v>175</v>
      </c>
      <c r="H1025" s="119">
        <v>6</v>
      </c>
      <c r="I1025" s="119">
        <f>Material!D146</f>
        <v>125</v>
      </c>
      <c r="J1025" s="119">
        <f>I1025*H1025</f>
        <v>750</v>
      </c>
    </row>
    <row r="1026" spans="1:10">
      <c r="A1026" s="115"/>
      <c r="B1026" s="114"/>
      <c r="C1026" s="113" t="s">
        <v>1642</v>
      </c>
      <c r="D1026" s="113" t="s">
        <v>1296</v>
      </c>
      <c r="E1026" s="114"/>
      <c r="F1026" s="114"/>
      <c r="G1026" s="114"/>
      <c r="H1026" s="114"/>
      <c r="I1026" s="114"/>
      <c r="J1026" s="124">
        <f>SUM(J1014:J1025)*12.5%</f>
        <v>11344.6973</v>
      </c>
    </row>
    <row r="1027" spans="1:10">
      <c r="A1027" s="115"/>
      <c r="B1027" s="114"/>
      <c r="C1027" s="113"/>
      <c r="D1027" s="113"/>
      <c r="E1027" s="114"/>
      <c r="F1027" s="114"/>
      <c r="G1027" s="114"/>
      <c r="H1027" s="114"/>
      <c r="I1027" s="114"/>
      <c r="J1027" s="124"/>
    </row>
    <row r="1028" spans="1:10">
      <c r="A1028" s="115"/>
      <c r="B1028" s="114"/>
      <c r="C1028" s="117" t="s">
        <v>1853</v>
      </c>
      <c r="D1028" s="114"/>
      <c r="E1028" s="114"/>
      <c r="F1028" s="114"/>
      <c r="G1028" s="114"/>
      <c r="H1028" s="114"/>
      <c r="I1028" s="114"/>
      <c r="J1028" s="119">
        <f>SUM(J1014:J1026)</f>
        <v>102102.2757</v>
      </c>
    </row>
    <row r="1029" spans="1:10">
      <c r="A1029" s="115"/>
      <c r="B1029" s="114"/>
      <c r="C1029" s="113" t="s">
        <v>1854</v>
      </c>
      <c r="D1029" s="114"/>
      <c r="E1029" s="114"/>
      <c r="F1029" s="114"/>
      <c r="G1029" s="114"/>
      <c r="H1029" s="114"/>
      <c r="I1029" s="114"/>
      <c r="J1029" s="124">
        <f>J1028/150</f>
        <v>680.68183799999997</v>
      </c>
    </row>
    <row r="1030" spans="1:10">
      <c r="A1030" s="111" t="s">
        <v>655</v>
      </c>
      <c r="B1030" s="112">
        <v>413</v>
      </c>
      <c r="C1030" s="113" t="s">
        <v>656</v>
      </c>
      <c r="D1030" s="114"/>
      <c r="E1030" s="114"/>
      <c r="F1030" s="114"/>
      <c r="G1030" s="114"/>
      <c r="H1030" s="114"/>
      <c r="I1030" s="114"/>
      <c r="J1030" s="114"/>
    </row>
    <row r="1031" spans="1:10" ht="117" customHeight="1">
      <c r="A1031" s="115"/>
      <c r="B1031" s="114"/>
      <c r="C1031" s="689" t="s">
        <v>657</v>
      </c>
      <c r="D1031" s="689"/>
      <c r="E1031" s="689"/>
      <c r="F1031" s="689"/>
      <c r="G1031" s="114"/>
      <c r="H1031" s="114"/>
      <c r="I1031" s="114"/>
      <c r="J1031" s="114"/>
    </row>
    <row r="1032" spans="1:10">
      <c r="A1032" s="111"/>
      <c r="B1032" s="114"/>
      <c r="C1032" s="117" t="s">
        <v>1426</v>
      </c>
      <c r="D1032" s="114"/>
      <c r="E1032" s="114"/>
      <c r="F1032" s="114"/>
      <c r="G1032" s="114"/>
      <c r="H1032" s="114"/>
      <c r="I1032" s="114"/>
      <c r="J1032" s="114"/>
    </row>
    <row r="1033" spans="1:10">
      <c r="A1033" s="115"/>
      <c r="B1033" s="114"/>
      <c r="C1033" s="117" t="s">
        <v>1855</v>
      </c>
      <c r="D1033" s="114"/>
      <c r="E1033" s="114"/>
      <c r="F1033" s="114"/>
      <c r="G1033" s="114"/>
      <c r="H1033" s="114"/>
      <c r="I1033" s="114"/>
      <c r="J1033" s="114"/>
    </row>
    <row r="1034" spans="1:10">
      <c r="A1034" s="115"/>
      <c r="B1034" s="114"/>
      <c r="C1034" s="113" t="s">
        <v>1633</v>
      </c>
      <c r="D1034" s="113" t="s">
        <v>1230</v>
      </c>
      <c r="E1034" s="114"/>
      <c r="F1034" s="114"/>
      <c r="G1034" s="114"/>
      <c r="H1034" s="114"/>
      <c r="I1034" s="114"/>
      <c r="J1034" s="114"/>
    </row>
    <row r="1035" spans="1:10">
      <c r="A1035" s="115"/>
      <c r="B1035" s="114"/>
      <c r="C1035" s="114"/>
      <c r="D1035" s="117" t="s">
        <v>17</v>
      </c>
      <c r="E1035" s="114"/>
      <c r="F1035" s="114"/>
      <c r="G1035" s="118" t="s">
        <v>4</v>
      </c>
      <c r="H1035" s="119">
        <v>2.16</v>
      </c>
      <c r="I1035" s="119">
        <f>Labour!D16</f>
        <v>466.67</v>
      </c>
      <c r="J1035" s="119">
        <f>I1035*H1035</f>
        <v>1008.0072000000001</v>
      </c>
    </row>
    <row r="1036" spans="1:10">
      <c r="A1036" s="115"/>
      <c r="B1036" s="114"/>
      <c r="C1036" s="114"/>
      <c r="D1036" s="117" t="s">
        <v>18</v>
      </c>
      <c r="E1036" s="114"/>
      <c r="F1036" s="114"/>
      <c r="G1036" s="118" t="s">
        <v>4</v>
      </c>
      <c r="H1036" s="119">
        <v>51</v>
      </c>
      <c r="I1036" s="119">
        <f>Labour!D17</f>
        <v>466.67</v>
      </c>
      <c r="J1036" s="119">
        <f>I1036*H1036</f>
        <v>23800.170000000002</v>
      </c>
    </row>
    <row r="1037" spans="1:10" ht="14.25" customHeight="1">
      <c r="A1037" s="115"/>
      <c r="B1037" s="114"/>
      <c r="C1037" s="114"/>
      <c r="D1037" s="117" t="s">
        <v>1856</v>
      </c>
      <c r="E1037" s="114"/>
      <c r="F1037" s="114"/>
      <c r="G1037" s="118" t="s">
        <v>4</v>
      </c>
      <c r="H1037" s="119">
        <v>13</v>
      </c>
      <c r="I1037" s="119">
        <f>Labour!D15</f>
        <v>527.33000000000004</v>
      </c>
      <c r="J1037" s="119">
        <f>I1037*H1037</f>
        <v>6855.2900000000009</v>
      </c>
    </row>
    <row r="1038" spans="1:10">
      <c r="A1038" s="115"/>
      <c r="B1038" s="114"/>
      <c r="C1038" s="113" t="s">
        <v>1636</v>
      </c>
      <c r="D1038" s="113" t="s">
        <v>1231</v>
      </c>
      <c r="E1038" s="114"/>
      <c r="F1038" s="114"/>
      <c r="G1038" s="114"/>
      <c r="H1038" s="114"/>
      <c r="I1038" s="114"/>
      <c r="J1038" s="114"/>
    </row>
    <row r="1039" spans="1:10">
      <c r="A1039" s="115"/>
      <c r="B1039" s="114"/>
      <c r="C1039" s="114"/>
      <c r="D1039" s="117" t="s">
        <v>1857</v>
      </c>
      <c r="E1039" s="114"/>
      <c r="F1039" s="114"/>
      <c r="G1039" s="118" t="s">
        <v>89</v>
      </c>
      <c r="H1039" s="119">
        <v>2</v>
      </c>
      <c r="I1039" s="119">
        <f>'Plant &amp; Machinery'!G36</f>
        <v>1320</v>
      </c>
      <c r="J1039" s="119">
        <f>I1039*H1039</f>
        <v>2640</v>
      </c>
    </row>
    <row r="1040" spans="1:10">
      <c r="A1040" s="115"/>
      <c r="B1040" s="114"/>
      <c r="C1040" s="114"/>
      <c r="D1040" s="117" t="s">
        <v>1480</v>
      </c>
      <c r="E1040" s="114"/>
      <c r="F1040" s="114"/>
      <c r="G1040" s="118" t="s">
        <v>89</v>
      </c>
      <c r="H1040" s="119">
        <v>1</v>
      </c>
      <c r="I1040" s="119">
        <f>'Plant &amp; Machinery'!G55</f>
        <v>600</v>
      </c>
      <c r="J1040" s="119">
        <f>H1040*I1040</f>
        <v>600</v>
      </c>
    </row>
    <row r="1041" spans="1:10">
      <c r="A1041" s="115"/>
      <c r="B1041" s="114"/>
      <c r="C1041" s="113" t="s">
        <v>1639</v>
      </c>
      <c r="D1041" s="113" t="s">
        <v>1293</v>
      </c>
      <c r="E1041" s="114"/>
      <c r="F1041" s="114"/>
      <c r="G1041" s="114"/>
      <c r="H1041" s="114"/>
      <c r="I1041" s="114"/>
      <c r="J1041" s="114"/>
    </row>
    <row r="1042" spans="1:10">
      <c r="A1042" s="115"/>
      <c r="B1042" s="114"/>
      <c r="C1042" s="114"/>
      <c r="D1042" s="117" t="s">
        <v>798</v>
      </c>
      <c r="E1042" s="117" t="s">
        <v>1858</v>
      </c>
      <c r="F1042" s="114"/>
      <c r="G1042" s="114"/>
      <c r="H1042" s="114"/>
      <c r="I1042" s="114"/>
      <c r="J1042" s="114"/>
    </row>
    <row r="1043" spans="1:10">
      <c r="A1043" s="115"/>
      <c r="B1043" s="114"/>
      <c r="C1043" s="114"/>
      <c r="D1043" s="114"/>
      <c r="E1043" s="117" t="s">
        <v>1859</v>
      </c>
      <c r="F1043" s="114"/>
      <c r="G1043" s="118" t="s">
        <v>29</v>
      </c>
      <c r="H1043" s="132">
        <v>0.17399999999999999</v>
      </c>
      <c r="I1043" s="119">
        <f>Material!D126</f>
        <v>1267</v>
      </c>
      <c r="J1043" s="119">
        <v>14.79</v>
      </c>
    </row>
    <row r="1044" spans="1:10">
      <c r="A1044" s="115"/>
      <c r="B1044" s="114"/>
      <c r="C1044" s="114"/>
      <c r="D1044" s="117" t="s">
        <v>800</v>
      </c>
      <c r="E1044" s="117" t="s">
        <v>1860</v>
      </c>
      <c r="F1044" s="114"/>
      <c r="G1044" s="114"/>
      <c r="H1044" s="114"/>
      <c r="I1044" s="114"/>
      <c r="J1044" s="114"/>
    </row>
    <row r="1045" spans="1:10">
      <c r="A1045" s="115"/>
      <c r="B1045" s="114"/>
      <c r="C1045" s="114"/>
      <c r="D1045" s="114"/>
      <c r="E1045" s="117" t="s">
        <v>1861</v>
      </c>
      <c r="F1045" s="114"/>
      <c r="G1045" s="118" t="s">
        <v>29</v>
      </c>
      <c r="H1045" s="132">
        <v>15.436999999999999</v>
      </c>
      <c r="I1045" s="119">
        <f>Material!D125</f>
        <v>1256</v>
      </c>
      <c r="J1045" s="119">
        <f>I1045*H1045</f>
        <v>19388.871999999999</v>
      </c>
    </row>
    <row r="1046" spans="1:10">
      <c r="A1046" s="115"/>
      <c r="B1046" s="114"/>
      <c r="C1046" s="114"/>
      <c r="D1046" s="117" t="s">
        <v>802</v>
      </c>
      <c r="E1046" s="117" t="s">
        <v>1862</v>
      </c>
      <c r="F1046" s="114"/>
      <c r="G1046" s="114"/>
      <c r="H1046" s="114"/>
      <c r="I1046" s="114"/>
      <c r="J1046" s="114"/>
    </row>
    <row r="1047" spans="1:10" ht="12.75" customHeight="1">
      <c r="A1047" s="115"/>
      <c r="B1047" s="114"/>
      <c r="C1047" s="114"/>
      <c r="D1047" s="114"/>
      <c r="E1047" s="688" t="s">
        <v>1863</v>
      </c>
      <c r="F1047" s="688"/>
      <c r="G1047" s="118" t="s">
        <v>1864</v>
      </c>
      <c r="H1047" s="119">
        <v>5168</v>
      </c>
      <c r="I1047" s="119">
        <f>Material!D139</f>
        <v>25</v>
      </c>
      <c r="J1047" s="119">
        <f>H1047*I1047</f>
        <v>129200</v>
      </c>
    </row>
    <row r="1048" spans="1:10">
      <c r="A1048" s="115"/>
      <c r="B1048" s="114"/>
      <c r="C1048" s="114"/>
      <c r="D1048" s="117" t="s">
        <v>1865</v>
      </c>
      <c r="E1048" s="117" t="s">
        <v>1866</v>
      </c>
      <c r="F1048" s="114"/>
      <c r="G1048" s="114"/>
      <c r="H1048" s="114"/>
      <c r="I1048" s="114"/>
      <c r="J1048" s="114"/>
    </row>
    <row r="1049" spans="1:10" ht="12.75" customHeight="1">
      <c r="A1049" s="115"/>
      <c r="B1049" s="114"/>
      <c r="C1049" s="114"/>
      <c r="D1049" s="114"/>
      <c r="E1049" s="688" t="s">
        <v>1867</v>
      </c>
      <c r="F1049" s="688"/>
      <c r="G1049" s="118" t="s">
        <v>1864</v>
      </c>
      <c r="H1049" s="119">
        <v>464</v>
      </c>
      <c r="I1049" s="119">
        <f>Material!D72</f>
        <v>200</v>
      </c>
      <c r="J1049" s="119">
        <f>H1049*I1049</f>
        <v>92800</v>
      </c>
    </row>
    <row r="1050" spans="1:10">
      <c r="A1050" s="115"/>
      <c r="B1050" s="114"/>
      <c r="C1050" s="114"/>
      <c r="D1050" s="117" t="s">
        <v>1868</v>
      </c>
      <c r="E1050" s="117" t="s">
        <v>174</v>
      </c>
      <c r="F1050" s="114"/>
      <c r="G1050" s="118" t="s">
        <v>175</v>
      </c>
      <c r="H1050" s="119">
        <v>6</v>
      </c>
      <c r="I1050" s="119">
        <f>Material!D146</f>
        <v>125</v>
      </c>
      <c r="J1050" s="119">
        <f>I1050*H1050</f>
        <v>750</v>
      </c>
    </row>
    <row r="1051" spans="1:10">
      <c r="A1051" s="115"/>
      <c r="B1051" s="114"/>
      <c r="C1051" s="113" t="s">
        <v>1642</v>
      </c>
      <c r="D1051" s="113" t="s">
        <v>1296</v>
      </c>
      <c r="E1051" s="114"/>
      <c r="F1051" s="114"/>
      <c r="G1051" s="114"/>
      <c r="H1051" s="114"/>
      <c r="I1051" s="114"/>
      <c r="J1051" s="124">
        <f>SUM(J1034:J1050)*12.5%</f>
        <v>34632.141149999996</v>
      </c>
    </row>
    <row r="1052" spans="1:10">
      <c r="A1052" s="115"/>
      <c r="B1052" s="114"/>
      <c r="C1052" s="113"/>
      <c r="D1052" s="113"/>
      <c r="E1052" s="114"/>
      <c r="F1052" s="114"/>
      <c r="G1052" s="114"/>
      <c r="H1052" s="114"/>
      <c r="I1052" s="114"/>
      <c r="J1052" s="124"/>
    </row>
    <row r="1053" spans="1:10">
      <c r="A1053" s="115"/>
      <c r="B1053" s="114"/>
      <c r="C1053" s="117" t="s">
        <v>1869</v>
      </c>
      <c r="D1053" s="114"/>
      <c r="E1053" s="114"/>
      <c r="F1053" s="114"/>
      <c r="G1053" s="114"/>
      <c r="H1053" s="114"/>
      <c r="I1053" s="114"/>
      <c r="J1053" s="119">
        <f>SUM(J1033:J1051)</f>
        <v>311689.27034999995</v>
      </c>
    </row>
    <row r="1054" spans="1:10">
      <c r="A1054" s="115"/>
      <c r="B1054" s="114"/>
      <c r="C1054" s="113" t="s">
        <v>1870</v>
      </c>
      <c r="D1054" s="114"/>
      <c r="E1054" s="114"/>
      <c r="F1054" s="114"/>
      <c r="G1054" s="114"/>
      <c r="H1054" s="114"/>
      <c r="I1054" s="114"/>
      <c r="J1054" s="124">
        <f>J1053/360</f>
        <v>865.80352874999983</v>
      </c>
    </row>
  </sheetData>
  <autoFilter ref="A3:L3">
    <filterColumn colId="2" showButton="0"/>
    <filterColumn colId="3" showButton="0"/>
    <filterColumn colId="4" showButton="0"/>
  </autoFilter>
  <mergeCells count="102">
    <mergeCell ref="D196:F196"/>
    <mergeCell ref="E205:F205"/>
    <mergeCell ref="E209:F209"/>
    <mergeCell ref="A1:J1"/>
    <mergeCell ref="A2:J2"/>
    <mergeCell ref="C3:F3"/>
    <mergeCell ref="D7:F7"/>
    <mergeCell ref="D75:F75"/>
    <mergeCell ref="D148:F148"/>
    <mergeCell ref="D173:F173"/>
    <mergeCell ref="E182:F182"/>
    <mergeCell ref="D195:F195"/>
    <mergeCell ref="D149:F149"/>
    <mergeCell ref="E158:F158"/>
    <mergeCell ref="E162:F162"/>
    <mergeCell ref="E157:F157"/>
    <mergeCell ref="E181:F181"/>
    <mergeCell ref="E186:F186"/>
    <mergeCell ref="D172:F172"/>
    <mergeCell ref="C298:F298"/>
    <mergeCell ref="E204:F204"/>
    <mergeCell ref="D218:F218"/>
    <mergeCell ref="E232:F232"/>
    <mergeCell ref="D244:F244"/>
    <mergeCell ref="D245:F245"/>
    <mergeCell ref="E253:F253"/>
    <mergeCell ref="E254:F254"/>
    <mergeCell ref="E258:F258"/>
    <mergeCell ref="D270:F270"/>
    <mergeCell ref="D271:F271"/>
    <mergeCell ref="E279:F279"/>
    <mergeCell ref="E280:F280"/>
    <mergeCell ref="E284:F284"/>
    <mergeCell ref="D219:F219"/>
    <mergeCell ref="E227:F227"/>
    <mergeCell ref="E228:F228"/>
    <mergeCell ref="C371:F371"/>
    <mergeCell ref="E380:F380"/>
    <mergeCell ref="E397:F397"/>
    <mergeCell ref="E399:F399"/>
    <mergeCell ref="C410:F410"/>
    <mergeCell ref="D333:F333"/>
    <mergeCell ref="C345:F345"/>
    <mergeCell ref="D353:F353"/>
    <mergeCell ref="D358:F358"/>
    <mergeCell ref="C344:F344"/>
    <mergeCell ref="C433:F433"/>
    <mergeCell ref="C436:F436"/>
    <mergeCell ref="D437:F437"/>
    <mergeCell ref="D458:F458"/>
    <mergeCell ref="D504:F504"/>
    <mergeCell ref="D505:F505"/>
    <mergeCell ref="D552:F552"/>
    <mergeCell ref="D553:F553"/>
    <mergeCell ref="D596:F596"/>
    <mergeCell ref="C792:F792"/>
    <mergeCell ref="C793:F793"/>
    <mergeCell ref="D805:F805"/>
    <mergeCell ref="D597:F597"/>
    <mergeCell ref="D637:F637"/>
    <mergeCell ref="D638:F638"/>
    <mergeCell ref="D678:F678"/>
    <mergeCell ref="D679:F679"/>
    <mergeCell ref="C720:F720"/>
    <mergeCell ref="D738:F738"/>
    <mergeCell ref="C744:F744"/>
    <mergeCell ref="D746:F746"/>
    <mergeCell ref="C868:F868"/>
    <mergeCell ref="D877:F877"/>
    <mergeCell ref="C1031:F1031"/>
    <mergeCell ref="E1047:F1047"/>
    <mergeCell ref="E1049:F1049"/>
    <mergeCell ref="C885:F885"/>
    <mergeCell ref="C888:F888"/>
    <mergeCell ref="D894:F894"/>
    <mergeCell ref="D895:F895"/>
    <mergeCell ref="C909:F909"/>
    <mergeCell ref="C1011:F1011"/>
    <mergeCell ref="D311:F311"/>
    <mergeCell ref="C320:F320"/>
    <mergeCell ref="D328:F328"/>
    <mergeCell ref="C319:F319"/>
    <mergeCell ref="D306:F306"/>
    <mergeCell ref="C851:F851"/>
    <mergeCell ref="C852:F852"/>
    <mergeCell ref="D860:F860"/>
    <mergeCell ref="C867:F867"/>
    <mergeCell ref="C812:F812"/>
    <mergeCell ref="D830:F830"/>
    <mergeCell ref="D833:F833"/>
    <mergeCell ref="D834:F834"/>
    <mergeCell ref="D835:F835"/>
    <mergeCell ref="D837:F837"/>
    <mergeCell ref="D848:F848"/>
    <mergeCell ref="D849:F849"/>
    <mergeCell ref="D850:F850"/>
    <mergeCell ref="D748:F748"/>
    <mergeCell ref="D750:F750"/>
    <mergeCell ref="C751:F751"/>
    <mergeCell ref="E765:F765"/>
    <mergeCell ref="D772:F772"/>
    <mergeCell ref="E785:F785"/>
  </mergeCells>
  <pageMargins left="0.8" right="0.7" top="0.75" bottom="0.75" header="0.51180555555555596" footer="0.51180555555555596"/>
  <pageSetup paperSize="9" scale="70"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016"/>
  <sheetViews>
    <sheetView view="pageBreakPreview" topLeftCell="A112" zoomScaleSheetLayoutView="100" workbookViewId="0">
      <selection activeCell="K1145" sqref="K1145"/>
    </sheetView>
  </sheetViews>
  <sheetFormatPr defaultRowHeight="15"/>
  <cols>
    <col min="1" max="1" width="7.42578125" customWidth="1"/>
    <col min="2" max="2" width="15.5703125" customWidth="1"/>
    <col min="3" max="3" width="5.42578125" customWidth="1"/>
    <col min="4" max="4" width="6.42578125" customWidth="1"/>
    <col min="5" max="5" width="7" customWidth="1"/>
    <col min="6" max="6" width="43.5703125" customWidth="1"/>
    <col min="7" max="7" width="6.5703125" customWidth="1"/>
    <col min="8" max="8" width="7.42578125" customWidth="1"/>
    <col min="9" max="9" width="11.5703125" customWidth="1"/>
    <col min="10" max="10" width="11.28515625" customWidth="1"/>
    <col min="11" max="11" width="13.140625" customWidth="1"/>
  </cols>
  <sheetData>
    <row r="1" spans="1:11" ht="15.75" customHeight="1">
      <c r="A1" s="705" t="s">
        <v>1871</v>
      </c>
      <c r="B1" s="705"/>
      <c r="C1" s="705"/>
      <c r="D1" s="705"/>
      <c r="E1" s="705"/>
      <c r="F1" s="705"/>
      <c r="G1" s="705"/>
      <c r="H1" s="705"/>
      <c r="I1" s="705"/>
      <c r="J1" s="705"/>
      <c r="K1" s="705"/>
    </row>
    <row r="2" spans="1:11" ht="15.75">
      <c r="A2" s="706" t="s">
        <v>1872</v>
      </c>
      <c r="B2" s="706"/>
      <c r="C2" s="706"/>
      <c r="D2" s="706"/>
      <c r="E2" s="706"/>
      <c r="F2" s="706"/>
      <c r="G2" s="706"/>
      <c r="H2" s="706"/>
      <c r="I2" s="706"/>
      <c r="J2" s="706"/>
      <c r="K2" s="706"/>
    </row>
    <row r="3" spans="1:11" ht="47.25" customHeight="1">
      <c r="A3" s="133" t="s">
        <v>1224</v>
      </c>
      <c r="B3" s="134" t="s">
        <v>1873</v>
      </c>
      <c r="C3" s="707" t="s">
        <v>25</v>
      </c>
      <c r="D3" s="707"/>
      <c r="E3" s="707"/>
      <c r="F3" s="707"/>
      <c r="G3" s="707"/>
      <c r="H3" s="135" t="s">
        <v>2</v>
      </c>
      <c r="I3" s="136" t="s">
        <v>1226</v>
      </c>
      <c r="J3" s="137" t="s">
        <v>296</v>
      </c>
      <c r="K3" s="138" t="s">
        <v>1227</v>
      </c>
    </row>
    <row r="5" spans="1:11">
      <c r="A5" s="139" t="s">
        <v>658</v>
      </c>
      <c r="B5" s="140">
        <v>502</v>
      </c>
      <c r="C5" s="141" t="s">
        <v>659</v>
      </c>
      <c r="D5" s="141"/>
      <c r="E5" s="142"/>
      <c r="F5" s="142"/>
      <c r="G5" s="142"/>
      <c r="H5" s="142"/>
      <c r="I5" s="142"/>
      <c r="J5" s="142"/>
      <c r="K5" s="142"/>
    </row>
    <row r="6" spans="1:11">
      <c r="A6" s="139"/>
      <c r="B6" s="140"/>
      <c r="C6" s="141" t="s">
        <v>299</v>
      </c>
      <c r="D6" s="141" t="s">
        <v>660</v>
      </c>
      <c r="E6" s="142"/>
      <c r="F6" s="142"/>
      <c r="G6" s="142"/>
      <c r="H6" s="142"/>
      <c r="I6" s="142"/>
      <c r="J6" s="142"/>
      <c r="K6" s="142"/>
    </row>
    <row r="7" spans="1:11" ht="54" customHeight="1">
      <c r="A7" s="143"/>
      <c r="B7" s="142"/>
      <c r="C7" s="142"/>
      <c r="D7" s="702" t="s">
        <v>661</v>
      </c>
      <c r="E7" s="702"/>
      <c r="F7" s="702"/>
      <c r="G7" s="702"/>
      <c r="H7" s="142"/>
      <c r="I7" s="142"/>
      <c r="J7" s="142"/>
      <c r="K7" s="142"/>
    </row>
    <row r="8" spans="1:11">
      <c r="A8" s="143"/>
      <c r="B8" s="142"/>
      <c r="C8" s="142"/>
      <c r="D8" s="144" t="s">
        <v>1426</v>
      </c>
      <c r="E8" s="142"/>
      <c r="F8" s="142"/>
      <c r="G8" s="142"/>
      <c r="H8" s="142"/>
      <c r="I8" s="142"/>
      <c r="J8" s="142"/>
      <c r="K8" s="142"/>
    </row>
    <row r="9" spans="1:11">
      <c r="A9" s="143"/>
      <c r="B9" s="142"/>
      <c r="C9" s="142"/>
      <c r="D9" s="144" t="s">
        <v>1874</v>
      </c>
      <c r="E9" s="142"/>
      <c r="F9" s="142"/>
      <c r="G9" s="142"/>
      <c r="H9" s="142"/>
      <c r="I9" s="142"/>
      <c r="J9" s="142"/>
      <c r="K9" s="142"/>
    </row>
    <row r="10" spans="1:11">
      <c r="A10" s="143"/>
      <c r="B10" s="142"/>
      <c r="C10" s="142"/>
      <c r="D10" s="141" t="s">
        <v>1875</v>
      </c>
      <c r="E10" s="141" t="s">
        <v>1468</v>
      </c>
      <c r="F10" s="142"/>
      <c r="G10" s="142"/>
      <c r="H10" s="142"/>
      <c r="I10" s="142"/>
      <c r="J10" s="142"/>
      <c r="K10" s="142"/>
    </row>
    <row r="11" spans="1:11">
      <c r="A11" s="143"/>
      <c r="B11" s="142"/>
      <c r="C11" s="142"/>
      <c r="D11" s="142"/>
      <c r="E11" s="144" t="s">
        <v>1292</v>
      </c>
      <c r="F11" s="142"/>
      <c r="G11" s="142"/>
      <c r="H11" s="145" t="s">
        <v>4</v>
      </c>
      <c r="I11" s="146">
        <v>0.04</v>
      </c>
      <c r="J11" s="146">
        <f>Labour!D16</f>
        <v>466.67</v>
      </c>
      <c r="K11" s="146">
        <f>I11*J11</f>
        <v>18.666800000000002</v>
      </c>
    </row>
    <row r="12" spans="1:11">
      <c r="A12" s="143"/>
      <c r="B12" s="142"/>
      <c r="C12" s="142"/>
      <c r="D12" s="142"/>
      <c r="E12" s="144" t="s">
        <v>18</v>
      </c>
      <c r="F12" s="142"/>
      <c r="G12" s="142"/>
      <c r="H12" s="145" t="s">
        <v>4</v>
      </c>
      <c r="I12" s="146">
        <v>1</v>
      </c>
      <c r="J12" s="146">
        <f>Labour!D17</f>
        <v>466.67</v>
      </c>
      <c r="K12" s="146">
        <f>I12*J12</f>
        <v>466.67</v>
      </c>
    </row>
    <row r="13" spans="1:11">
      <c r="A13" s="143"/>
      <c r="B13" s="142"/>
      <c r="C13" s="142"/>
      <c r="D13" s="141" t="s">
        <v>1876</v>
      </c>
      <c r="E13" s="141" t="s">
        <v>1231</v>
      </c>
      <c r="F13" s="142"/>
      <c r="G13" s="142"/>
      <c r="H13" s="142"/>
      <c r="I13" s="142"/>
      <c r="J13" s="142"/>
      <c r="K13" s="142"/>
    </row>
    <row r="14" spans="1:11">
      <c r="A14" s="143"/>
      <c r="B14" s="142"/>
      <c r="C14" s="142"/>
      <c r="D14" s="142"/>
      <c r="E14" s="144" t="s">
        <v>1877</v>
      </c>
      <c r="F14" s="142"/>
      <c r="G14" s="142"/>
      <c r="H14" s="145" t="s">
        <v>89</v>
      </c>
      <c r="I14" s="146">
        <v>1.4</v>
      </c>
      <c r="J14" s="146">
        <f>'Plant &amp; Machinery'!G20</f>
        <v>634</v>
      </c>
      <c r="K14" s="146">
        <f>I14*J14</f>
        <v>887.59999999999991</v>
      </c>
    </row>
    <row r="15" spans="1:11">
      <c r="A15" s="143"/>
      <c r="B15" s="142"/>
      <c r="C15" s="142"/>
      <c r="D15" s="142"/>
      <c r="E15" s="144" t="s">
        <v>1878</v>
      </c>
      <c r="F15" s="142"/>
      <c r="G15" s="142"/>
      <c r="H15" s="145" t="s">
        <v>89</v>
      </c>
      <c r="I15" s="146">
        <v>1.4</v>
      </c>
      <c r="J15" s="146">
        <f>'Plant &amp; Machinery'!G5</f>
        <v>586</v>
      </c>
      <c r="K15" s="146">
        <f>I15*J15</f>
        <v>820.4</v>
      </c>
    </row>
    <row r="16" spans="1:11" ht="15.75" customHeight="1">
      <c r="A16" s="143"/>
      <c r="B16" s="142"/>
      <c r="C16" s="142"/>
      <c r="D16" s="142"/>
      <c r="E16" s="702" t="s">
        <v>1879</v>
      </c>
      <c r="F16" s="702"/>
      <c r="G16" s="702"/>
      <c r="H16" s="145" t="s">
        <v>89</v>
      </c>
      <c r="I16" s="146">
        <v>1</v>
      </c>
      <c r="J16" s="146">
        <f>'Plant &amp; Machinery'!G11</f>
        <v>1711</v>
      </c>
      <c r="K16" s="146">
        <f>I16*J16</f>
        <v>1711</v>
      </c>
    </row>
    <row r="17" spans="1:11">
      <c r="A17" s="143"/>
      <c r="B17" s="142"/>
      <c r="C17" s="142"/>
      <c r="D17" s="142"/>
      <c r="E17" s="144" t="s">
        <v>1880</v>
      </c>
      <c r="F17" s="142"/>
      <c r="G17" s="142"/>
      <c r="H17" s="145" t="s">
        <v>89</v>
      </c>
      <c r="I17" s="146">
        <v>0.5</v>
      </c>
      <c r="J17" s="146">
        <f>'Plant &amp; Machinery'!G55</f>
        <v>600</v>
      </c>
      <c r="K17" s="146">
        <f>I17*J17</f>
        <v>300</v>
      </c>
    </row>
    <row r="18" spans="1:11">
      <c r="A18" s="143"/>
      <c r="B18" s="142"/>
      <c r="C18" s="142"/>
      <c r="D18" s="141" t="s">
        <v>1881</v>
      </c>
      <c r="E18" s="141" t="s">
        <v>1293</v>
      </c>
      <c r="F18" s="142"/>
      <c r="G18" s="142"/>
      <c r="H18" s="142"/>
      <c r="I18" s="142"/>
      <c r="J18" s="142"/>
      <c r="K18" s="142"/>
    </row>
    <row r="19" spans="1:11">
      <c r="A19" s="143"/>
      <c r="B19" s="142"/>
      <c r="C19" s="142"/>
      <c r="D19" s="142"/>
      <c r="E19" s="144" t="s">
        <v>1882</v>
      </c>
      <c r="F19" s="142"/>
      <c r="G19" s="142"/>
      <c r="H19" s="145" t="s">
        <v>71</v>
      </c>
      <c r="I19" s="146">
        <v>1.48</v>
      </c>
      <c r="J19" s="146">
        <f>Material!D45</f>
        <v>55022</v>
      </c>
      <c r="K19" s="146">
        <f>J19*I19</f>
        <v>81432.56</v>
      </c>
    </row>
    <row r="20" spans="1:11">
      <c r="A20" s="143"/>
      <c r="B20" s="142"/>
      <c r="C20" s="142"/>
      <c r="D20" s="142"/>
      <c r="E20" s="144" t="s">
        <v>1883</v>
      </c>
      <c r="F20" s="142"/>
      <c r="G20" s="142"/>
      <c r="H20" s="145" t="s">
        <v>175</v>
      </c>
      <c r="I20" s="146">
        <v>3</v>
      </c>
      <c r="J20" s="146">
        <f>Material!D146</f>
        <v>125</v>
      </c>
      <c r="K20" s="146">
        <f>I20*J20</f>
        <v>375</v>
      </c>
    </row>
    <row r="21" spans="1:11">
      <c r="A21" s="143"/>
      <c r="B21" s="142"/>
      <c r="C21" s="142"/>
      <c r="D21" s="141" t="s">
        <v>959</v>
      </c>
      <c r="E21" s="141" t="s">
        <v>1884</v>
      </c>
      <c r="F21" s="142"/>
      <c r="G21" s="142"/>
      <c r="H21" s="142"/>
      <c r="I21" s="142"/>
      <c r="J21" s="142"/>
      <c r="K21" s="147">
        <f>SUM(K10:K20)*12.5%</f>
        <v>10751.4871</v>
      </c>
    </row>
    <row r="22" spans="1:11" ht="12.75" customHeight="1">
      <c r="A22" s="143"/>
      <c r="B22" s="142"/>
      <c r="C22" s="142"/>
      <c r="D22" s="141"/>
      <c r="E22" s="141"/>
      <c r="F22" s="142"/>
      <c r="G22" s="142"/>
      <c r="H22" s="142"/>
      <c r="I22" s="142"/>
      <c r="J22" s="142"/>
      <c r="K22" s="147"/>
    </row>
    <row r="23" spans="1:11">
      <c r="A23" s="143"/>
      <c r="B23" s="142"/>
      <c r="C23" s="142"/>
      <c r="D23" s="144" t="s">
        <v>1885</v>
      </c>
      <c r="E23" s="142"/>
      <c r="F23" s="142"/>
      <c r="G23" s="142"/>
      <c r="H23" s="142"/>
      <c r="I23" s="142"/>
      <c r="J23" s="142"/>
      <c r="K23" s="146">
        <f>SUM(K11:K21)</f>
        <v>96763.383900000001</v>
      </c>
    </row>
    <row r="24" spans="1:11">
      <c r="A24" s="143"/>
      <c r="B24" s="142"/>
      <c r="C24" s="142"/>
      <c r="D24" s="141" t="s">
        <v>1886</v>
      </c>
      <c r="E24" s="142"/>
      <c r="F24" s="142"/>
      <c r="G24" s="142"/>
      <c r="H24" s="142"/>
      <c r="I24" s="142"/>
      <c r="J24" s="142"/>
      <c r="K24" s="147">
        <f>K23/1750</f>
        <v>55.293362228571432</v>
      </c>
    </row>
    <row r="25" spans="1:11">
      <c r="A25" s="143"/>
      <c r="B25" s="142"/>
      <c r="C25" s="141" t="s">
        <v>301</v>
      </c>
      <c r="D25" s="141" t="s">
        <v>662</v>
      </c>
      <c r="E25" s="142"/>
      <c r="F25" s="142"/>
      <c r="G25" s="142"/>
      <c r="H25" s="142"/>
      <c r="I25" s="142"/>
      <c r="J25" s="142"/>
      <c r="K25" s="142"/>
    </row>
    <row r="26" spans="1:11" ht="54" customHeight="1">
      <c r="A26" s="143"/>
      <c r="B26" s="142"/>
      <c r="C26" s="142"/>
      <c r="D26" s="702" t="s">
        <v>663</v>
      </c>
      <c r="E26" s="702"/>
      <c r="F26" s="702"/>
      <c r="G26" s="702"/>
      <c r="H26" s="142"/>
      <c r="I26" s="142"/>
      <c r="J26" s="142"/>
      <c r="K26" s="142"/>
    </row>
    <row r="27" spans="1:11">
      <c r="A27" s="143"/>
      <c r="B27" s="142"/>
      <c r="C27" s="142"/>
      <c r="D27" s="144" t="s">
        <v>1426</v>
      </c>
      <c r="E27" s="142"/>
      <c r="F27" s="142"/>
      <c r="G27" s="142"/>
      <c r="H27" s="142"/>
      <c r="I27" s="142"/>
      <c r="J27" s="142"/>
      <c r="K27" s="142"/>
    </row>
    <row r="28" spans="1:11">
      <c r="A28" s="143"/>
      <c r="B28" s="142"/>
      <c r="C28" s="142"/>
      <c r="D28" s="144" t="s">
        <v>1874</v>
      </c>
      <c r="E28" s="142"/>
      <c r="F28" s="142"/>
      <c r="G28" s="142"/>
      <c r="H28" s="142"/>
      <c r="I28" s="142"/>
      <c r="J28" s="142"/>
      <c r="K28" s="142"/>
    </row>
    <row r="29" spans="1:11">
      <c r="A29" s="143"/>
      <c r="B29" s="142"/>
      <c r="C29" s="142"/>
      <c r="D29" s="141" t="s">
        <v>953</v>
      </c>
      <c r="E29" s="141" t="s">
        <v>1468</v>
      </c>
      <c r="F29" s="142"/>
      <c r="G29" s="142"/>
      <c r="H29" s="142"/>
      <c r="I29" s="142"/>
      <c r="J29" s="142"/>
      <c r="K29" s="142"/>
    </row>
    <row r="30" spans="1:11">
      <c r="A30" s="143"/>
      <c r="B30" s="142"/>
      <c r="C30" s="142"/>
      <c r="D30" s="142"/>
      <c r="E30" s="144" t="s">
        <v>1292</v>
      </c>
      <c r="F30" s="142"/>
      <c r="G30" s="142"/>
      <c r="H30" s="145" t="s">
        <v>4</v>
      </c>
      <c r="I30" s="146">
        <v>0.1</v>
      </c>
      <c r="J30" s="146">
        <f>Labour!D16</f>
        <v>466.67</v>
      </c>
      <c r="K30" s="146">
        <f>I30*J30</f>
        <v>46.667000000000002</v>
      </c>
    </row>
    <row r="31" spans="1:11">
      <c r="A31" s="143"/>
      <c r="B31" s="142"/>
      <c r="C31" s="142"/>
      <c r="D31" s="142"/>
      <c r="E31" s="144" t="s">
        <v>18</v>
      </c>
      <c r="F31" s="142"/>
      <c r="G31" s="142"/>
      <c r="H31" s="145" t="s">
        <v>4</v>
      </c>
      <c r="I31" s="146">
        <v>2</v>
      </c>
      <c r="J31" s="146">
        <f>Labour!D17</f>
        <v>466.67</v>
      </c>
      <c r="K31" s="146">
        <f>I31*J31</f>
        <v>933.34</v>
      </c>
    </row>
    <row r="32" spans="1:11">
      <c r="A32" s="143"/>
      <c r="B32" s="142"/>
      <c r="C32" s="142"/>
      <c r="D32" s="141" t="s">
        <v>955</v>
      </c>
      <c r="E32" s="141" t="s">
        <v>1231</v>
      </c>
      <c r="F32" s="142"/>
      <c r="G32" s="142"/>
      <c r="H32" s="142"/>
      <c r="I32" s="142"/>
      <c r="J32" s="142"/>
      <c r="K32" s="142"/>
    </row>
    <row r="33" spans="1:11">
      <c r="A33" s="143"/>
      <c r="B33" s="142"/>
      <c r="C33" s="142"/>
      <c r="D33" s="142"/>
      <c r="E33" s="144" t="s">
        <v>1887</v>
      </c>
      <c r="F33" s="142"/>
      <c r="G33" s="142"/>
      <c r="H33" s="145" t="s">
        <v>89</v>
      </c>
      <c r="I33" s="146">
        <v>1.4</v>
      </c>
      <c r="J33" s="146">
        <f>'Plant &amp; Machinery'!G20</f>
        <v>634</v>
      </c>
      <c r="K33" s="146">
        <f>I33*J33</f>
        <v>887.59999999999991</v>
      </c>
    </row>
    <row r="34" spans="1:11">
      <c r="A34" s="143"/>
      <c r="B34" s="142"/>
      <c r="C34" s="142"/>
      <c r="D34" s="142"/>
      <c r="E34" s="144" t="s">
        <v>1878</v>
      </c>
      <c r="F34" s="142"/>
      <c r="G34" s="142"/>
      <c r="H34" s="145" t="s">
        <v>89</v>
      </c>
      <c r="I34" s="146">
        <v>1.4</v>
      </c>
      <c r="J34" s="146">
        <f>'Plant &amp; Machinery'!G5</f>
        <v>586</v>
      </c>
      <c r="K34" s="146">
        <f>I34*J34</f>
        <v>820.4</v>
      </c>
    </row>
    <row r="35" spans="1:11" ht="12.75" customHeight="1">
      <c r="A35" s="143"/>
      <c r="B35" s="142"/>
      <c r="C35" s="142"/>
      <c r="D35" s="142"/>
      <c r="E35" s="702" t="s">
        <v>1879</v>
      </c>
      <c r="F35" s="702"/>
      <c r="G35" s="702"/>
      <c r="H35" s="145" t="s">
        <v>89</v>
      </c>
      <c r="I35" s="146">
        <v>1</v>
      </c>
      <c r="J35" s="146">
        <f>'Plant &amp; Machinery'!G11</f>
        <v>1711</v>
      </c>
      <c r="K35" s="146">
        <f>I35*J35</f>
        <v>1711</v>
      </c>
    </row>
    <row r="36" spans="1:11">
      <c r="A36" s="143"/>
      <c r="B36" s="142"/>
      <c r="C36" s="142"/>
      <c r="D36" s="142"/>
      <c r="E36" s="144" t="s">
        <v>1880</v>
      </c>
      <c r="F36" s="142"/>
      <c r="G36" s="142"/>
      <c r="H36" s="145" t="s">
        <v>89</v>
      </c>
      <c r="I36" s="146">
        <v>0.5</v>
      </c>
      <c r="J36" s="146">
        <f>'Plant &amp; Machinery'!G55</f>
        <v>600</v>
      </c>
      <c r="K36" s="146">
        <f>I36*J36</f>
        <v>300</v>
      </c>
    </row>
    <row r="37" spans="1:11">
      <c r="A37" s="143"/>
      <c r="B37" s="142"/>
      <c r="C37" s="142"/>
      <c r="D37" s="141" t="s">
        <v>957</v>
      </c>
      <c r="E37" s="141" t="s">
        <v>1293</v>
      </c>
      <c r="F37" s="142"/>
      <c r="G37" s="142"/>
      <c r="H37" s="142"/>
      <c r="I37" s="142"/>
      <c r="J37" s="142"/>
      <c r="K37" s="142"/>
    </row>
    <row r="38" spans="1:11">
      <c r="A38" s="143"/>
      <c r="B38" s="142"/>
      <c r="C38" s="142"/>
      <c r="D38" s="142"/>
      <c r="E38" s="144" t="s">
        <v>1888</v>
      </c>
      <c r="F38" s="142"/>
      <c r="G38" s="142"/>
      <c r="H38" s="145" t="s">
        <v>71</v>
      </c>
      <c r="I38" s="146">
        <v>1.83</v>
      </c>
      <c r="J38" s="146">
        <f>Material!D45</f>
        <v>55022</v>
      </c>
      <c r="K38" s="146">
        <f>J38*I38</f>
        <v>100690.26000000001</v>
      </c>
    </row>
    <row r="39" spans="1:11">
      <c r="A39" s="143"/>
      <c r="B39" s="142"/>
      <c r="C39" s="142"/>
      <c r="D39" s="142"/>
      <c r="E39" s="144" t="s">
        <v>1883</v>
      </c>
      <c r="F39" s="142"/>
      <c r="G39" s="142"/>
      <c r="H39" s="145" t="s">
        <v>175</v>
      </c>
      <c r="I39" s="146">
        <v>3</v>
      </c>
      <c r="J39" s="146">
        <f>Material!D146</f>
        <v>125</v>
      </c>
      <c r="K39" s="146">
        <f>I39*J39</f>
        <v>375</v>
      </c>
    </row>
    <row r="40" spans="1:11">
      <c r="A40" s="143"/>
      <c r="B40" s="142"/>
      <c r="C40" s="142"/>
      <c r="D40" s="141" t="s">
        <v>1889</v>
      </c>
      <c r="E40" s="141" t="s">
        <v>1884</v>
      </c>
      <c r="F40" s="142"/>
      <c r="G40" s="142"/>
      <c r="H40" s="142"/>
      <c r="I40" s="142"/>
      <c r="J40" s="142"/>
      <c r="K40" s="147">
        <f>SUM(K29:K39)*12.5%</f>
        <v>13220.533375000001</v>
      </c>
    </row>
    <row r="41" spans="1:11" ht="12.75" customHeight="1">
      <c r="A41" s="143"/>
      <c r="B41" s="142"/>
      <c r="C41" s="142"/>
      <c r="D41" s="141"/>
      <c r="E41" s="141"/>
      <c r="F41" s="142"/>
      <c r="G41" s="142"/>
      <c r="H41" s="142"/>
      <c r="I41" s="142"/>
      <c r="J41" s="142"/>
      <c r="K41" s="147"/>
    </row>
    <row r="42" spans="1:11">
      <c r="A42" s="143"/>
      <c r="B42" s="142"/>
      <c r="C42" s="142"/>
      <c r="D42" s="144" t="s">
        <v>1885</v>
      </c>
      <c r="E42" s="142"/>
      <c r="F42" s="142"/>
      <c r="G42" s="142"/>
      <c r="H42" s="142"/>
      <c r="I42" s="142"/>
      <c r="J42" s="142"/>
      <c r="K42" s="146">
        <f>SUM(K30:K40)</f>
        <v>118984.80037500001</v>
      </c>
    </row>
    <row r="43" spans="1:11">
      <c r="A43" s="143"/>
      <c r="B43" s="142"/>
      <c r="C43" s="142"/>
      <c r="D43" s="141" t="s">
        <v>1886</v>
      </c>
      <c r="E43" s="142"/>
      <c r="F43" s="142"/>
      <c r="G43" s="142"/>
      <c r="H43" s="142"/>
      <c r="I43" s="142"/>
      <c r="J43" s="142"/>
      <c r="K43" s="147">
        <f>K42/1750</f>
        <v>67.991314500000001</v>
      </c>
    </row>
    <row r="44" spans="1:11">
      <c r="A44" s="143"/>
      <c r="B44" s="142"/>
      <c r="C44" s="141" t="s">
        <v>303</v>
      </c>
      <c r="D44" s="141" t="s">
        <v>664</v>
      </c>
      <c r="E44" s="142"/>
      <c r="F44" s="142"/>
      <c r="G44" s="142"/>
      <c r="H44" s="142"/>
      <c r="I44" s="142"/>
      <c r="J44" s="142"/>
      <c r="K44" s="142"/>
    </row>
    <row r="45" spans="1:11" ht="55.5" customHeight="1">
      <c r="A45" s="143"/>
      <c r="B45" s="142"/>
      <c r="C45" s="142"/>
      <c r="D45" s="702" t="s">
        <v>665</v>
      </c>
      <c r="E45" s="702"/>
      <c r="F45" s="702"/>
      <c r="G45" s="702"/>
      <c r="H45" s="142"/>
      <c r="I45" s="142"/>
      <c r="J45" s="142"/>
      <c r="K45" s="142"/>
    </row>
    <row r="46" spans="1:11">
      <c r="A46" s="143"/>
      <c r="B46" s="142"/>
      <c r="C46" s="142"/>
      <c r="D46" s="144" t="s">
        <v>1426</v>
      </c>
      <c r="E46" s="142"/>
      <c r="F46" s="142"/>
      <c r="G46" s="142"/>
      <c r="H46" s="142"/>
      <c r="I46" s="142"/>
      <c r="J46" s="142"/>
      <c r="K46" s="142"/>
    </row>
    <row r="47" spans="1:11">
      <c r="A47" s="143"/>
      <c r="B47" s="142"/>
      <c r="C47" s="142"/>
      <c r="D47" s="144" t="s">
        <v>1874</v>
      </c>
      <c r="E47" s="142"/>
      <c r="F47" s="142"/>
      <c r="G47" s="142"/>
      <c r="H47" s="142"/>
      <c r="I47" s="142"/>
      <c r="J47" s="142"/>
      <c r="K47" s="142"/>
    </row>
    <row r="48" spans="1:11">
      <c r="A48" s="143"/>
      <c r="B48" s="142"/>
      <c r="C48" s="142"/>
      <c r="D48" s="141" t="s">
        <v>953</v>
      </c>
      <c r="E48" s="141" t="s">
        <v>1468</v>
      </c>
      <c r="F48" s="142"/>
      <c r="G48" s="142"/>
      <c r="H48" s="142"/>
      <c r="I48" s="142"/>
      <c r="J48" s="142"/>
      <c r="K48" s="142"/>
    </row>
    <row r="49" spans="1:11">
      <c r="A49" s="143"/>
      <c r="B49" s="142"/>
      <c r="C49" s="142"/>
      <c r="D49" s="142"/>
      <c r="E49" s="144" t="s">
        <v>1292</v>
      </c>
      <c r="F49" s="142"/>
      <c r="G49" s="142"/>
      <c r="H49" s="145" t="s">
        <v>4</v>
      </c>
      <c r="I49" s="146">
        <v>0.12</v>
      </c>
      <c r="J49" s="146">
        <f>Labour!D16</f>
        <v>466.67</v>
      </c>
      <c r="K49" s="146">
        <f>I49*J49</f>
        <v>56.000399999999999</v>
      </c>
    </row>
    <row r="50" spans="1:11">
      <c r="A50" s="143"/>
      <c r="B50" s="142"/>
      <c r="C50" s="142"/>
      <c r="D50" s="142"/>
      <c r="E50" s="144" t="s">
        <v>18</v>
      </c>
      <c r="F50" s="142"/>
      <c r="G50" s="142"/>
      <c r="H50" s="145" t="s">
        <v>4</v>
      </c>
      <c r="I50" s="146">
        <v>3</v>
      </c>
      <c r="J50" s="146">
        <f>Labour!D17</f>
        <v>466.67</v>
      </c>
      <c r="K50" s="146">
        <f>I50*J50</f>
        <v>1400.01</v>
      </c>
    </row>
    <row r="51" spans="1:11">
      <c r="A51" s="143"/>
      <c r="B51" s="142"/>
      <c r="C51" s="142"/>
      <c r="D51" s="141" t="s">
        <v>955</v>
      </c>
      <c r="E51" s="141" t="s">
        <v>1231</v>
      </c>
      <c r="F51" s="142"/>
      <c r="G51" s="142"/>
      <c r="H51" s="142"/>
      <c r="I51" s="142"/>
      <c r="J51" s="142"/>
      <c r="K51" s="142"/>
    </row>
    <row r="52" spans="1:11">
      <c r="A52" s="143"/>
      <c r="B52" s="142"/>
      <c r="C52" s="142"/>
      <c r="D52" s="142"/>
      <c r="E52" s="144" t="s">
        <v>1887</v>
      </c>
      <c r="F52" s="142"/>
      <c r="G52" s="142"/>
      <c r="H52" s="145" t="s">
        <v>89</v>
      </c>
      <c r="I52" s="146">
        <v>1.4</v>
      </c>
      <c r="J52" s="146">
        <f>'Plant &amp; Machinery'!G20</f>
        <v>634</v>
      </c>
      <c r="K52" s="146">
        <f>I52*J52</f>
        <v>887.59999999999991</v>
      </c>
    </row>
    <row r="53" spans="1:11">
      <c r="A53" s="143"/>
      <c r="B53" s="142"/>
      <c r="C53" s="142"/>
      <c r="D53" s="142"/>
      <c r="E53" s="144" t="s">
        <v>1878</v>
      </c>
      <c r="F53" s="142"/>
      <c r="G53" s="142"/>
      <c r="H53" s="145" t="s">
        <v>89</v>
      </c>
      <c r="I53" s="146">
        <v>1.4</v>
      </c>
      <c r="J53" s="146">
        <f>'Plant &amp; Machinery'!G5</f>
        <v>586</v>
      </c>
      <c r="K53" s="146">
        <f>I53*J53</f>
        <v>820.4</v>
      </c>
    </row>
    <row r="54" spans="1:11" ht="12.75" customHeight="1">
      <c r="A54" s="143"/>
      <c r="B54" s="142"/>
      <c r="C54" s="142"/>
      <c r="D54" s="142"/>
      <c r="E54" s="702" t="s">
        <v>1879</v>
      </c>
      <c r="F54" s="702"/>
      <c r="G54" s="702"/>
      <c r="H54" s="145" t="s">
        <v>89</v>
      </c>
      <c r="I54" s="146">
        <v>1</v>
      </c>
      <c r="J54" s="146">
        <f>'Plant &amp; Machinery'!G11</f>
        <v>1711</v>
      </c>
      <c r="K54" s="146">
        <f>I54*J54</f>
        <v>1711</v>
      </c>
    </row>
    <row r="55" spans="1:11">
      <c r="A55" s="143"/>
      <c r="B55" s="142"/>
      <c r="C55" s="142"/>
      <c r="D55" s="142"/>
      <c r="E55" s="144" t="s">
        <v>1880</v>
      </c>
      <c r="F55" s="142"/>
      <c r="G55" s="142"/>
      <c r="H55" s="145" t="s">
        <v>89</v>
      </c>
      <c r="I55" s="146">
        <v>0.5</v>
      </c>
      <c r="J55" s="146">
        <f>'Plant &amp; Machinery'!G55</f>
        <v>600</v>
      </c>
      <c r="K55" s="146">
        <f>I55*J55</f>
        <v>300</v>
      </c>
    </row>
    <row r="56" spans="1:11">
      <c r="A56" s="143"/>
      <c r="B56" s="142"/>
      <c r="C56" s="142"/>
      <c r="D56" s="141" t="s">
        <v>1881</v>
      </c>
      <c r="E56" s="141" t="s">
        <v>1293</v>
      </c>
      <c r="F56" s="142"/>
      <c r="G56" s="142"/>
      <c r="H56" s="142"/>
      <c r="I56" s="142"/>
      <c r="J56" s="142"/>
      <c r="K56" s="142"/>
    </row>
    <row r="57" spans="1:11">
      <c r="A57" s="143"/>
      <c r="B57" s="142"/>
      <c r="C57" s="142"/>
      <c r="D57" s="142"/>
      <c r="E57" s="144" t="s">
        <v>1890</v>
      </c>
      <c r="F57" s="142"/>
      <c r="G57" s="142"/>
      <c r="H57" s="145" t="s">
        <v>71</v>
      </c>
      <c r="I57" s="146">
        <v>2.36</v>
      </c>
      <c r="J57" s="146">
        <f>Material!D45</f>
        <v>55022</v>
      </c>
      <c r="K57" s="146">
        <f>J57*I57</f>
        <v>129851.92</v>
      </c>
    </row>
    <row r="58" spans="1:11">
      <c r="A58" s="143"/>
      <c r="B58" s="142"/>
      <c r="C58" s="142"/>
      <c r="D58" s="142"/>
      <c r="E58" s="144" t="s">
        <v>1883</v>
      </c>
      <c r="F58" s="142"/>
      <c r="G58" s="142"/>
      <c r="H58" s="145" t="s">
        <v>175</v>
      </c>
      <c r="I58" s="146">
        <v>3</v>
      </c>
      <c r="J58" s="146">
        <f>Material!D146</f>
        <v>125</v>
      </c>
      <c r="K58" s="146">
        <f>I58*J58</f>
        <v>375</v>
      </c>
    </row>
    <row r="59" spans="1:11">
      <c r="A59" s="143"/>
      <c r="B59" s="142"/>
      <c r="C59" s="142"/>
      <c r="D59" s="141" t="s">
        <v>959</v>
      </c>
      <c r="E59" s="141" t="s">
        <v>1884</v>
      </c>
      <c r="F59" s="142"/>
      <c r="G59" s="142"/>
      <c r="H59" s="142"/>
      <c r="I59" s="142"/>
      <c r="J59" s="142"/>
      <c r="K59" s="147">
        <f>SUM(K48:K58)*12.5%</f>
        <v>16925.241300000002</v>
      </c>
    </row>
    <row r="60" spans="1:11">
      <c r="A60" s="143"/>
      <c r="B60" s="142"/>
      <c r="C60" s="142"/>
      <c r="D60" s="141"/>
      <c r="E60" s="141"/>
      <c r="F60" s="142"/>
      <c r="G60" s="142"/>
      <c r="H60" s="142"/>
      <c r="I60" s="142"/>
      <c r="J60" s="142"/>
      <c r="K60" s="147"/>
    </row>
    <row r="61" spans="1:11">
      <c r="A61" s="143"/>
      <c r="B61" s="142"/>
      <c r="C61" s="142"/>
      <c r="D61" s="144" t="s">
        <v>1891</v>
      </c>
      <c r="E61" s="142"/>
      <c r="F61" s="142"/>
      <c r="G61" s="142"/>
      <c r="H61" s="142"/>
      <c r="I61" s="142"/>
      <c r="J61" s="142"/>
      <c r="K61" s="146">
        <f>SUM(K49:K59)</f>
        <v>152327.17170000001</v>
      </c>
    </row>
    <row r="62" spans="1:11">
      <c r="A62" s="143"/>
      <c r="B62" s="142"/>
      <c r="C62" s="142"/>
      <c r="D62" s="141" t="s">
        <v>1892</v>
      </c>
      <c r="E62" s="142"/>
      <c r="F62" s="142"/>
      <c r="G62" s="142"/>
      <c r="H62" s="142"/>
      <c r="I62" s="142"/>
      <c r="J62" s="142"/>
      <c r="K62" s="147">
        <f>K61/1750</f>
        <v>87.044098114285717</v>
      </c>
    </row>
    <row r="63" spans="1:11">
      <c r="A63" s="139" t="s">
        <v>666</v>
      </c>
      <c r="B63" s="140">
        <v>503</v>
      </c>
      <c r="C63" s="141" t="s">
        <v>667</v>
      </c>
      <c r="D63" s="142"/>
      <c r="E63" s="142"/>
      <c r="F63" s="142"/>
      <c r="G63" s="142"/>
      <c r="H63" s="142"/>
      <c r="I63" s="142"/>
      <c r="J63" s="142"/>
      <c r="K63" s="142"/>
    </row>
    <row r="64" spans="1:11" ht="52.5" customHeight="1">
      <c r="A64" s="143"/>
      <c r="B64" s="142"/>
      <c r="C64" s="140" t="s">
        <v>299</v>
      </c>
      <c r="D64" s="702" t="s">
        <v>668</v>
      </c>
      <c r="E64" s="702"/>
      <c r="F64" s="702"/>
      <c r="G64" s="702"/>
      <c r="H64" s="142"/>
      <c r="I64" s="142"/>
      <c r="J64" s="142"/>
      <c r="K64" s="142"/>
    </row>
    <row r="65" spans="1:11">
      <c r="A65" s="143"/>
      <c r="B65" s="142"/>
      <c r="C65" s="142"/>
      <c r="D65" s="144" t="s">
        <v>1426</v>
      </c>
      <c r="E65" s="142"/>
      <c r="F65" s="142"/>
      <c r="G65" s="142"/>
      <c r="H65" s="142"/>
      <c r="I65" s="142"/>
      <c r="J65" s="142"/>
      <c r="K65" s="142"/>
    </row>
    <row r="66" spans="1:11">
      <c r="A66" s="143"/>
      <c r="B66" s="142"/>
      <c r="C66" s="142"/>
      <c r="D66" s="144" t="s">
        <v>1893</v>
      </c>
      <c r="E66" s="142"/>
      <c r="F66" s="142"/>
      <c r="G66" s="142"/>
      <c r="H66" s="142"/>
      <c r="I66" s="142"/>
      <c r="J66" s="142"/>
      <c r="K66" s="142"/>
    </row>
    <row r="67" spans="1:11">
      <c r="A67" s="143"/>
      <c r="B67" s="142"/>
      <c r="C67" s="142"/>
      <c r="D67" s="141" t="s">
        <v>953</v>
      </c>
      <c r="E67" s="141" t="s">
        <v>1230</v>
      </c>
      <c r="F67" s="142"/>
      <c r="G67" s="142"/>
      <c r="H67" s="142"/>
      <c r="I67" s="142"/>
      <c r="J67" s="142"/>
      <c r="K67" s="142"/>
    </row>
    <row r="68" spans="1:11">
      <c r="A68" s="143"/>
      <c r="B68" s="142"/>
      <c r="C68" s="142"/>
      <c r="D68" s="142"/>
      <c r="E68" s="144" t="s">
        <v>1292</v>
      </c>
      <c r="F68" s="142"/>
      <c r="G68" s="142"/>
      <c r="H68" s="145" t="s">
        <v>4</v>
      </c>
      <c r="I68" s="146">
        <v>0.04</v>
      </c>
      <c r="J68" s="146">
        <f>Labour!D16</f>
        <v>466.67</v>
      </c>
      <c r="K68" s="146">
        <f>I68*J68</f>
        <v>18.666800000000002</v>
      </c>
    </row>
    <row r="69" spans="1:11">
      <c r="A69" s="143"/>
      <c r="B69" s="142"/>
      <c r="C69" s="142"/>
      <c r="D69" s="142"/>
      <c r="E69" s="144" t="s">
        <v>18</v>
      </c>
      <c r="F69" s="142"/>
      <c r="G69" s="142"/>
      <c r="H69" s="145" t="s">
        <v>4</v>
      </c>
      <c r="I69" s="146">
        <v>1</v>
      </c>
      <c r="J69" s="146">
        <f>Labour!D17</f>
        <v>466.67</v>
      </c>
      <c r="K69" s="146">
        <f>I69*J69</f>
        <v>466.67</v>
      </c>
    </row>
    <row r="70" spans="1:11">
      <c r="A70" s="143"/>
      <c r="B70" s="142"/>
      <c r="C70" s="142"/>
      <c r="D70" s="141" t="s">
        <v>955</v>
      </c>
      <c r="E70" s="141" t="s">
        <v>1231</v>
      </c>
      <c r="F70" s="142"/>
      <c r="G70" s="142"/>
      <c r="H70" s="142"/>
      <c r="I70" s="142"/>
      <c r="J70" s="142"/>
      <c r="K70" s="142"/>
    </row>
    <row r="71" spans="1:11">
      <c r="A71" s="143"/>
      <c r="B71" s="142"/>
      <c r="C71" s="142"/>
      <c r="D71" s="142"/>
      <c r="E71" s="144" t="s">
        <v>1887</v>
      </c>
      <c r="F71" s="142"/>
      <c r="G71" s="142"/>
      <c r="H71" s="145" t="s">
        <v>89</v>
      </c>
      <c r="I71" s="146">
        <v>1.4</v>
      </c>
      <c r="J71" s="146">
        <f>'Plant &amp; Machinery'!G20</f>
        <v>634</v>
      </c>
      <c r="K71" s="146">
        <f>I71*J71</f>
        <v>887.59999999999991</v>
      </c>
    </row>
    <row r="72" spans="1:11">
      <c r="A72" s="143"/>
      <c r="B72" s="142"/>
      <c r="C72" s="142"/>
      <c r="D72" s="142"/>
      <c r="E72" s="144" t="s">
        <v>1878</v>
      </c>
      <c r="F72" s="142"/>
      <c r="G72" s="142"/>
      <c r="H72" s="145" t="s">
        <v>89</v>
      </c>
      <c r="I72" s="146">
        <v>1.4</v>
      </c>
      <c r="J72" s="146">
        <f>'Plant &amp; Machinery'!G5</f>
        <v>586</v>
      </c>
      <c r="K72" s="146">
        <f>I72*J72</f>
        <v>820.4</v>
      </c>
    </row>
    <row r="73" spans="1:11">
      <c r="A73" s="143"/>
      <c r="B73" s="142"/>
      <c r="C73" s="142"/>
      <c r="D73" s="142"/>
      <c r="E73" s="144" t="s">
        <v>1894</v>
      </c>
      <c r="F73" s="142"/>
      <c r="G73" s="142"/>
      <c r="H73" s="145" t="s">
        <v>89</v>
      </c>
      <c r="I73" s="146">
        <v>1</v>
      </c>
      <c r="J73" s="146">
        <f>'Plant &amp; Machinery'!G11</f>
        <v>1711</v>
      </c>
      <c r="K73" s="146">
        <f>I73*J73</f>
        <v>1711</v>
      </c>
    </row>
    <row r="74" spans="1:11">
      <c r="A74" s="143"/>
      <c r="B74" s="142"/>
      <c r="C74" s="142"/>
      <c r="D74" s="141" t="s">
        <v>957</v>
      </c>
      <c r="E74" s="141" t="s">
        <v>1293</v>
      </c>
      <c r="F74" s="142"/>
      <c r="G74" s="142"/>
      <c r="H74" s="142"/>
      <c r="I74" s="142"/>
      <c r="J74" s="142"/>
      <c r="K74" s="142"/>
    </row>
    <row r="75" spans="1:11">
      <c r="A75" s="143"/>
      <c r="B75" s="142"/>
      <c r="C75" s="142"/>
      <c r="D75" s="142"/>
      <c r="E75" s="144" t="s">
        <v>1895</v>
      </c>
      <c r="F75" s="142"/>
      <c r="G75" s="142"/>
      <c r="H75" s="145" t="s">
        <v>71</v>
      </c>
      <c r="I75" s="146">
        <v>0.39</v>
      </c>
      <c r="J75" s="146">
        <f>Material!D44</f>
        <v>53961</v>
      </c>
      <c r="K75" s="146">
        <f>J75*I75</f>
        <v>21044.79</v>
      </c>
    </row>
    <row r="76" spans="1:11">
      <c r="A76" s="143"/>
      <c r="B76" s="142"/>
      <c r="C76" s="142"/>
      <c r="D76" s="141" t="s">
        <v>959</v>
      </c>
      <c r="E76" s="141" t="s">
        <v>1884</v>
      </c>
      <c r="F76" s="142"/>
      <c r="G76" s="142"/>
      <c r="H76" s="142"/>
      <c r="I76" s="142"/>
      <c r="J76" s="142"/>
      <c r="K76" s="147">
        <f>SUM(K65:K75)*12.5%</f>
        <v>3118.6408500000002</v>
      </c>
    </row>
    <row r="77" spans="1:11">
      <c r="A77" s="143"/>
      <c r="B77" s="142"/>
      <c r="C77" s="142"/>
      <c r="D77" s="141"/>
      <c r="E77" s="141"/>
      <c r="F77" s="142"/>
      <c r="G77" s="142"/>
      <c r="H77" s="142"/>
      <c r="I77" s="142"/>
      <c r="J77" s="142"/>
      <c r="K77" s="147"/>
    </row>
    <row r="78" spans="1:11">
      <c r="A78" s="143"/>
      <c r="B78" s="142"/>
      <c r="C78" s="142"/>
      <c r="D78" s="144" t="s">
        <v>1885</v>
      </c>
      <c r="E78" s="142"/>
      <c r="F78" s="142"/>
      <c r="G78" s="142"/>
      <c r="H78" s="142"/>
      <c r="I78" s="142"/>
      <c r="J78" s="142"/>
      <c r="K78" s="146">
        <f>SUM(K66:K76)</f>
        <v>28067.767650000002</v>
      </c>
    </row>
    <row r="79" spans="1:11">
      <c r="A79" s="143"/>
      <c r="B79" s="142"/>
      <c r="C79" s="142"/>
      <c r="D79" s="141" t="s">
        <v>1886</v>
      </c>
      <c r="E79" s="142"/>
      <c r="F79" s="142"/>
      <c r="G79" s="142"/>
      <c r="H79" s="142"/>
      <c r="I79" s="142"/>
      <c r="J79" s="142"/>
      <c r="K79" s="147">
        <f>K78/1750</f>
        <v>16.038724371428572</v>
      </c>
    </row>
    <row r="80" spans="1:11" ht="53.25" customHeight="1">
      <c r="A80" s="143"/>
      <c r="B80" s="142"/>
      <c r="C80" s="141" t="s">
        <v>301</v>
      </c>
      <c r="D80" s="702" t="s">
        <v>669</v>
      </c>
      <c r="E80" s="702"/>
      <c r="F80" s="702"/>
      <c r="G80" s="702"/>
      <c r="H80" s="142"/>
      <c r="I80" s="142"/>
      <c r="J80" s="142"/>
      <c r="K80" s="142"/>
    </row>
    <row r="81" spans="1:11">
      <c r="A81" s="143"/>
      <c r="B81" s="142"/>
      <c r="C81" s="142"/>
      <c r="D81" s="144" t="s">
        <v>1426</v>
      </c>
      <c r="E81" s="142"/>
      <c r="F81" s="142"/>
      <c r="G81" s="142"/>
      <c r="H81" s="142"/>
      <c r="I81" s="142"/>
      <c r="J81" s="142"/>
      <c r="K81" s="142"/>
    </row>
    <row r="82" spans="1:11">
      <c r="A82" s="143"/>
      <c r="B82" s="142"/>
      <c r="C82" s="142"/>
      <c r="D82" s="144" t="s">
        <v>1874</v>
      </c>
      <c r="E82" s="142"/>
      <c r="F82" s="142"/>
      <c r="G82" s="142"/>
      <c r="H82" s="142"/>
      <c r="I82" s="142"/>
      <c r="J82" s="142"/>
      <c r="K82" s="142"/>
    </row>
    <row r="83" spans="1:11">
      <c r="A83" s="143"/>
      <c r="B83" s="142"/>
      <c r="C83" s="142"/>
      <c r="D83" s="141" t="s">
        <v>953</v>
      </c>
      <c r="E83" s="141" t="s">
        <v>1468</v>
      </c>
      <c r="F83" s="142"/>
      <c r="G83" s="142"/>
      <c r="H83" s="142"/>
      <c r="I83" s="142"/>
      <c r="J83" s="142"/>
      <c r="K83" s="142"/>
    </row>
    <row r="84" spans="1:11">
      <c r="A84" s="143"/>
      <c r="B84" s="142"/>
      <c r="C84" s="142"/>
      <c r="D84" s="142"/>
      <c r="E84" s="144" t="s">
        <v>1292</v>
      </c>
      <c r="F84" s="142"/>
      <c r="G84" s="142"/>
      <c r="H84" s="145" t="s">
        <v>4</v>
      </c>
      <c r="I84" s="146">
        <v>0.04</v>
      </c>
      <c r="J84" s="146">
        <f>Labour!D16</f>
        <v>466.67</v>
      </c>
      <c r="K84" s="146">
        <f>I84*J84</f>
        <v>18.666800000000002</v>
      </c>
    </row>
    <row r="85" spans="1:11">
      <c r="A85" s="143"/>
      <c r="B85" s="142"/>
      <c r="C85" s="142"/>
      <c r="D85" s="142"/>
      <c r="E85" s="144" t="s">
        <v>18</v>
      </c>
      <c r="F85" s="142"/>
      <c r="G85" s="142"/>
      <c r="H85" s="145" t="s">
        <v>4</v>
      </c>
      <c r="I85" s="146">
        <v>1</v>
      </c>
      <c r="J85" s="146">
        <f>Labour!D17</f>
        <v>466.67</v>
      </c>
      <c r="K85" s="146">
        <f>I85*J85</f>
        <v>466.67</v>
      </c>
    </row>
    <row r="86" spans="1:11">
      <c r="A86" s="143"/>
      <c r="B86" s="142"/>
      <c r="C86" s="142"/>
      <c r="D86" s="141" t="s">
        <v>955</v>
      </c>
      <c r="E86" s="141" t="s">
        <v>1231</v>
      </c>
      <c r="F86" s="142"/>
      <c r="G86" s="142"/>
      <c r="H86" s="142"/>
      <c r="I86" s="142"/>
      <c r="J86" s="142"/>
      <c r="K86" s="142"/>
    </row>
    <row r="87" spans="1:11">
      <c r="A87" s="143"/>
      <c r="B87" s="142"/>
      <c r="C87" s="142"/>
      <c r="D87" s="142"/>
      <c r="E87" s="144" t="s">
        <v>1887</v>
      </c>
      <c r="F87" s="142"/>
      <c r="G87" s="142"/>
      <c r="H87" s="145" t="s">
        <v>89</v>
      </c>
      <c r="I87" s="146">
        <v>1.4</v>
      </c>
      <c r="J87" s="146">
        <f>'Plant &amp; Machinery'!G20</f>
        <v>634</v>
      </c>
      <c r="K87" s="146">
        <f>I87*J87</f>
        <v>887.59999999999991</v>
      </c>
    </row>
    <row r="88" spans="1:11">
      <c r="A88" s="143"/>
      <c r="B88" s="142"/>
      <c r="C88" s="142"/>
      <c r="D88" s="142"/>
      <c r="E88" s="144" t="s">
        <v>1878</v>
      </c>
      <c r="F88" s="142"/>
      <c r="G88" s="142"/>
      <c r="H88" s="145" t="s">
        <v>89</v>
      </c>
      <c r="I88" s="146">
        <v>1.4</v>
      </c>
      <c r="J88" s="146">
        <f>'Plant &amp; Machinery'!G5</f>
        <v>586</v>
      </c>
      <c r="K88" s="146">
        <f>I88*J88</f>
        <v>820.4</v>
      </c>
    </row>
    <row r="89" spans="1:11">
      <c r="A89" s="143"/>
      <c r="B89" s="142"/>
      <c r="C89" s="142"/>
      <c r="D89" s="142"/>
      <c r="E89" s="144" t="s">
        <v>1894</v>
      </c>
      <c r="F89" s="142"/>
      <c r="G89" s="142"/>
      <c r="H89" s="145" t="s">
        <v>89</v>
      </c>
      <c r="I89" s="146">
        <v>1</v>
      </c>
      <c r="J89" s="146">
        <f>'Plant &amp; Machinery'!G11</f>
        <v>1711</v>
      </c>
      <c r="K89" s="146">
        <f>I89*J89</f>
        <v>1711</v>
      </c>
    </row>
    <row r="90" spans="1:11">
      <c r="A90" s="143"/>
      <c r="B90" s="142"/>
      <c r="C90" s="142"/>
      <c r="D90" s="141" t="s">
        <v>957</v>
      </c>
      <c r="E90" s="141" t="s">
        <v>1293</v>
      </c>
      <c r="F90" s="142"/>
      <c r="G90" s="142"/>
      <c r="H90" s="142"/>
      <c r="I90" s="142"/>
      <c r="J90" s="142"/>
      <c r="K90" s="142"/>
    </row>
    <row r="91" spans="1:11">
      <c r="A91" s="143"/>
      <c r="B91" s="142"/>
      <c r="C91" s="142"/>
      <c r="D91" s="142"/>
      <c r="E91" s="144" t="s">
        <v>1896</v>
      </c>
      <c r="F91" s="142"/>
      <c r="G91" s="142"/>
      <c r="H91" s="145" t="s">
        <v>71</v>
      </c>
      <c r="I91" s="146">
        <v>0.48</v>
      </c>
      <c r="J91" s="146">
        <f>Material!D44</f>
        <v>53961</v>
      </c>
      <c r="K91" s="146">
        <f>J91*I91</f>
        <v>25901.279999999999</v>
      </c>
    </row>
    <row r="92" spans="1:11">
      <c r="A92" s="143"/>
      <c r="B92" s="142"/>
      <c r="C92" s="142"/>
      <c r="D92" s="141" t="s">
        <v>959</v>
      </c>
      <c r="E92" s="141" t="s">
        <v>1884</v>
      </c>
      <c r="F92" s="142"/>
      <c r="G92" s="142"/>
      <c r="H92" s="142"/>
      <c r="I92" s="142"/>
      <c r="J92" s="142"/>
      <c r="K92" s="147">
        <f>SUM(K81:K91)*12.5%</f>
        <v>3725.7021</v>
      </c>
    </row>
    <row r="93" spans="1:11">
      <c r="A93" s="143"/>
      <c r="B93" s="142"/>
      <c r="C93" s="142"/>
      <c r="D93" s="141"/>
      <c r="E93" s="141"/>
      <c r="F93" s="142"/>
      <c r="G93" s="142"/>
      <c r="H93" s="142"/>
      <c r="I93" s="142"/>
      <c r="J93" s="142"/>
      <c r="K93" s="147"/>
    </row>
    <row r="94" spans="1:11">
      <c r="A94" s="143"/>
      <c r="B94" s="142"/>
      <c r="C94" s="142"/>
      <c r="D94" s="144" t="s">
        <v>1885</v>
      </c>
      <c r="E94" s="142"/>
      <c r="F94" s="142"/>
      <c r="G94" s="142"/>
      <c r="H94" s="142"/>
      <c r="I94" s="142"/>
      <c r="J94" s="142"/>
      <c r="K94" s="146">
        <f>SUM(K82:K92)</f>
        <v>33531.318899999998</v>
      </c>
    </row>
    <row r="95" spans="1:11">
      <c r="A95" s="143"/>
      <c r="B95" s="142"/>
      <c r="C95" s="142"/>
      <c r="D95" s="141" t="s">
        <v>1886</v>
      </c>
      <c r="E95" s="142"/>
      <c r="F95" s="142"/>
      <c r="G95" s="142"/>
      <c r="H95" s="142"/>
      <c r="I95" s="142"/>
      <c r="J95" s="142"/>
      <c r="K95" s="147">
        <f>K94/1750</f>
        <v>19.160753657142855</v>
      </c>
    </row>
    <row r="96" spans="1:11" ht="53.25" customHeight="1">
      <c r="A96" s="143"/>
      <c r="B96" s="142"/>
      <c r="C96" s="141" t="s">
        <v>303</v>
      </c>
      <c r="D96" s="702" t="s">
        <v>670</v>
      </c>
      <c r="E96" s="702"/>
      <c r="F96" s="702"/>
      <c r="G96" s="702"/>
      <c r="H96" s="142"/>
      <c r="I96" s="142"/>
      <c r="J96" s="142"/>
      <c r="K96" s="142"/>
    </row>
    <row r="97" spans="1:11">
      <c r="A97" s="143"/>
      <c r="B97" s="142"/>
      <c r="C97" s="142"/>
      <c r="D97" s="144" t="s">
        <v>1426</v>
      </c>
      <c r="E97" s="142"/>
      <c r="F97" s="142"/>
      <c r="G97" s="142"/>
      <c r="H97" s="142"/>
      <c r="I97" s="142"/>
      <c r="J97" s="142"/>
      <c r="K97" s="142"/>
    </row>
    <row r="98" spans="1:11">
      <c r="A98" s="143"/>
      <c r="B98" s="142"/>
      <c r="C98" s="142"/>
      <c r="D98" s="144" t="s">
        <v>1874</v>
      </c>
      <c r="E98" s="142"/>
      <c r="F98" s="142"/>
      <c r="G98" s="142"/>
      <c r="H98" s="142"/>
      <c r="I98" s="142"/>
      <c r="J98" s="142"/>
      <c r="K98" s="142"/>
    </row>
    <row r="99" spans="1:11">
      <c r="A99" s="143"/>
      <c r="B99" s="142"/>
      <c r="C99" s="142"/>
      <c r="D99" s="141" t="s">
        <v>1875</v>
      </c>
      <c r="E99" s="141" t="s">
        <v>1468</v>
      </c>
      <c r="F99" s="142"/>
      <c r="G99" s="142"/>
      <c r="H99" s="142"/>
      <c r="I99" s="142"/>
      <c r="J99" s="142"/>
      <c r="K99" s="142"/>
    </row>
    <row r="100" spans="1:11">
      <c r="A100" s="143"/>
      <c r="B100" s="142"/>
      <c r="C100" s="142"/>
      <c r="D100" s="142"/>
      <c r="E100" s="144" t="s">
        <v>1292</v>
      </c>
      <c r="F100" s="142"/>
      <c r="G100" s="142"/>
      <c r="H100" s="145" t="s">
        <v>4</v>
      </c>
      <c r="I100" s="146">
        <v>0.04</v>
      </c>
      <c r="J100" s="146">
        <f>Labour!D16</f>
        <v>466.67</v>
      </c>
      <c r="K100" s="146">
        <f>I100*J100</f>
        <v>18.666800000000002</v>
      </c>
    </row>
    <row r="101" spans="1:11">
      <c r="A101" s="143"/>
      <c r="B101" s="142"/>
      <c r="C101" s="142"/>
      <c r="D101" s="142"/>
      <c r="E101" s="144" t="s">
        <v>18</v>
      </c>
      <c r="F101" s="142"/>
      <c r="G101" s="142"/>
      <c r="H101" s="145" t="s">
        <v>4</v>
      </c>
      <c r="I101" s="146">
        <v>1</v>
      </c>
      <c r="J101" s="146">
        <f>Labour!D17</f>
        <v>466.67</v>
      </c>
      <c r="K101" s="146">
        <f>I101*J101</f>
        <v>466.67</v>
      </c>
    </row>
    <row r="102" spans="1:11">
      <c r="A102" s="143"/>
      <c r="B102" s="142"/>
      <c r="C102" s="142"/>
      <c r="D102" s="141" t="s">
        <v>955</v>
      </c>
      <c r="E102" s="141" t="s">
        <v>1231</v>
      </c>
      <c r="F102" s="142"/>
      <c r="G102" s="142"/>
      <c r="H102" s="142"/>
      <c r="I102" s="142"/>
      <c r="J102" s="142"/>
      <c r="K102" s="142"/>
    </row>
    <row r="103" spans="1:11">
      <c r="A103" s="143"/>
      <c r="B103" s="142"/>
      <c r="C103" s="142"/>
      <c r="D103" s="142"/>
      <c r="E103" s="144" t="s">
        <v>1887</v>
      </c>
      <c r="F103" s="142"/>
      <c r="G103" s="142"/>
      <c r="H103" s="145" t="s">
        <v>89</v>
      </c>
      <c r="I103" s="146">
        <v>1.4</v>
      </c>
      <c r="J103" s="146">
        <f>'Plant &amp; Machinery'!G20</f>
        <v>634</v>
      </c>
      <c r="K103" s="146">
        <f>I103*J103</f>
        <v>887.59999999999991</v>
      </c>
    </row>
    <row r="104" spans="1:11">
      <c r="A104" s="143"/>
      <c r="B104" s="142"/>
      <c r="C104" s="142"/>
      <c r="D104" s="142"/>
      <c r="E104" s="144" t="s">
        <v>1878</v>
      </c>
      <c r="F104" s="142"/>
      <c r="G104" s="142"/>
      <c r="H104" s="145" t="s">
        <v>89</v>
      </c>
      <c r="I104" s="146">
        <v>1.4</v>
      </c>
      <c r="J104" s="146">
        <f>'Plant &amp; Machinery'!G5</f>
        <v>586</v>
      </c>
      <c r="K104" s="146">
        <f>I104*J104</f>
        <v>820.4</v>
      </c>
    </row>
    <row r="105" spans="1:11">
      <c r="A105" s="143"/>
      <c r="B105" s="142"/>
      <c r="C105" s="142"/>
      <c r="D105" s="142"/>
      <c r="E105" s="144" t="s">
        <v>1894</v>
      </c>
      <c r="F105" s="142"/>
      <c r="G105" s="142"/>
      <c r="H105" s="145" t="s">
        <v>89</v>
      </c>
      <c r="I105" s="146">
        <v>1</v>
      </c>
      <c r="J105" s="146">
        <f>'Plant &amp; Machinery'!G11</f>
        <v>1711</v>
      </c>
      <c r="K105" s="146">
        <f>I105*J105</f>
        <v>1711</v>
      </c>
    </row>
    <row r="106" spans="1:11">
      <c r="A106" s="143"/>
      <c r="B106" s="142"/>
      <c r="C106" s="142"/>
      <c r="D106" s="141" t="s">
        <v>957</v>
      </c>
      <c r="E106" s="141" t="s">
        <v>1293</v>
      </c>
      <c r="F106" s="142"/>
      <c r="G106" s="142"/>
      <c r="H106" s="142"/>
      <c r="I106" s="142"/>
      <c r="J106" s="142"/>
      <c r="K106" s="142"/>
    </row>
    <row r="107" spans="1:11">
      <c r="A107" s="143"/>
      <c r="B107" s="142"/>
      <c r="C107" s="142"/>
      <c r="D107" s="142"/>
      <c r="E107" s="144" t="s">
        <v>1897</v>
      </c>
      <c r="F107" s="142"/>
      <c r="G107" s="142"/>
      <c r="H107" s="145" t="s">
        <v>71</v>
      </c>
      <c r="I107" s="146">
        <v>0.48</v>
      </c>
      <c r="J107" s="146">
        <f>Material!D44</f>
        <v>53961</v>
      </c>
      <c r="K107" s="146">
        <f>J107*I107</f>
        <v>25901.279999999999</v>
      </c>
    </row>
    <row r="108" spans="1:11">
      <c r="A108" s="143"/>
      <c r="B108" s="142"/>
      <c r="C108" s="142"/>
      <c r="D108" s="141" t="s">
        <v>959</v>
      </c>
      <c r="E108" s="141" t="s">
        <v>1884</v>
      </c>
      <c r="F108" s="142"/>
      <c r="G108" s="142"/>
      <c r="H108" s="142"/>
      <c r="I108" s="142"/>
      <c r="J108" s="142"/>
      <c r="K108" s="147">
        <f>SUM(K97:K107)*12.5%</f>
        <v>3725.7021</v>
      </c>
    </row>
    <row r="109" spans="1:11">
      <c r="A109" s="143"/>
      <c r="B109" s="142"/>
      <c r="C109" s="142"/>
      <c r="D109" s="141"/>
      <c r="E109" s="141"/>
      <c r="F109" s="142"/>
      <c r="G109" s="142"/>
      <c r="H109" s="142"/>
      <c r="I109" s="142"/>
      <c r="J109" s="142"/>
      <c r="K109" s="147"/>
    </row>
    <row r="110" spans="1:11">
      <c r="A110" s="143"/>
      <c r="B110" s="142"/>
      <c r="C110" s="142"/>
      <c r="D110" s="144" t="s">
        <v>1885</v>
      </c>
      <c r="E110" s="142"/>
      <c r="F110" s="142"/>
      <c r="G110" s="142"/>
      <c r="H110" s="142"/>
      <c r="I110" s="142"/>
      <c r="J110" s="142"/>
      <c r="K110" s="146">
        <f>SUM(K98:K108)</f>
        <v>33531.318899999998</v>
      </c>
    </row>
    <row r="111" spans="1:11">
      <c r="A111" s="143"/>
      <c r="B111" s="142"/>
      <c r="C111" s="142"/>
      <c r="D111" s="141" t="s">
        <v>1886</v>
      </c>
      <c r="E111" s="142"/>
      <c r="F111" s="142"/>
      <c r="G111" s="142"/>
      <c r="H111" s="142"/>
      <c r="I111" s="142"/>
      <c r="J111" s="142"/>
      <c r="K111" s="147">
        <f>K110/1750</f>
        <v>19.160753657142855</v>
      </c>
    </row>
    <row r="112" spans="1:11" ht="53.25" customHeight="1">
      <c r="A112" s="143"/>
      <c r="B112" s="142"/>
      <c r="C112" s="141" t="s">
        <v>305</v>
      </c>
      <c r="D112" s="702" t="s">
        <v>671</v>
      </c>
      <c r="E112" s="702"/>
      <c r="F112" s="702"/>
      <c r="G112" s="702"/>
      <c r="H112" s="142"/>
      <c r="I112" s="142"/>
      <c r="J112" s="142"/>
      <c r="K112" s="142"/>
    </row>
    <row r="113" spans="1:11">
      <c r="A113" s="143"/>
      <c r="B113" s="142"/>
      <c r="C113" s="142"/>
      <c r="D113" s="144" t="s">
        <v>1426</v>
      </c>
      <c r="E113" s="142"/>
      <c r="F113" s="142"/>
      <c r="G113" s="142"/>
      <c r="H113" s="142"/>
      <c r="I113" s="142"/>
      <c r="J113" s="142"/>
      <c r="K113" s="142"/>
    </row>
    <row r="114" spans="1:11">
      <c r="A114" s="143"/>
      <c r="B114" s="142"/>
      <c r="C114" s="142"/>
      <c r="D114" s="144" t="s">
        <v>1874</v>
      </c>
      <c r="E114" s="142"/>
      <c r="F114" s="142"/>
      <c r="G114" s="142"/>
      <c r="H114" s="142"/>
      <c r="I114" s="142"/>
      <c r="J114" s="142"/>
      <c r="K114" s="142"/>
    </row>
    <row r="115" spans="1:11">
      <c r="A115" s="143"/>
      <c r="B115" s="142"/>
      <c r="C115" s="142"/>
      <c r="D115" s="141" t="s">
        <v>953</v>
      </c>
      <c r="E115" s="141" t="s">
        <v>1468</v>
      </c>
      <c r="F115" s="142"/>
      <c r="G115" s="142"/>
      <c r="H115" s="142"/>
      <c r="I115" s="142"/>
      <c r="J115" s="142"/>
      <c r="K115" s="142"/>
    </row>
    <row r="116" spans="1:11">
      <c r="A116" s="143"/>
      <c r="B116" s="142"/>
      <c r="C116" s="142"/>
      <c r="D116" s="142"/>
      <c r="E116" s="144" t="s">
        <v>1292</v>
      </c>
      <c r="F116" s="142"/>
      <c r="G116" s="142"/>
      <c r="H116" s="145" t="s">
        <v>4</v>
      </c>
      <c r="I116" s="146">
        <v>0.04</v>
      </c>
      <c r="J116" s="146">
        <f>Labour!D16</f>
        <v>466.67</v>
      </c>
      <c r="K116" s="146">
        <f>I116*J116</f>
        <v>18.666800000000002</v>
      </c>
    </row>
    <row r="117" spans="1:11">
      <c r="A117" s="143"/>
      <c r="B117" s="142"/>
      <c r="C117" s="142"/>
      <c r="D117" s="142"/>
      <c r="E117" s="144" t="s">
        <v>18</v>
      </c>
      <c r="F117" s="142"/>
      <c r="G117" s="142"/>
      <c r="H117" s="145" t="s">
        <v>4</v>
      </c>
      <c r="I117" s="146">
        <v>1</v>
      </c>
      <c r="J117" s="146">
        <f>Labour!D17</f>
        <v>466.67</v>
      </c>
      <c r="K117" s="146">
        <f>I117*J117</f>
        <v>466.67</v>
      </c>
    </row>
    <row r="118" spans="1:11">
      <c r="A118" s="143"/>
      <c r="B118" s="142"/>
      <c r="C118" s="142"/>
      <c r="D118" s="141" t="s">
        <v>955</v>
      </c>
      <c r="E118" s="141" t="s">
        <v>1231</v>
      </c>
      <c r="F118" s="142"/>
      <c r="G118" s="142"/>
      <c r="H118" s="142"/>
      <c r="I118" s="142"/>
      <c r="J118" s="142"/>
      <c r="K118" s="142"/>
    </row>
    <row r="119" spans="1:11">
      <c r="A119" s="143"/>
      <c r="B119" s="142"/>
      <c r="C119" s="142"/>
      <c r="D119" s="142"/>
      <c r="E119" s="144" t="s">
        <v>1887</v>
      </c>
      <c r="F119" s="142"/>
      <c r="G119" s="142"/>
      <c r="H119" s="145" t="s">
        <v>89</v>
      </c>
      <c r="I119" s="146">
        <v>1.4</v>
      </c>
      <c r="J119" s="146">
        <f>'Plant &amp; Machinery'!G20</f>
        <v>634</v>
      </c>
      <c r="K119" s="146">
        <f>I119*J119</f>
        <v>887.59999999999991</v>
      </c>
    </row>
    <row r="120" spans="1:11">
      <c r="A120" s="143"/>
      <c r="B120" s="142"/>
      <c r="C120" s="142"/>
      <c r="D120" s="142"/>
      <c r="E120" s="144" t="s">
        <v>1878</v>
      </c>
      <c r="F120" s="142"/>
      <c r="G120" s="142"/>
      <c r="H120" s="145" t="s">
        <v>89</v>
      </c>
      <c r="I120" s="146">
        <v>1.4</v>
      </c>
      <c r="J120" s="146">
        <f>'Plant &amp; Machinery'!G5</f>
        <v>586</v>
      </c>
      <c r="K120" s="146">
        <f>I120*J120</f>
        <v>820.4</v>
      </c>
    </row>
    <row r="121" spans="1:11">
      <c r="A121" s="143"/>
      <c r="B121" s="142"/>
      <c r="C121" s="142"/>
      <c r="D121" s="142"/>
      <c r="E121" s="144" t="s">
        <v>1894</v>
      </c>
      <c r="F121" s="142"/>
      <c r="G121" s="142"/>
      <c r="H121" s="145" t="s">
        <v>89</v>
      </c>
      <c r="I121" s="146">
        <v>1</v>
      </c>
      <c r="J121" s="146">
        <f>'Plant &amp; Machinery'!G11</f>
        <v>1711</v>
      </c>
      <c r="K121" s="146">
        <f>I121*J121</f>
        <v>1711</v>
      </c>
    </row>
    <row r="122" spans="1:11">
      <c r="A122" s="143"/>
      <c r="B122" s="142"/>
      <c r="C122" s="142"/>
      <c r="D122" s="141" t="s">
        <v>1881</v>
      </c>
      <c r="E122" s="141" t="s">
        <v>1293</v>
      </c>
      <c r="F122" s="142"/>
      <c r="G122" s="142"/>
      <c r="H122" s="142"/>
      <c r="I122" s="142"/>
      <c r="J122" s="142"/>
      <c r="K122" s="142"/>
    </row>
    <row r="123" spans="1:11">
      <c r="A123" s="143"/>
      <c r="B123" s="142"/>
      <c r="C123" s="142"/>
      <c r="D123" s="142"/>
      <c r="E123" s="144" t="s">
        <v>1898</v>
      </c>
      <c r="F123" s="142"/>
      <c r="G123" s="142"/>
      <c r="H123" s="145" t="s">
        <v>71</v>
      </c>
      <c r="I123" s="146">
        <v>0.56999999999999995</v>
      </c>
      <c r="J123" s="146">
        <f>Material!D44</f>
        <v>53961</v>
      </c>
      <c r="K123" s="146">
        <f>J123*I123</f>
        <v>30757.769999999997</v>
      </c>
    </row>
    <row r="124" spans="1:11">
      <c r="A124" s="143"/>
      <c r="B124" s="142"/>
      <c r="C124" s="142"/>
      <c r="D124" s="141" t="s">
        <v>959</v>
      </c>
      <c r="E124" s="141" t="s">
        <v>1884</v>
      </c>
      <c r="F124" s="142"/>
      <c r="G124" s="142"/>
      <c r="H124" s="142"/>
      <c r="I124" s="142"/>
      <c r="J124" s="142"/>
      <c r="K124" s="147">
        <f>SUM(K113:K123)*12.5%</f>
        <v>4332.7633499999993</v>
      </c>
    </row>
    <row r="125" spans="1:11">
      <c r="A125" s="143"/>
      <c r="B125" s="142"/>
      <c r="C125" s="142"/>
      <c r="D125" s="141"/>
      <c r="E125" s="141"/>
      <c r="F125" s="142"/>
      <c r="G125" s="142"/>
      <c r="H125" s="142"/>
      <c r="I125" s="142"/>
      <c r="J125" s="142"/>
      <c r="K125" s="147"/>
    </row>
    <row r="126" spans="1:11">
      <c r="A126" s="143"/>
      <c r="B126" s="142"/>
      <c r="C126" s="142"/>
      <c r="D126" s="144" t="s">
        <v>1885</v>
      </c>
      <c r="E126" s="142"/>
      <c r="F126" s="142"/>
      <c r="G126" s="142"/>
      <c r="H126" s="142"/>
      <c r="I126" s="142"/>
      <c r="J126" s="142"/>
      <c r="K126" s="146">
        <f>SUM(K114:K124)</f>
        <v>38994.870149999995</v>
      </c>
    </row>
    <row r="127" spans="1:11">
      <c r="A127" s="143"/>
      <c r="B127" s="142"/>
      <c r="C127" s="142"/>
      <c r="D127" s="141" t="s">
        <v>1899</v>
      </c>
      <c r="E127" s="142"/>
      <c r="F127" s="142"/>
      <c r="G127" s="142"/>
      <c r="H127" s="142"/>
      <c r="I127" s="142"/>
      <c r="J127" s="142"/>
      <c r="K127" s="147">
        <f>K126/1750</f>
        <v>22.282782942857139</v>
      </c>
    </row>
    <row r="128" spans="1:11" ht="27.75" customHeight="1">
      <c r="A128" s="143"/>
      <c r="B128" s="148" t="s">
        <v>726</v>
      </c>
      <c r="C128" s="149" t="s">
        <v>299</v>
      </c>
      <c r="D128" s="701" t="s">
        <v>1900</v>
      </c>
      <c r="E128" s="701"/>
      <c r="F128" s="701"/>
      <c r="G128" s="701"/>
      <c r="H128" s="142"/>
      <c r="I128" s="142"/>
      <c r="J128" s="142"/>
      <c r="K128" s="142"/>
    </row>
    <row r="129" spans="1:11" ht="42" customHeight="1">
      <c r="A129" s="143"/>
      <c r="B129" s="148"/>
      <c r="C129" s="149" t="s">
        <v>301</v>
      </c>
      <c r="D129" s="701" t="s">
        <v>1901</v>
      </c>
      <c r="E129" s="701"/>
      <c r="F129" s="701"/>
      <c r="G129" s="701"/>
      <c r="H129" s="142"/>
      <c r="I129" s="142"/>
      <c r="J129" s="142"/>
      <c r="K129" s="142"/>
    </row>
    <row r="130" spans="1:11">
      <c r="A130" s="139" t="s">
        <v>672</v>
      </c>
      <c r="B130" s="140">
        <v>504</v>
      </c>
      <c r="C130" s="141" t="s">
        <v>673</v>
      </c>
      <c r="D130" s="150"/>
      <c r="E130" s="151"/>
      <c r="F130" s="151"/>
      <c r="G130" s="151"/>
      <c r="H130" s="142"/>
      <c r="I130" s="142"/>
      <c r="J130" s="142"/>
      <c r="K130" s="142"/>
    </row>
    <row r="131" spans="1:11" ht="65.25" customHeight="1">
      <c r="A131" s="152"/>
      <c r="B131" s="144"/>
      <c r="C131" s="702" t="s">
        <v>674</v>
      </c>
      <c r="D131" s="702"/>
      <c r="E131" s="702"/>
      <c r="F131" s="702"/>
      <c r="G131" s="702"/>
      <c r="H131" s="142"/>
      <c r="I131" s="142"/>
      <c r="J131" s="142"/>
      <c r="K131" s="142"/>
    </row>
    <row r="132" spans="1:11">
      <c r="A132" s="143"/>
      <c r="B132" s="142"/>
      <c r="C132" s="144" t="s">
        <v>1404</v>
      </c>
      <c r="D132" s="142"/>
      <c r="E132" s="142"/>
      <c r="F132" s="142"/>
      <c r="G132" s="142"/>
      <c r="H132" s="142"/>
      <c r="I132" s="142"/>
      <c r="J132" s="142"/>
      <c r="K132" s="142"/>
    </row>
    <row r="133" spans="1:11">
      <c r="A133" s="143"/>
      <c r="B133" s="142"/>
      <c r="C133" s="144" t="s">
        <v>1902</v>
      </c>
      <c r="D133" s="142"/>
      <c r="E133" s="142"/>
      <c r="F133" s="142"/>
      <c r="G133" s="142"/>
      <c r="H133" s="142"/>
      <c r="I133" s="142"/>
      <c r="J133" s="142"/>
      <c r="K133" s="142"/>
    </row>
    <row r="134" spans="1:11">
      <c r="A134" s="143"/>
      <c r="B134" s="142"/>
      <c r="C134" s="142"/>
      <c r="D134" s="141" t="s">
        <v>953</v>
      </c>
      <c r="E134" s="141" t="s">
        <v>1468</v>
      </c>
      <c r="F134" s="142"/>
      <c r="G134" s="142"/>
      <c r="H134" s="142"/>
      <c r="I134" s="142"/>
      <c r="J134" s="142"/>
      <c r="K134" s="142"/>
    </row>
    <row r="135" spans="1:11">
      <c r="A135" s="143"/>
      <c r="B135" s="142"/>
      <c r="C135" s="142"/>
      <c r="D135" s="142"/>
      <c r="E135" s="144" t="s">
        <v>1292</v>
      </c>
      <c r="F135" s="142"/>
      <c r="G135" s="142"/>
      <c r="H135" s="145" t="s">
        <v>4</v>
      </c>
      <c r="I135" s="146">
        <v>0.52</v>
      </c>
      <c r="J135" s="146">
        <f>Labour!D16</f>
        <v>466.67</v>
      </c>
      <c r="K135" s="146">
        <f>I135*J135</f>
        <v>242.66840000000002</v>
      </c>
    </row>
    <row r="136" spans="1:11" ht="12.75" customHeight="1">
      <c r="A136" s="143"/>
      <c r="B136" s="142"/>
      <c r="C136" s="142"/>
      <c r="D136" s="142"/>
      <c r="E136" s="702" t="s">
        <v>18</v>
      </c>
      <c r="F136" s="702"/>
      <c r="G136" s="702"/>
      <c r="H136" s="145" t="s">
        <v>4</v>
      </c>
      <c r="I136" s="146">
        <v>10</v>
      </c>
      <c r="J136" s="146">
        <f>Labour!D17</f>
        <v>466.67</v>
      </c>
      <c r="K136" s="146">
        <f>I136*J136</f>
        <v>4666.7</v>
      </c>
    </row>
    <row r="137" spans="1:11">
      <c r="A137" s="143"/>
      <c r="B137" s="142"/>
      <c r="C137" s="142"/>
      <c r="D137" s="142"/>
      <c r="E137" s="144" t="s">
        <v>20</v>
      </c>
      <c r="F137" s="142"/>
      <c r="G137" s="142"/>
      <c r="H137" s="145" t="s">
        <v>4</v>
      </c>
      <c r="I137" s="146">
        <v>3</v>
      </c>
      <c r="J137" s="146">
        <f>Labour!D19</f>
        <v>466.67</v>
      </c>
      <c r="K137" s="146">
        <f>I137*J137</f>
        <v>1400.01</v>
      </c>
    </row>
    <row r="138" spans="1:11">
      <c r="A138" s="143"/>
      <c r="B138" s="142"/>
      <c r="C138" s="142"/>
      <c r="D138" s="141" t="s">
        <v>955</v>
      </c>
      <c r="E138" s="141" t="s">
        <v>1231</v>
      </c>
      <c r="F138" s="142"/>
      <c r="G138" s="142"/>
      <c r="H138" s="142"/>
      <c r="I138" s="142"/>
      <c r="J138" s="142"/>
      <c r="K138" s="142"/>
    </row>
    <row r="139" spans="1:11" ht="12.75" customHeight="1">
      <c r="A139" s="143"/>
      <c r="B139" s="142"/>
      <c r="C139" s="142"/>
      <c r="D139" s="142"/>
      <c r="E139" s="702" t="s">
        <v>1903</v>
      </c>
      <c r="F139" s="702"/>
      <c r="G139" s="702"/>
      <c r="H139" s="145" t="s">
        <v>89</v>
      </c>
      <c r="I139" s="146">
        <v>6</v>
      </c>
      <c r="J139" s="146">
        <f>'Plant &amp; Machinery'!G6</f>
        <v>18000</v>
      </c>
      <c r="K139" s="146">
        <f>I139*J139</f>
        <v>108000</v>
      </c>
    </row>
    <row r="140" spans="1:11">
      <c r="A140" s="143"/>
      <c r="B140" s="142"/>
      <c r="C140" s="142"/>
      <c r="D140" s="142"/>
      <c r="E140" s="144" t="s">
        <v>1877</v>
      </c>
      <c r="F140" s="142"/>
      <c r="G140" s="142"/>
      <c r="H140" s="145" t="s">
        <v>89</v>
      </c>
      <c r="I140" s="146">
        <v>1.1000000000000001</v>
      </c>
      <c r="J140" s="146">
        <f>'Plant &amp; Machinery'!G20</f>
        <v>634</v>
      </c>
      <c r="K140" s="146">
        <f>I140*J140</f>
        <v>697.40000000000009</v>
      </c>
    </row>
    <row r="141" spans="1:11">
      <c r="A141" s="143"/>
      <c r="B141" s="142"/>
      <c r="C141" s="142"/>
      <c r="D141" s="142"/>
      <c r="E141" s="144" t="s">
        <v>1878</v>
      </c>
      <c r="F141" s="142"/>
      <c r="G141" s="142"/>
      <c r="H141" s="145" t="s">
        <v>89</v>
      </c>
      <c r="I141" s="146">
        <v>1.1000000000000001</v>
      </c>
      <c r="J141" s="146">
        <f>'Plant &amp; Machinery'!G5</f>
        <v>586</v>
      </c>
      <c r="K141" s="146">
        <f>I141*J141</f>
        <v>644.6</v>
      </c>
    </row>
    <row r="142" spans="1:11">
      <c r="A142" s="143"/>
      <c r="B142" s="142"/>
      <c r="C142" s="142"/>
      <c r="D142" s="142"/>
      <c r="E142" s="144" t="s">
        <v>250</v>
      </c>
      <c r="F142" s="142"/>
      <c r="G142" s="142"/>
      <c r="H142" s="145" t="s">
        <v>89</v>
      </c>
      <c r="I142" s="146">
        <v>6</v>
      </c>
      <c r="J142" s="146">
        <f>'Plant &amp; Machinery'!G30</f>
        <v>5160</v>
      </c>
      <c r="K142" s="146">
        <f t="shared" ref="K142:K147" si="0">J142*I142</f>
        <v>30960</v>
      </c>
    </row>
    <row r="143" spans="1:11">
      <c r="A143" s="143"/>
      <c r="B143" s="142"/>
      <c r="C143" s="142"/>
      <c r="D143" s="142"/>
      <c r="E143" s="144" t="s">
        <v>1904</v>
      </c>
      <c r="F143" s="142"/>
      <c r="G143" s="142"/>
      <c r="H143" s="145" t="s">
        <v>89</v>
      </c>
      <c r="I143" s="146">
        <v>6</v>
      </c>
      <c r="J143" s="146">
        <f>'Plant &amp; Machinery'!G16</f>
        <v>1392</v>
      </c>
      <c r="K143" s="146">
        <f t="shared" si="0"/>
        <v>8352</v>
      </c>
    </row>
    <row r="144" spans="1:11">
      <c r="A144" s="143"/>
      <c r="B144" s="142"/>
      <c r="C144" s="142"/>
      <c r="D144" s="142"/>
      <c r="E144" s="144" t="s">
        <v>1347</v>
      </c>
      <c r="F144" s="142"/>
      <c r="G144" s="142"/>
      <c r="H144" s="145" t="s">
        <v>89</v>
      </c>
      <c r="I144" s="146">
        <v>6</v>
      </c>
      <c r="J144" s="146">
        <f>'Plant &amp; Machinery'!G18</f>
        <v>1537</v>
      </c>
      <c r="K144" s="146">
        <f t="shared" si="0"/>
        <v>9222</v>
      </c>
    </row>
    <row r="145" spans="1:11">
      <c r="A145" s="143"/>
      <c r="B145" s="142"/>
      <c r="C145" s="142"/>
      <c r="D145" s="142"/>
      <c r="E145" s="144" t="s">
        <v>1905</v>
      </c>
      <c r="F145" s="142"/>
      <c r="G145" s="142"/>
      <c r="H145" s="145" t="s">
        <v>89</v>
      </c>
      <c r="I145" s="146">
        <v>6.21</v>
      </c>
      <c r="J145" s="146">
        <f>'Plant &amp; Machinery'!G47</f>
        <v>684</v>
      </c>
      <c r="K145" s="146">
        <f t="shared" si="0"/>
        <v>4247.6400000000003</v>
      </c>
    </row>
    <row r="146" spans="1:11" ht="28.5" customHeight="1">
      <c r="A146" s="143"/>
      <c r="B146" s="142"/>
      <c r="C146" s="142"/>
      <c r="D146" s="142"/>
      <c r="E146" s="702" t="s">
        <v>1906</v>
      </c>
      <c r="F146" s="702"/>
      <c r="G146" s="702"/>
      <c r="H146" s="145" t="s">
        <v>89</v>
      </c>
      <c r="I146" s="146">
        <v>12</v>
      </c>
      <c r="J146" s="146">
        <f>'Plant &amp; Machinery'!G36</f>
        <v>1320</v>
      </c>
      <c r="K146" s="146">
        <f t="shared" si="0"/>
        <v>15840</v>
      </c>
    </row>
    <row r="147" spans="1:11">
      <c r="A147" s="143"/>
      <c r="B147" s="142"/>
      <c r="C147" s="142"/>
      <c r="D147" s="142"/>
      <c r="E147" s="144" t="s">
        <v>1907</v>
      </c>
      <c r="F147" s="142"/>
      <c r="G147" s="142"/>
      <c r="H147" s="145" t="s">
        <v>89</v>
      </c>
      <c r="I147" s="146">
        <v>6</v>
      </c>
      <c r="J147" s="146">
        <f>'Plant &amp; Machinery'!G54</f>
        <v>2160</v>
      </c>
      <c r="K147" s="146">
        <f t="shared" si="0"/>
        <v>12960</v>
      </c>
    </row>
    <row r="148" spans="1:11">
      <c r="A148" s="143"/>
      <c r="B148" s="142"/>
      <c r="C148" s="142"/>
      <c r="D148" s="141" t="s">
        <v>957</v>
      </c>
      <c r="E148" s="141" t="s">
        <v>1293</v>
      </c>
      <c r="F148" s="142"/>
      <c r="G148" s="142"/>
      <c r="H148" s="142"/>
      <c r="I148" s="142"/>
      <c r="J148" s="142"/>
      <c r="K148" s="142"/>
    </row>
    <row r="149" spans="1:11" ht="12.75" customHeight="1">
      <c r="A149" s="143"/>
      <c r="B149" s="142"/>
      <c r="C149" s="142"/>
      <c r="D149" s="142"/>
      <c r="E149" s="141" t="s">
        <v>1908</v>
      </c>
      <c r="F149" s="703" t="s">
        <v>1909</v>
      </c>
      <c r="G149" s="703"/>
      <c r="H149" s="145" t="s">
        <v>71</v>
      </c>
      <c r="I149" s="153">
        <v>7.4249999999999998</v>
      </c>
      <c r="J149" s="146">
        <f>Material!D42</f>
        <v>47590</v>
      </c>
      <c r="K149" s="146">
        <f>J149*I149</f>
        <v>353355.75</v>
      </c>
    </row>
    <row r="150" spans="1:11">
      <c r="A150" s="143"/>
      <c r="B150" s="142"/>
      <c r="C150" s="142"/>
      <c r="D150" s="142"/>
      <c r="E150" s="141" t="s">
        <v>578</v>
      </c>
      <c r="F150" s="141" t="s">
        <v>1910</v>
      </c>
      <c r="G150" s="142"/>
      <c r="H150" s="142"/>
      <c r="I150" s="142"/>
      <c r="J150" s="142"/>
      <c r="K150" s="142"/>
    </row>
    <row r="151" spans="1:11">
      <c r="A151" s="143"/>
      <c r="B151" s="142"/>
      <c r="C151" s="142"/>
      <c r="D151" s="142"/>
      <c r="E151" s="142"/>
      <c r="F151" s="144" t="s">
        <v>1911</v>
      </c>
      <c r="G151" s="142"/>
      <c r="H151" s="142"/>
      <c r="I151" s="142"/>
      <c r="J151" s="142"/>
      <c r="K151" s="142"/>
    </row>
    <row r="152" spans="1:11">
      <c r="A152" s="143"/>
      <c r="B152" s="142"/>
      <c r="C152" s="142"/>
      <c r="D152" s="142"/>
      <c r="E152" s="142"/>
      <c r="F152" s="144" t="s">
        <v>1912</v>
      </c>
      <c r="G152" s="142"/>
      <c r="H152" s="142"/>
      <c r="I152" s="142"/>
      <c r="J152" s="142"/>
      <c r="K152" s="142"/>
    </row>
    <row r="153" spans="1:11">
      <c r="A153" s="143"/>
      <c r="B153" s="142"/>
      <c r="C153" s="142"/>
      <c r="D153" s="142"/>
      <c r="E153" s="142"/>
      <c r="F153" s="144" t="s">
        <v>1913</v>
      </c>
      <c r="G153" s="142"/>
      <c r="H153" s="142"/>
      <c r="I153" s="142"/>
      <c r="J153" s="142"/>
      <c r="K153" s="142"/>
    </row>
    <row r="154" spans="1:11">
      <c r="A154" s="143"/>
      <c r="B154" s="142"/>
      <c r="C154" s="142"/>
      <c r="D154" s="142"/>
      <c r="E154" s="142"/>
      <c r="F154" s="144" t="s">
        <v>1914</v>
      </c>
      <c r="G154" s="142"/>
      <c r="H154" s="142"/>
      <c r="I154" s="142"/>
      <c r="J154" s="142"/>
      <c r="K154" s="142"/>
    </row>
    <row r="155" spans="1:11">
      <c r="A155" s="143"/>
      <c r="B155" s="142"/>
      <c r="C155" s="142"/>
      <c r="D155" s="142"/>
      <c r="E155" s="142"/>
      <c r="F155" s="144" t="s">
        <v>1915</v>
      </c>
      <c r="G155" s="142"/>
      <c r="H155" s="142"/>
      <c r="I155" s="142"/>
      <c r="J155" s="142"/>
      <c r="K155" s="142"/>
    </row>
    <row r="156" spans="1:11">
      <c r="A156" s="143"/>
      <c r="B156" s="142"/>
      <c r="C156" s="142"/>
      <c r="D156" s="142"/>
      <c r="E156" s="142"/>
      <c r="F156" s="141" t="s">
        <v>1916</v>
      </c>
      <c r="G156" s="142"/>
      <c r="H156" s="142"/>
      <c r="I156" s="142"/>
      <c r="J156" s="142"/>
      <c r="K156" s="142"/>
    </row>
    <row r="157" spans="1:11">
      <c r="A157" s="143"/>
      <c r="B157" s="142"/>
      <c r="C157" s="142"/>
      <c r="D157" s="142"/>
      <c r="E157" s="142"/>
      <c r="F157" s="144" t="s">
        <v>1917</v>
      </c>
      <c r="G157" s="142"/>
      <c r="H157" s="145" t="s">
        <v>29</v>
      </c>
      <c r="I157" s="146">
        <v>58.02</v>
      </c>
      <c r="J157" s="146">
        <f>Material!D15</f>
        <v>1398</v>
      </c>
      <c r="K157" s="146">
        <f>I157*J157</f>
        <v>81111.960000000006</v>
      </c>
    </row>
    <row r="158" spans="1:11">
      <c r="A158" s="143"/>
      <c r="B158" s="142"/>
      <c r="C158" s="142"/>
      <c r="D158" s="142"/>
      <c r="E158" s="142"/>
      <c r="F158" s="144" t="s">
        <v>1918</v>
      </c>
      <c r="G158" s="142"/>
      <c r="H158" s="145" t="s">
        <v>29</v>
      </c>
      <c r="I158" s="146">
        <v>58.02</v>
      </c>
      <c r="J158" s="146">
        <f>Material!D14</f>
        <v>1340</v>
      </c>
      <c r="K158" s="146">
        <f>J158*I158</f>
        <v>77746.8</v>
      </c>
    </row>
    <row r="159" spans="1:11">
      <c r="A159" s="143"/>
      <c r="B159" s="142"/>
      <c r="C159" s="142"/>
      <c r="D159" s="142"/>
      <c r="E159" s="142"/>
      <c r="F159" s="144" t="s">
        <v>1919</v>
      </c>
      <c r="G159" s="142"/>
      <c r="H159" s="145" t="s">
        <v>29</v>
      </c>
      <c r="I159" s="146">
        <v>29.01</v>
      </c>
      <c r="J159" s="146">
        <f>Material!D16</f>
        <v>1300</v>
      </c>
      <c r="K159" s="146">
        <f>J159*I159</f>
        <v>37713</v>
      </c>
    </row>
    <row r="160" spans="1:11">
      <c r="A160" s="143"/>
      <c r="B160" s="142"/>
      <c r="C160" s="142"/>
      <c r="D160" s="141" t="s">
        <v>1889</v>
      </c>
      <c r="E160" s="141" t="s">
        <v>1884</v>
      </c>
      <c r="F160" s="142"/>
      <c r="G160" s="142"/>
      <c r="H160" s="142"/>
      <c r="I160" s="142"/>
      <c r="J160" s="142"/>
      <c r="K160" s="147">
        <f>SUM(K135:K159)*12.5%</f>
        <v>93395.066049999994</v>
      </c>
    </row>
    <row r="161" spans="1:11">
      <c r="A161" s="143"/>
      <c r="B161" s="142"/>
      <c r="C161" s="142"/>
      <c r="D161" s="141"/>
      <c r="E161" s="141"/>
      <c r="F161" s="142"/>
      <c r="G161" s="142"/>
      <c r="H161" s="142"/>
      <c r="I161" s="142"/>
      <c r="J161" s="142"/>
      <c r="K161" s="147"/>
    </row>
    <row r="162" spans="1:11">
      <c r="A162" s="143"/>
      <c r="B162" s="142"/>
      <c r="C162" s="142"/>
      <c r="D162" s="141"/>
      <c r="E162" s="144" t="s">
        <v>1920</v>
      </c>
      <c r="F162" s="144"/>
      <c r="G162" s="142"/>
      <c r="H162" s="142"/>
      <c r="I162" s="142"/>
      <c r="J162" s="142"/>
      <c r="K162" s="146">
        <f>SUM(K135:K160)</f>
        <v>840555.59444999998</v>
      </c>
    </row>
    <row r="163" spans="1:11">
      <c r="A163" s="143"/>
      <c r="B163" s="142"/>
      <c r="C163" s="142"/>
      <c r="D163" s="141"/>
      <c r="E163" s="141" t="s">
        <v>1921</v>
      </c>
      <c r="F163" s="144"/>
      <c r="G163" s="142"/>
      <c r="H163" s="142"/>
      <c r="I163" s="142"/>
      <c r="J163" s="142"/>
      <c r="K163" s="147">
        <f>K162/102.5</f>
        <v>8200.5423848780483</v>
      </c>
    </row>
    <row r="164" spans="1:11" ht="65.25" customHeight="1">
      <c r="A164" s="143"/>
      <c r="B164" s="148" t="s">
        <v>726</v>
      </c>
      <c r="C164" s="154">
        <v>1</v>
      </c>
      <c r="D164" s="701" t="s">
        <v>1922</v>
      </c>
      <c r="E164" s="701"/>
      <c r="F164" s="701"/>
      <c r="G164" s="701"/>
      <c r="H164" s="142"/>
      <c r="I164" s="142"/>
      <c r="J164" s="142"/>
      <c r="K164" s="142"/>
    </row>
    <row r="165" spans="1:11" ht="29.25" customHeight="1">
      <c r="A165" s="143"/>
      <c r="B165" s="142"/>
      <c r="C165" s="154">
        <v>2</v>
      </c>
      <c r="D165" s="701" t="s">
        <v>1923</v>
      </c>
      <c r="E165" s="701"/>
      <c r="F165" s="701"/>
      <c r="G165" s="701"/>
      <c r="H165" s="142"/>
      <c r="I165" s="142"/>
      <c r="J165" s="142"/>
      <c r="K165" s="142"/>
    </row>
    <row r="166" spans="1:11" ht="39.75" customHeight="1">
      <c r="A166" s="143"/>
      <c r="B166" s="142"/>
      <c r="C166" s="154">
        <v>3</v>
      </c>
      <c r="D166" s="701" t="s">
        <v>1924</v>
      </c>
      <c r="E166" s="701"/>
      <c r="F166" s="701"/>
      <c r="G166" s="701"/>
      <c r="H166" s="142"/>
      <c r="I166" s="142"/>
      <c r="J166" s="142"/>
      <c r="K166" s="142"/>
    </row>
    <row r="167" spans="1:11" ht="39" customHeight="1">
      <c r="A167" s="143"/>
      <c r="B167" s="142"/>
      <c r="C167" s="154">
        <v>4</v>
      </c>
      <c r="D167" s="701" t="s">
        <v>1925</v>
      </c>
      <c r="E167" s="701"/>
      <c r="F167" s="701"/>
      <c r="G167" s="701"/>
      <c r="H167" s="142"/>
      <c r="I167" s="142"/>
      <c r="J167" s="142"/>
      <c r="K167" s="142"/>
    </row>
    <row r="168" spans="1:11" ht="29.25" customHeight="1">
      <c r="A168" s="143"/>
      <c r="B168" s="142"/>
      <c r="C168" s="154">
        <v>5</v>
      </c>
      <c r="D168" s="701" t="s">
        <v>1926</v>
      </c>
      <c r="E168" s="701"/>
      <c r="F168" s="701"/>
      <c r="G168" s="701"/>
      <c r="H168" s="142"/>
      <c r="I168" s="142"/>
      <c r="J168" s="142"/>
      <c r="K168" s="142"/>
    </row>
    <row r="169" spans="1:11">
      <c r="A169" s="139" t="s">
        <v>675</v>
      </c>
      <c r="B169" s="140">
        <v>505</v>
      </c>
      <c r="C169" s="141" t="s">
        <v>676</v>
      </c>
      <c r="D169" s="142"/>
      <c r="E169" s="142"/>
      <c r="F169" s="142"/>
      <c r="G169" s="142"/>
      <c r="H169" s="142"/>
      <c r="I169" s="142"/>
      <c r="J169" s="142"/>
      <c r="K169" s="142"/>
    </row>
    <row r="170" spans="1:11" ht="91.5" customHeight="1">
      <c r="A170" s="143"/>
      <c r="B170" s="142"/>
      <c r="C170" s="702" t="s">
        <v>677</v>
      </c>
      <c r="D170" s="702"/>
      <c r="E170" s="702"/>
      <c r="F170" s="702"/>
      <c r="G170" s="702"/>
      <c r="H170" s="142"/>
      <c r="I170" s="142"/>
      <c r="J170" s="142"/>
      <c r="K170" s="142"/>
    </row>
    <row r="171" spans="1:11">
      <c r="A171" s="143"/>
      <c r="B171" s="142"/>
      <c r="C171" s="141" t="s">
        <v>386</v>
      </c>
      <c r="D171" s="141" t="s">
        <v>385</v>
      </c>
      <c r="E171" s="142"/>
      <c r="F171" s="142"/>
      <c r="G171" s="142"/>
      <c r="H171" s="142"/>
      <c r="I171" s="142"/>
      <c r="J171" s="142"/>
      <c r="K171" s="142"/>
    </row>
    <row r="172" spans="1:11">
      <c r="A172" s="143"/>
      <c r="B172" s="142"/>
      <c r="C172" s="142"/>
      <c r="D172" s="144" t="s">
        <v>1426</v>
      </c>
      <c r="E172" s="142"/>
      <c r="F172" s="142"/>
      <c r="G172" s="142"/>
      <c r="H172" s="142"/>
      <c r="I172" s="142"/>
      <c r="J172" s="142"/>
      <c r="K172" s="142"/>
    </row>
    <row r="173" spans="1:11">
      <c r="A173" s="143"/>
      <c r="B173" s="142"/>
      <c r="C173" s="142"/>
      <c r="D173" s="144" t="s">
        <v>1927</v>
      </c>
      <c r="E173" s="142"/>
      <c r="F173" s="142"/>
      <c r="G173" s="142"/>
      <c r="H173" s="142"/>
      <c r="I173" s="142"/>
      <c r="J173" s="142"/>
      <c r="K173" s="142"/>
    </row>
    <row r="174" spans="1:11">
      <c r="A174" s="143"/>
      <c r="B174" s="142"/>
      <c r="C174" s="155" t="s">
        <v>384</v>
      </c>
      <c r="D174" s="141" t="s">
        <v>72</v>
      </c>
      <c r="E174" s="142"/>
      <c r="F174" s="142"/>
      <c r="G174" s="142"/>
      <c r="H174" s="142"/>
      <c r="I174" s="142"/>
      <c r="J174" s="142"/>
      <c r="K174" s="142"/>
    </row>
    <row r="175" spans="1:11">
      <c r="A175" s="143"/>
      <c r="B175" s="142"/>
      <c r="C175" s="142"/>
      <c r="D175" s="141" t="s">
        <v>953</v>
      </c>
      <c r="E175" s="141" t="s">
        <v>1468</v>
      </c>
      <c r="F175" s="142"/>
      <c r="G175" s="142"/>
      <c r="H175" s="142"/>
      <c r="I175" s="142"/>
      <c r="J175" s="142"/>
      <c r="K175" s="142"/>
    </row>
    <row r="176" spans="1:11">
      <c r="A176" s="143"/>
      <c r="B176" s="142"/>
      <c r="C176" s="142"/>
      <c r="D176" s="142"/>
      <c r="E176" s="144" t="s">
        <v>1292</v>
      </c>
      <c r="F176" s="142"/>
      <c r="G176" s="142"/>
      <c r="H176" s="145" t="s">
        <v>4</v>
      </c>
      <c r="I176" s="146">
        <v>5.5</v>
      </c>
      <c r="J176" s="146">
        <f>Labour!D16</f>
        <v>466.67</v>
      </c>
      <c r="K176" s="146">
        <f>I176*J176</f>
        <v>2566.6849999999999</v>
      </c>
    </row>
    <row r="177" spans="1:11">
      <c r="A177" s="143"/>
      <c r="B177" s="142"/>
      <c r="C177" s="142"/>
      <c r="D177" s="142"/>
      <c r="E177" s="144" t="s">
        <v>18</v>
      </c>
      <c r="F177" s="142"/>
      <c r="G177" s="142"/>
      <c r="H177" s="145" t="s">
        <v>4</v>
      </c>
      <c r="I177" s="146">
        <v>100.5</v>
      </c>
      <c r="J177" s="146">
        <f>Labour!D17</f>
        <v>466.67</v>
      </c>
      <c r="K177" s="146">
        <f>I177*J177</f>
        <v>46900.334999999999</v>
      </c>
    </row>
    <row r="178" spans="1:11">
      <c r="A178" s="143"/>
      <c r="B178" s="142"/>
      <c r="C178" s="142"/>
      <c r="D178" s="142"/>
      <c r="E178" s="144" t="s">
        <v>9</v>
      </c>
      <c r="F178" s="142"/>
      <c r="G178" s="142"/>
      <c r="H178" s="145" t="s">
        <v>4</v>
      </c>
      <c r="I178" s="146">
        <v>10</v>
      </c>
      <c r="J178" s="146">
        <f>Labour!D8</f>
        <v>466.67</v>
      </c>
      <c r="K178" s="146">
        <f>I178*J178</f>
        <v>4666.7</v>
      </c>
    </row>
    <row r="179" spans="1:11">
      <c r="A179" s="143"/>
      <c r="B179" s="142"/>
      <c r="C179" s="142"/>
      <c r="D179" s="142"/>
      <c r="E179" s="144" t="s">
        <v>5</v>
      </c>
      <c r="F179" s="142"/>
      <c r="G179" s="142"/>
      <c r="H179" s="145" t="s">
        <v>4</v>
      </c>
      <c r="I179" s="146">
        <v>2.5</v>
      </c>
      <c r="J179" s="146">
        <f>Labour!D4</f>
        <v>466.67</v>
      </c>
      <c r="K179" s="146">
        <f>I179*J179</f>
        <v>1166.675</v>
      </c>
    </row>
    <row r="180" spans="1:11">
      <c r="A180" s="143"/>
      <c r="B180" s="142"/>
      <c r="C180" s="142"/>
      <c r="D180" s="142"/>
      <c r="E180" s="144" t="s">
        <v>1928</v>
      </c>
      <c r="F180" s="142"/>
      <c r="G180" s="142"/>
      <c r="H180" s="145" t="s">
        <v>4</v>
      </c>
      <c r="I180" s="146">
        <v>25.5</v>
      </c>
      <c r="J180" s="146">
        <f>Labour!D18</f>
        <v>466.67</v>
      </c>
      <c r="K180" s="146">
        <f>J180*I180</f>
        <v>11900.085000000001</v>
      </c>
    </row>
    <row r="181" spans="1:11">
      <c r="A181" s="143"/>
      <c r="B181" s="142"/>
      <c r="C181" s="142"/>
      <c r="D181" s="141" t="s">
        <v>1876</v>
      </c>
      <c r="E181" s="141" t="s">
        <v>1231</v>
      </c>
      <c r="F181" s="142"/>
      <c r="G181" s="142"/>
      <c r="H181" s="142"/>
      <c r="I181" s="142"/>
      <c r="J181" s="142"/>
      <c r="K181" s="142"/>
    </row>
    <row r="182" spans="1:11" ht="15.75" customHeight="1">
      <c r="A182" s="143"/>
      <c r="B182" s="142"/>
      <c r="C182" s="142"/>
      <c r="D182" s="142"/>
      <c r="E182" s="702" t="s">
        <v>1929</v>
      </c>
      <c r="F182" s="702"/>
      <c r="G182" s="702"/>
      <c r="H182" s="145" t="s">
        <v>89</v>
      </c>
      <c r="I182" s="146">
        <v>6</v>
      </c>
      <c r="J182" s="146">
        <f>'Plant &amp; Machinery'!G9</f>
        <v>534</v>
      </c>
      <c r="K182" s="146">
        <f>I182*J182</f>
        <v>3204</v>
      </c>
    </row>
    <row r="183" spans="1:11">
      <c r="A183" s="143"/>
      <c r="B183" s="142"/>
      <c r="C183" s="142"/>
      <c r="D183" s="142"/>
      <c r="E183" s="144" t="s">
        <v>1930</v>
      </c>
      <c r="F183" s="142"/>
      <c r="G183" s="142"/>
      <c r="H183" s="145" t="s">
        <v>89</v>
      </c>
      <c r="I183" s="146">
        <v>6</v>
      </c>
      <c r="J183" s="146">
        <f>'Plant &amp; Machinery'!G36</f>
        <v>1320</v>
      </c>
      <c r="K183" s="146">
        <f>J183*I183</f>
        <v>7920</v>
      </c>
    </row>
    <row r="184" spans="1:11">
      <c r="A184" s="143"/>
      <c r="B184" s="142"/>
      <c r="C184" s="142"/>
      <c r="D184" s="141" t="s">
        <v>1881</v>
      </c>
      <c r="E184" s="141" t="s">
        <v>1293</v>
      </c>
      <c r="F184" s="142"/>
      <c r="G184" s="142"/>
      <c r="H184" s="142"/>
      <c r="I184" s="142"/>
      <c r="J184" s="142"/>
      <c r="K184" s="142"/>
    </row>
    <row r="185" spans="1:11" ht="16.5" customHeight="1">
      <c r="A185" s="143"/>
      <c r="B185" s="142"/>
      <c r="C185" s="142"/>
      <c r="D185" s="142"/>
      <c r="E185" s="702" t="s">
        <v>1931</v>
      </c>
      <c r="F185" s="702"/>
      <c r="G185" s="702"/>
      <c r="H185" s="145" t="s">
        <v>71</v>
      </c>
      <c r="I185" s="146">
        <v>2.4</v>
      </c>
      <c r="J185" s="146">
        <f>Material!D43</f>
        <v>45290</v>
      </c>
      <c r="K185" s="146">
        <f>J185*I185</f>
        <v>108696</v>
      </c>
    </row>
    <row r="186" spans="1:11" ht="28.5" customHeight="1">
      <c r="A186" s="143"/>
      <c r="B186" s="142"/>
      <c r="C186" s="142"/>
      <c r="D186" s="142"/>
      <c r="E186" s="702" t="s">
        <v>1932</v>
      </c>
      <c r="F186" s="702"/>
      <c r="G186" s="702"/>
      <c r="H186" s="145" t="s">
        <v>29</v>
      </c>
      <c r="I186" s="146">
        <v>80</v>
      </c>
      <c r="J186" s="146">
        <f>Material!D68</f>
        <v>1230</v>
      </c>
      <c r="K186" s="146">
        <f>I186*J186</f>
        <v>98400</v>
      </c>
    </row>
    <row r="187" spans="1:11" ht="30.75" customHeight="1">
      <c r="A187" s="143"/>
      <c r="B187" s="142"/>
      <c r="C187" s="142"/>
      <c r="D187" s="142"/>
      <c r="E187" s="702" t="s">
        <v>1933</v>
      </c>
      <c r="F187" s="702"/>
      <c r="G187" s="702"/>
      <c r="H187" s="145" t="s">
        <v>29</v>
      </c>
      <c r="I187" s="146">
        <v>10.4</v>
      </c>
      <c r="J187" s="146">
        <f>Material!D26</f>
        <v>1150</v>
      </c>
      <c r="K187" s="146">
        <f>J187*I187</f>
        <v>11960</v>
      </c>
    </row>
    <row r="188" spans="1:11">
      <c r="A188" s="143"/>
      <c r="B188" s="142"/>
      <c r="C188" s="142"/>
      <c r="D188" s="141" t="s">
        <v>959</v>
      </c>
      <c r="E188" s="141" t="s">
        <v>1884</v>
      </c>
      <c r="F188" s="142"/>
      <c r="G188" s="142"/>
      <c r="H188" s="142"/>
      <c r="I188" s="142"/>
      <c r="J188" s="142"/>
      <c r="K188" s="147">
        <f>SUM(K175:K187)*12.5%</f>
        <v>37172.559999999998</v>
      </c>
    </row>
    <row r="189" spans="1:11">
      <c r="A189" s="143"/>
      <c r="B189" s="142"/>
      <c r="C189" s="142"/>
      <c r="D189" s="141"/>
      <c r="E189" s="141"/>
      <c r="F189" s="142"/>
      <c r="G189" s="142"/>
      <c r="H189" s="142"/>
      <c r="I189" s="142"/>
      <c r="J189" s="142"/>
      <c r="K189" s="147"/>
    </row>
    <row r="190" spans="1:11">
      <c r="A190" s="143"/>
      <c r="B190" s="142"/>
      <c r="C190" s="142"/>
      <c r="D190" s="144" t="s">
        <v>1934</v>
      </c>
      <c r="E190" s="142"/>
      <c r="F190" s="142"/>
      <c r="G190" s="142"/>
      <c r="H190" s="142"/>
      <c r="I190" s="142"/>
      <c r="J190" s="142"/>
      <c r="K190" s="146">
        <f>SUM(K175:K188)</f>
        <v>334553.03999999998</v>
      </c>
    </row>
    <row r="191" spans="1:11">
      <c r="A191" s="143"/>
      <c r="B191" s="142"/>
      <c r="C191" s="142"/>
      <c r="D191" s="141" t="s">
        <v>1935</v>
      </c>
      <c r="E191" s="142"/>
      <c r="F191" s="142"/>
      <c r="G191" s="142"/>
      <c r="H191" s="142"/>
      <c r="I191" s="142"/>
      <c r="J191" s="142"/>
      <c r="K191" s="147">
        <f>K190/800</f>
        <v>418.19129999999996</v>
      </c>
    </row>
    <row r="192" spans="1:11">
      <c r="A192" s="143"/>
      <c r="B192" s="142"/>
      <c r="C192" s="155" t="s">
        <v>390</v>
      </c>
      <c r="D192" s="141" t="s">
        <v>70</v>
      </c>
      <c r="E192" s="142"/>
      <c r="F192" s="142"/>
      <c r="G192" s="142"/>
      <c r="H192" s="142"/>
      <c r="I192" s="142"/>
      <c r="J192" s="142"/>
      <c r="K192" s="142"/>
    </row>
    <row r="193" spans="1:11">
      <c r="A193" s="143"/>
      <c r="B193" s="142"/>
      <c r="C193" s="142"/>
      <c r="D193" s="141" t="s">
        <v>953</v>
      </c>
      <c r="E193" s="141" t="s">
        <v>1468</v>
      </c>
      <c r="F193" s="142"/>
      <c r="G193" s="142"/>
      <c r="H193" s="142"/>
      <c r="I193" s="142"/>
      <c r="J193" s="142"/>
      <c r="K193" s="142"/>
    </row>
    <row r="194" spans="1:11">
      <c r="A194" s="143"/>
      <c r="B194" s="142"/>
      <c r="C194" s="142"/>
      <c r="D194" s="142"/>
      <c r="E194" s="144" t="s">
        <v>1292</v>
      </c>
      <c r="F194" s="142"/>
      <c r="G194" s="142"/>
      <c r="H194" s="145" t="s">
        <v>4</v>
      </c>
      <c r="I194" s="146">
        <v>5.5</v>
      </c>
      <c r="J194" s="146">
        <f>Labour!D16</f>
        <v>466.67</v>
      </c>
      <c r="K194" s="146">
        <f>I194*J194</f>
        <v>2566.6849999999999</v>
      </c>
    </row>
    <row r="195" spans="1:11">
      <c r="A195" s="143"/>
      <c r="B195" s="142"/>
      <c r="C195" s="142"/>
      <c r="D195" s="142"/>
      <c r="E195" s="144" t="s">
        <v>18</v>
      </c>
      <c r="F195" s="142"/>
      <c r="G195" s="142"/>
      <c r="H195" s="145" t="s">
        <v>4</v>
      </c>
      <c r="I195" s="146">
        <v>100.5</v>
      </c>
      <c r="J195" s="146">
        <f>Labour!D17</f>
        <v>466.67</v>
      </c>
      <c r="K195" s="146">
        <f>I195*J195</f>
        <v>46900.334999999999</v>
      </c>
    </row>
    <row r="196" spans="1:11">
      <c r="A196" s="143"/>
      <c r="B196" s="142"/>
      <c r="C196" s="142"/>
      <c r="D196" s="142"/>
      <c r="E196" s="144" t="s">
        <v>9</v>
      </c>
      <c r="F196" s="142"/>
      <c r="G196" s="142"/>
      <c r="H196" s="145" t="s">
        <v>4</v>
      </c>
      <c r="I196" s="146">
        <v>10</v>
      </c>
      <c r="J196" s="146">
        <f>Labour!D8</f>
        <v>466.67</v>
      </c>
      <c r="K196" s="146">
        <f>I196*J196</f>
        <v>4666.7</v>
      </c>
    </row>
    <row r="197" spans="1:11">
      <c r="A197" s="143"/>
      <c r="B197" s="142"/>
      <c r="C197" s="142"/>
      <c r="D197" s="142"/>
      <c r="E197" s="144" t="s">
        <v>5</v>
      </c>
      <c r="F197" s="142"/>
      <c r="G197" s="142"/>
      <c r="H197" s="145" t="s">
        <v>4</v>
      </c>
      <c r="I197" s="146">
        <v>2.5</v>
      </c>
      <c r="J197" s="146">
        <f>Labour!D4</f>
        <v>466.67</v>
      </c>
      <c r="K197" s="146">
        <f>I197*J197</f>
        <v>1166.675</v>
      </c>
    </row>
    <row r="198" spans="1:11">
      <c r="A198" s="143"/>
      <c r="B198" s="142"/>
      <c r="C198" s="142"/>
      <c r="D198" s="142"/>
      <c r="E198" s="144" t="s">
        <v>1928</v>
      </c>
      <c r="F198" s="142"/>
      <c r="G198" s="142"/>
      <c r="H198" s="145" t="s">
        <v>4</v>
      </c>
      <c r="I198" s="146">
        <v>25.5</v>
      </c>
      <c r="J198" s="146">
        <f>Labour!D18</f>
        <v>466.67</v>
      </c>
      <c r="K198" s="146">
        <f>J198*I198</f>
        <v>11900.085000000001</v>
      </c>
    </row>
    <row r="199" spans="1:11">
      <c r="A199" s="143"/>
      <c r="B199" s="142"/>
      <c r="C199" s="142"/>
      <c r="D199" s="141" t="s">
        <v>1876</v>
      </c>
      <c r="E199" s="141" t="s">
        <v>1231</v>
      </c>
      <c r="F199" s="142"/>
      <c r="G199" s="142"/>
      <c r="H199" s="142"/>
      <c r="I199" s="142"/>
      <c r="J199" s="142"/>
      <c r="K199" s="142"/>
    </row>
    <row r="200" spans="1:11" ht="15" customHeight="1">
      <c r="A200" s="143"/>
      <c r="B200" s="142"/>
      <c r="C200" s="142"/>
      <c r="D200" s="142"/>
      <c r="E200" s="702" t="s">
        <v>1929</v>
      </c>
      <c r="F200" s="702"/>
      <c r="G200" s="702"/>
      <c r="H200" s="145" t="s">
        <v>89</v>
      </c>
      <c r="I200" s="146">
        <v>6</v>
      </c>
      <c r="J200" s="146">
        <f>'Plant &amp; Machinery'!G9</f>
        <v>534</v>
      </c>
      <c r="K200" s="146">
        <f>I200*J200</f>
        <v>3204</v>
      </c>
    </row>
    <row r="201" spans="1:11">
      <c r="A201" s="143"/>
      <c r="B201" s="142"/>
      <c r="C201" s="142"/>
      <c r="D201" s="142"/>
      <c r="E201" s="144" t="s">
        <v>1930</v>
      </c>
      <c r="F201" s="142"/>
      <c r="G201" s="142"/>
      <c r="H201" s="145" t="s">
        <v>89</v>
      </c>
      <c r="I201" s="146">
        <v>6</v>
      </c>
      <c r="J201" s="146">
        <f>'Plant &amp; Machinery'!G36</f>
        <v>1320</v>
      </c>
      <c r="K201" s="146">
        <f>J201*I201</f>
        <v>7920</v>
      </c>
    </row>
    <row r="202" spans="1:11">
      <c r="A202" s="143"/>
      <c r="B202" s="142"/>
      <c r="C202" s="142"/>
      <c r="D202" s="141" t="s">
        <v>1881</v>
      </c>
      <c r="E202" s="141" t="s">
        <v>1293</v>
      </c>
      <c r="F202" s="142"/>
      <c r="G202" s="142"/>
      <c r="H202" s="142"/>
      <c r="I202" s="142"/>
      <c r="J202" s="142"/>
      <c r="K202" s="142"/>
    </row>
    <row r="203" spans="1:11" ht="12.75" customHeight="1">
      <c r="A203" s="143"/>
      <c r="B203" s="142"/>
      <c r="C203" s="142"/>
      <c r="D203" s="142"/>
      <c r="E203" s="702" t="s">
        <v>1931</v>
      </c>
      <c r="F203" s="702"/>
      <c r="G203" s="702"/>
      <c r="H203" s="145" t="s">
        <v>71</v>
      </c>
      <c r="I203" s="146">
        <v>2.4</v>
      </c>
      <c r="J203" s="146">
        <f>Material!D42</f>
        <v>47590</v>
      </c>
      <c r="K203" s="146">
        <f>J203*I203</f>
        <v>114216</v>
      </c>
    </row>
    <row r="204" spans="1:11" ht="27.75" customHeight="1">
      <c r="A204" s="143"/>
      <c r="B204" s="142"/>
      <c r="C204" s="142"/>
      <c r="D204" s="142"/>
      <c r="E204" s="702" t="s">
        <v>1932</v>
      </c>
      <c r="F204" s="702"/>
      <c r="G204" s="702"/>
      <c r="H204" s="145" t="s">
        <v>29</v>
      </c>
      <c r="I204" s="146">
        <v>80</v>
      </c>
      <c r="J204" s="146">
        <f>Material!D68</f>
        <v>1230</v>
      </c>
      <c r="K204" s="146">
        <f>I204*J204</f>
        <v>98400</v>
      </c>
    </row>
    <row r="205" spans="1:11" ht="27" customHeight="1">
      <c r="A205" s="143"/>
      <c r="B205" s="142"/>
      <c r="C205" s="142"/>
      <c r="D205" s="142"/>
      <c r="E205" s="702" t="s">
        <v>1933</v>
      </c>
      <c r="F205" s="702"/>
      <c r="G205" s="702"/>
      <c r="H205" s="145" t="s">
        <v>29</v>
      </c>
      <c r="I205" s="146">
        <v>10.4</v>
      </c>
      <c r="J205" s="146">
        <f>Material!D26</f>
        <v>1150</v>
      </c>
      <c r="K205" s="146">
        <f>J205*I205</f>
        <v>11960</v>
      </c>
    </row>
    <row r="206" spans="1:11">
      <c r="A206" s="143"/>
      <c r="B206" s="142"/>
      <c r="C206" s="142"/>
      <c r="D206" s="141" t="s">
        <v>959</v>
      </c>
      <c r="E206" s="141" t="s">
        <v>1884</v>
      </c>
      <c r="F206" s="142"/>
      <c r="G206" s="142"/>
      <c r="H206" s="142"/>
      <c r="I206" s="142"/>
      <c r="J206" s="142"/>
      <c r="K206" s="147">
        <f>SUM(K193:K205)*12.5%</f>
        <v>37862.559999999998</v>
      </c>
    </row>
    <row r="207" spans="1:11">
      <c r="A207" s="143"/>
      <c r="B207" s="142"/>
      <c r="C207" s="142"/>
      <c r="D207" s="141"/>
      <c r="E207" s="141"/>
      <c r="F207" s="142"/>
      <c r="G207" s="142"/>
      <c r="H207" s="142"/>
      <c r="I207" s="142"/>
      <c r="J207" s="142"/>
      <c r="K207" s="147"/>
    </row>
    <row r="208" spans="1:11">
      <c r="A208" s="143"/>
      <c r="B208" s="142"/>
      <c r="C208" s="142"/>
      <c r="D208" s="144" t="s">
        <v>1934</v>
      </c>
      <c r="E208" s="142"/>
      <c r="F208" s="142"/>
      <c r="G208" s="142"/>
      <c r="H208" s="142"/>
      <c r="I208" s="142"/>
      <c r="J208" s="142"/>
      <c r="K208" s="146">
        <f>SUM(K193:K206)</f>
        <v>340763.04</v>
      </c>
    </row>
    <row r="209" spans="1:11">
      <c r="A209" s="143"/>
      <c r="B209" s="142"/>
      <c r="C209" s="142"/>
      <c r="D209" s="141" t="s">
        <v>1935</v>
      </c>
      <c r="E209" s="142"/>
      <c r="F209" s="142"/>
      <c r="G209" s="142"/>
      <c r="H209" s="142"/>
      <c r="I209" s="142"/>
      <c r="J209" s="142"/>
      <c r="K209" s="147">
        <f>K208/800</f>
        <v>425.9538</v>
      </c>
    </row>
    <row r="210" spans="1:11">
      <c r="A210" s="143"/>
      <c r="B210" s="142"/>
      <c r="C210" s="141" t="s">
        <v>388</v>
      </c>
      <c r="D210" s="141" t="s">
        <v>391</v>
      </c>
      <c r="E210" s="142"/>
      <c r="F210" s="142"/>
      <c r="G210" s="142"/>
      <c r="H210" s="142"/>
      <c r="I210" s="142"/>
      <c r="J210" s="142"/>
      <c r="K210" s="142"/>
    </row>
    <row r="211" spans="1:11">
      <c r="A211" s="143"/>
      <c r="B211" s="142"/>
      <c r="C211" s="142"/>
      <c r="D211" s="144" t="s">
        <v>1426</v>
      </c>
      <c r="E211" s="142"/>
      <c r="F211" s="142"/>
      <c r="G211" s="142"/>
      <c r="H211" s="142"/>
      <c r="I211" s="142"/>
      <c r="J211" s="142"/>
      <c r="K211" s="142"/>
    </row>
    <row r="212" spans="1:11">
      <c r="A212" s="143"/>
      <c r="B212" s="142"/>
      <c r="C212" s="142"/>
      <c r="D212" s="144" t="s">
        <v>1936</v>
      </c>
      <c r="E212" s="142"/>
      <c r="F212" s="142"/>
      <c r="G212" s="142"/>
      <c r="H212" s="142"/>
      <c r="I212" s="142"/>
      <c r="J212" s="142"/>
      <c r="K212" s="142"/>
    </row>
    <row r="213" spans="1:11">
      <c r="A213" s="143"/>
      <c r="B213" s="142"/>
      <c r="C213" s="142"/>
      <c r="D213" s="141" t="s">
        <v>953</v>
      </c>
      <c r="E213" s="141" t="s">
        <v>1468</v>
      </c>
      <c r="F213" s="142"/>
      <c r="G213" s="142"/>
      <c r="H213" s="142"/>
      <c r="I213" s="142"/>
      <c r="J213" s="142"/>
      <c r="K213" s="142"/>
    </row>
    <row r="214" spans="1:11">
      <c r="A214" s="143"/>
      <c r="B214" s="142"/>
      <c r="C214" s="142"/>
      <c r="D214" s="142"/>
      <c r="E214" s="144" t="s">
        <v>1292</v>
      </c>
      <c r="F214" s="142"/>
      <c r="G214" s="142"/>
      <c r="H214" s="145" t="s">
        <v>4</v>
      </c>
      <c r="I214" s="146">
        <v>0.4</v>
      </c>
      <c r="J214" s="146">
        <f>Labour!D16</f>
        <v>466.67</v>
      </c>
      <c r="K214" s="146">
        <f>I214*J214</f>
        <v>186.66800000000001</v>
      </c>
    </row>
    <row r="215" spans="1:11" ht="12.75" customHeight="1">
      <c r="A215" s="143"/>
      <c r="B215" s="142"/>
      <c r="C215" s="142"/>
      <c r="D215" s="142"/>
      <c r="E215" s="702" t="s">
        <v>18</v>
      </c>
      <c r="F215" s="702"/>
      <c r="G215" s="142"/>
      <c r="H215" s="145" t="s">
        <v>4</v>
      </c>
      <c r="I215" s="146">
        <v>8</v>
      </c>
      <c r="J215" s="146">
        <f>Labour!D17</f>
        <v>466.67</v>
      </c>
      <c r="K215" s="146">
        <f>I215*J215</f>
        <v>3733.36</v>
      </c>
    </row>
    <row r="216" spans="1:11">
      <c r="A216" s="143"/>
      <c r="B216" s="142"/>
      <c r="C216" s="142"/>
      <c r="D216" s="142"/>
      <c r="E216" s="144" t="s">
        <v>20</v>
      </c>
      <c r="F216" s="142"/>
      <c r="G216" s="142"/>
      <c r="H216" s="145" t="s">
        <v>4</v>
      </c>
      <c r="I216" s="146">
        <v>2</v>
      </c>
      <c r="J216" s="146">
        <f>Labour!D19</f>
        <v>466.67</v>
      </c>
      <c r="K216" s="146">
        <f>I216*J216</f>
        <v>933.34</v>
      </c>
    </row>
    <row r="217" spans="1:11">
      <c r="A217" s="143"/>
      <c r="B217" s="142"/>
      <c r="C217" s="142"/>
      <c r="D217" s="141" t="s">
        <v>1876</v>
      </c>
      <c r="E217" s="141" t="s">
        <v>1231</v>
      </c>
      <c r="F217" s="142"/>
      <c r="G217" s="142"/>
      <c r="H217" s="142"/>
      <c r="I217" s="142"/>
      <c r="J217" s="142"/>
      <c r="K217" s="142"/>
    </row>
    <row r="218" spans="1:11" ht="29.25" customHeight="1">
      <c r="A218" s="143"/>
      <c r="B218" s="142"/>
      <c r="C218" s="142"/>
      <c r="D218" s="142"/>
      <c r="E218" s="702" t="s">
        <v>1937</v>
      </c>
      <c r="F218" s="702"/>
      <c r="G218" s="702"/>
      <c r="H218" s="145" t="s">
        <v>89</v>
      </c>
      <c r="I218" s="146">
        <v>6</v>
      </c>
      <c r="J218" s="146">
        <f>'Plant &amp; Machinery'!G22</f>
        <v>1440</v>
      </c>
      <c r="K218" s="146">
        <f>I218*J218</f>
        <v>8640</v>
      </c>
    </row>
    <row r="219" spans="1:11" ht="15" customHeight="1">
      <c r="A219" s="143"/>
      <c r="B219" s="142"/>
      <c r="C219" s="142"/>
      <c r="D219" s="142"/>
      <c r="E219" s="702" t="s">
        <v>1938</v>
      </c>
      <c r="F219" s="702"/>
      <c r="G219" s="702"/>
      <c r="H219" s="145" t="s">
        <v>89</v>
      </c>
      <c r="I219" s="146">
        <v>3.43</v>
      </c>
      <c r="J219" s="146">
        <f>'Plant &amp; Machinery'!G11</f>
        <v>1711</v>
      </c>
      <c r="K219" s="146">
        <f>I219*J219</f>
        <v>5868.7300000000005</v>
      </c>
    </row>
    <row r="220" spans="1:11">
      <c r="A220" s="143"/>
      <c r="B220" s="142"/>
      <c r="C220" s="142"/>
      <c r="D220" s="142"/>
      <c r="E220" s="144" t="s">
        <v>1337</v>
      </c>
      <c r="F220" s="142"/>
      <c r="G220" s="142"/>
      <c r="H220" s="145" t="s">
        <v>89</v>
      </c>
      <c r="I220" s="146">
        <v>10</v>
      </c>
      <c r="J220" s="146">
        <f>'Plant &amp; Machinery'!G47</f>
        <v>684</v>
      </c>
      <c r="K220" s="146">
        <f>J220*I220</f>
        <v>6840</v>
      </c>
    </row>
    <row r="221" spans="1:11" ht="12.75" customHeight="1">
      <c r="A221" s="143"/>
      <c r="B221" s="142"/>
      <c r="C221" s="142"/>
      <c r="D221" s="142"/>
      <c r="E221" s="702" t="s">
        <v>1939</v>
      </c>
      <c r="F221" s="702"/>
      <c r="G221" s="702"/>
      <c r="H221" s="145" t="s">
        <v>89</v>
      </c>
      <c r="I221" s="146">
        <v>22.5</v>
      </c>
      <c r="J221" s="146">
        <f>'Plant &amp; Machinery'!G36</f>
        <v>1320</v>
      </c>
      <c r="K221" s="146">
        <f>J221*I221</f>
        <v>29700</v>
      </c>
    </row>
    <row r="222" spans="1:11">
      <c r="A222" s="143"/>
      <c r="B222" s="142"/>
      <c r="C222" s="142"/>
      <c r="D222" s="142"/>
      <c r="E222" s="144" t="s">
        <v>1347</v>
      </c>
      <c r="F222" s="142"/>
      <c r="G222" s="142"/>
      <c r="H222" s="145" t="s">
        <v>89</v>
      </c>
      <c r="I222" s="146">
        <v>5</v>
      </c>
      <c r="J222" s="146">
        <f>'Plant &amp; Machinery'!G18</f>
        <v>1537</v>
      </c>
      <c r="K222" s="146">
        <f>J222*I222</f>
        <v>7685</v>
      </c>
    </row>
    <row r="223" spans="1:11">
      <c r="A223" s="143"/>
      <c r="B223" s="142"/>
      <c r="C223" s="142"/>
      <c r="D223" s="141" t="s">
        <v>1881</v>
      </c>
      <c r="E223" s="141" t="s">
        <v>1293</v>
      </c>
      <c r="F223" s="142"/>
      <c r="G223" s="142"/>
      <c r="H223" s="142"/>
      <c r="I223" s="142"/>
      <c r="J223" s="142"/>
      <c r="K223" s="142"/>
    </row>
    <row r="224" spans="1:11" ht="12.75" customHeight="1">
      <c r="A224" s="143"/>
      <c r="B224" s="142"/>
      <c r="C224" s="142"/>
      <c r="D224" s="142"/>
      <c r="E224" s="702" t="s">
        <v>1931</v>
      </c>
      <c r="F224" s="702"/>
      <c r="G224" s="702"/>
      <c r="H224" s="145" t="s">
        <v>71</v>
      </c>
      <c r="I224" s="146">
        <v>9</v>
      </c>
      <c r="J224" s="146">
        <f>Material!D42</f>
        <v>47590</v>
      </c>
      <c r="K224" s="146">
        <f>J224*I224</f>
        <v>428310</v>
      </c>
    </row>
    <row r="225" spans="1:11" ht="27.75" customHeight="1">
      <c r="A225" s="143"/>
      <c r="B225" s="142"/>
      <c r="C225" s="142"/>
      <c r="D225" s="142"/>
      <c r="E225" s="702" t="s">
        <v>1932</v>
      </c>
      <c r="F225" s="702"/>
      <c r="G225" s="702"/>
      <c r="H225" s="145" t="s">
        <v>29</v>
      </c>
      <c r="I225" s="146">
        <v>300</v>
      </c>
      <c r="J225" s="146">
        <f>Material!D68</f>
        <v>1230</v>
      </c>
      <c r="K225" s="146">
        <f>I225*J225</f>
        <v>369000</v>
      </c>
    </row>
    <row r="226" spans="1:11" ht="28.5" customHeight="1">
      <c r="A226" s="143"/>
      <c r="B226" s="142"/>
      <c r="C226" s="142"/>
      <c r="D226" s="142"/>
      <c r="E226" s="702" t="s">
        <v>1933</v>
      </c>
      <c r="F226" s="702"/>
      <c r="G226" s="702"/>
      <c r="H226" s="145" t="s">
        <v>29</v>
      </c>
      <c r="I226" s="146">
        <v>39</v>
      </c>
      <c r="J226" s="146">
        <f>Material!D26</f>
        <v>1150</v>
      </c>
      <c r="K226" s="146">
        <f>J226*I226</f>
        <v>44850</v>
      </c>
    </row>
    <row r="227" spans="1:11">
      <c r="A227" s="143"/>
      <c r="B227" s="142"/>
      <c r="C227" s="142"/>
      <c r="D227" s="141" t="s">
        <v>959</v>
      </c>
      <c r="E227" s="141" t="s">
        <v>1884</v>
      </c>
      <c r="F227" s="142"/>
      <c r="G227" s="142"/>
      <c r="H227" s="142"/>
      <c r="I227" s="142"/>
      <c r="J227" s="142"/>
      <c r="K227" s="147">
        <f>SUM(K214:K226)*12.5%</f>
        <v>113218.38725</v>
      </c>
    </row>
    <row r="228" spans="1:11">
      <c r="A228" s="143"/>
      <c r="B228" s="142"/>
      <c r="C228" s="142"/>
      <c r="D228" s="141"/>
      <c r="E228" s="141"/>
      <c r="F228" s="142"/>
      <c r="G228" s="142"/>
      <c r="H228" s="142"/>
      <c r="I228" s="142"/>
      <c r="J228" s="142"/>
      <c r="K228" s="147"/>
    </row>
    <row r="229" spans="1:11">
      <c r="A229" s="143"/>
      <c r="B229" s="142"/>
      <c r="C229" s="142"/>
      <c r="D229" s="144" t="s">
        <v>1940</v>
      </c>
      <c r="E229" s="142"/>
      <c r="F229" s="142"/>
      <c r="G229" s="142"/>
      <c r="H229" s="142"/>
      <c r="I229" s="142"/>
      <c r="J229" s="142"/>
      <c r="K229" s="146">
        <f>SUM(K214:K227)</f>
        <v>1018965.48525</v>
      </c>
    </row>
    <row r="230" spans="1:11">
      <c r="A230" s="143"/>
      <c r="B230" s="142"/>
      <c r="C230" s="142"/>
      <c r="D230" s="141" t="s">
        <v>1941</v>
      </c>
      <c r="E230" s="142"/>
      <c r="F230" s="142"/>
      <c r="G230" s="142"/>
      <c r="H230" s="142"/>
      <c r="I230" s="142"/>
      <c r="J230" s="142"/>
      <c r="K230" s="147">
        <f>K229/3000</f>
        <v>339.65516174999999</v>
      </c>
    </row>
    <row r="231" spans="1:11" ht="26.25" customHeight="1">
      <c r="A231" s="143"/>
      <c r="B231" s="148" t="s">
        <v>726</v>
      </c>
      <c r="C231" s="701" t="s">
        <v>1942</v>
      </c>
      <c r="D231" s="701"/>
      <c r="E231" s="701"/>
      <c r="F231" s="701"/>
      <c r="G231" s="701"/>
      <c r="H231" s="142"/>
      <c r="I231" s="142"/>
      <c r="J231" s="142"/>
      <c r="K231" s="142"/>
    </row>
    <row r="232" spans="1:11">
      <c r="A232" s="139" t="s">
        <v>678</v>
      </c>
      <c r="B232" s="140">
        <v>506</v>
      </c>
      <c r="C232" s="141" t="s">
        <v>679</v>
      </c>
      <c r="D232" s="142"/>
      <c r="E232" s="142"/>
      <c r="F232" s="142"/>
      <c r="G232" s="142"/>
      <c r="H232" s="142"/>
      <c r="I232" s="142"/>
      <c r="J232" s="142"/>
      <c r="K232" s="142"/>
    </row>
    <row r="233" spans="1:11" ht="66.75" customHeight="1">
      <c r="A233" s="143"/>
      <c r="B233" s="142"/>
      <c r="C233" s="702" t="s">
        <v>680</v>
      </c>
      <c r="D233" s="702"/>
      <c r="E233" s="702"/>
      <c r="F233" s="702"/>
      <c r="G233" s="702"/>
      <c r="H233" s="142"/>
      <c r="I233" s="142"/>
      <c r="J233" s="142"/>
      <c r="K233" s="142"/>
    </row>
    <row r="234" spans="1:11">
      <c r="A234" s="143"/>
      <c r="B234" s="142"/>
      <c r="C234" s="141" t="s">
        <v>386</v>
      </c>
      <c r="D234" s="141" t="s">
        <v>681</v>
      </c>
      <c r="E234" s="142"/>
      <c r="F234" s="142"/>
      <c r="G234" s="142"/>
      <c r="H234" s="142"/>
      <c r="I234" s="142"/>
      <c r="J234" s="142"/>
      <c r="K234" s="142"/>
    </row>
    <row r="235" spans="1:11">
      <c r="A235" s="143"/>
      <c r="B235" s="142"/>
      <c r="C235" s="142"/>
      <c r="D235" s="144" t="s">
        <v>1426</v>
      </c>
      <c r="E235" s="142"/>
      <c r="F235" s="142"/>
      <c r="G235" s="142"/>
      <c r="H235" s="142"/>
      <c r="I235" s="142"/>
      <c r="J235" s="142"/>
      <c r="K235" s="142"/>
    </row>
    <row r="236" spans="1:11">
      <c r="A236" s="143"/>
      <c r="B236" s="142"/>
      <c r="C236" s="142"/>
      <c r="D236" s="144" t="s">
        <v>1943</v>
      </c>
      <c r="E236" s="142"/>
      <c r="F236" s="142"/>
      <c r="G236" s="142"/>
      <c r="H236" s="142"/>
      <c r="I236" s="142"/>
      <c r="J236" s="142"/>
      <c r="K236" s="142"/>
    </row>
    <row r="237" spans="1:11">
      <c r="A237" s="143"/>
      <c r="B237" s="142"/>
      <c r="C237" s="155" t="s">
        <v>384</v>
      </c>
      <c r="D237" s="141" t="s">
        <v>72</v>
      </c>
      <c r="E237" s="142"/>
      <c r="F237" s="142"/>
      <c r="G237" s="142"/>
      <c r="H237" s="142"/>
      <c r="I237" s="142"/>
      <c r="J237" s="142"/>
      <c r="K237" s="142"/>
    </row>
    <row r="238" spans="1:11">
      <c r="A238" s="143"/>
      <c r="B238" s="142"/>
      <c r="C238" s="142"/>
      <c r="D238" s="141" t="s">
        <v>953</v>
      </c>
      <c r="E238" s="141" t="s">
        <v>1468</v>
      </c>
      <c r="F238" s="142"/>
      <c r="G238" s="142"/>
      <c r="H238" s="142"/>
      <c r="I238" s="142"/>
      <c r="J238" s="142"/>
      <c r="K238" s="142"/>
    </row>
    <row r="239" spans="1:11">
      <c r="A239" s="143"/>
      <c r="B239" s="142"/>
      <c r="C239" s="142"/>
      <c r="D239" s="142"/>
      <c r="E239" s="144" t="s">
        <v>1292</v>
      </c>
      <c r="F239" s="142"/>
      <c r="G239" s="142"/>
      <c r="H239" s="145" t="s">
        <v>4</v>
      </c>
      <c r="I239" s="146">
        <v>0.32</v>
      </c>
      <c r="J239" s="146">
        <f>Labour!D16</f>
        <v>466.67</v>
      </c>
      <c r="K239" s="146">
        <f>I239*J239</f>
        <v>149.33440000000002</v>
      </c>
    </row>
    <row r="240" spans="1:11">
      <c r="A240" s="143"/>
      <c r="B240" s="142"/>
      <c r="C240" s="142"/>
      <c r="D240" s="142"/>
      <c r="E240" s="144" t="s">
        <v>18</v>
      </c>
      <c r="F240" s="142"/>
      <c r="G240" s="142"/>
      <c r="H240" s="145" t="s">
        <v>4</v>
      </c>
      <c r="I240" s="146">
        <v>6</v>
      </c>
      <c r="J240" s="146">
        <f>Labour!D17</f>
        <v>466.67</v>
      </c>
      <c r="K240" s="146">
        <f>I240*J240</f>
        <v>2800.02</v>
      </c>
    </row>
    <row r="241" spans="1:11">
      <c r="A241" s="143"/>
      <c r="B241" s="142"/>
      <c r="C241" s="142"/>
      <c r="D241" s="142"/>
      <c r="E241" s="144" t="s">
        <v>20</v>
      </c>
      <c r="F241" s="142"/>
      <c r="G241" s="142"/>
      <c r="H241" s="145" t="s">
        <v>4</v>
      </c>
      <c r="I241" s="146">
        <v>2</v>
      </c>
      <c r="J241" s="146">
        <f>Labour!D19</f>
        <v>466.67</v>
      </c>
      <c r="K241" s="146">
        <f>I241*J241</f>
        <v>933.34</v>
      </c>
    </row>
    <row r="242" spans="1:11">
      <c r="A242" s="143"/>
      <c r="B242" s="142"/>
      <c r="C242" s="142"/>
      <c r="D242" s="141" t="s">
        <v>955</v>
      </c>
      <c r="E242" s="141" t="s">
        <v>1231</v>
      </c>
      <c r="F242" s="142"/>
      <c r="G242" s="142"/>
      <c r="H242" s="142"/>
      <c r="I242" s="142"/>
      <c r="J242" s="142"/>
      <c r="K242" s="142"/>
    </row>
    <row r="243" spans="1:11" ht="30" customHeight="1">
      <c r="A243" s="143"/>
      <c r="B243" s="142"/>
      <c r="C243" s="142"/>
      <c r="D243" s="142"/>
      <c r="E243" s="702" t="s">
        <v>1944</v>
      </c>
      <c r="F243" s="702"/>
      <c r="G243" s="702"/>
      <c r="H243" s="145" t="s">
        <v>89</v>
      </c>
      <c r="I243" s="146">
        <v>6</v>
      </c>
      <c r="J243" s="146">
        <f>'Plant &amp; Machinery'!G22</f>
        <v>1440</v>
      </c>
      <c r="K243" s="146">
        <f>I243*J243</f>
        <v>8640</v>
      </c>
    </row>
    <row r="244" spans="1:11">
      <c r="A244" s="143"/>
      <c r="B244" s="142"/>
      <c r="C244" s="142"/>
      <c r="D244" s="142"/>
      <c r="E244" s="144" t="s">
        <v>1945</v>
      </c>
      <c r="F244" s="142"/>
      <c r="G244" s="142"/>
      <c r="H244" s="145" t="s">
        <v>89</v>
      </c>
      <c r="I244" s="146">
        <v>2.57</v>
      </c>
      <c r="J244" s="146">
        <f>'Plant &amp; Machinery'!G11</f>
        <v>1711</v>
      </c>
      <c r="K244" s="146">
        <f>I244*J244</f>
        <v>4397.2699999999995</v>
      </c>
    </row>
    <row r="245" spans="1:11" ht="28.5" customHeight="1">
      <c r="A245" s="143"/>
      <c r="B245" s="142"/>
      <c r="C245" s="142"/>
      <c r="D245" s="142"/>
      <c r="E245" s="702" t="s">
        <v>1946</v>
      </c>
      <c r="F245" s="702"/>
      <c r="G245" s="702"/>
      <c r="H245" s="145" t="s">
        <v>89</v>
      </c>
      <c r="I245" s="146">
        <v>10</v>
      </c>
      <c r="J245" s="146">
        <f>'Plant &amp; Machinery'!G47</f>
        <v>684</v>
      </c>
      <c r="K245" s="146">
        <f>J245*I245</f>
        <v>6840</v>
      </c>
    </row>
    <row r="246" spans="1:11">
      <c r="A246" s="143"/>
      <c r="B246" s="142"/>
      <c r="C246" s="142"/>
      <c r="D246" s="142"/>
      <c r="E246" s="144" t="s">
        <v>260</v>
      </c>
      <c r="F246" s="142"/>
      <c r="G246" s="142"/>
      <c r="H246" s="145" t="s">
        <v>89</v>
      </c>
      <c r="I246" s="146">
        <v>22.5</v>
      </c>
      <c r="J246" s="146">
        <f>'Plant &amp; Machinery'!G36</f>
        <v>1320</v>
      </c>
      <c r="K246" s="146">
        <f>J246*I246</f>
        <v>29700</v>
      </c>
    </row>
    <row r="247" spans="1:11">
      <c r="A247" s="143"/>
      <c r="B247" s="142"/>
      <c r="C247" s="142"/>
      <c r="D247" s="142"/>
      <c r="E247" s="144" t="s">
        <v>1947</v>
      </c>
      <c r="F247" s="142"/>
      <c r="G247" s="142"/>
      <c r="H247" s="145" t="s">
        <v>89</v>
      </c>
      <c r="I247" s="146">
        <v>6</v>
      </c>
      <c r="J247" s="146">
        <f>'Plant &amp; Machinery'!G18</f>
        <v>1537</v>
      </c>
      <c r="K247" s="146">
        <f>J247*I247</f>
        <v>9222</v>
      </c>
    </row>
    <row r="248" spans="1:11">
      <c r="A248" s="143"/>
      <c r="B248" s="142"/>
      <c r="C248" s="142"/>
      <c r="D248" s="141" t="s">
        <v>957</v>
      </c>
      <c r="E248" s="141" t="s">
        <v>1293</v>
      </c>
      <c r="F248" s="142"/>
      <c r="G248" s="142"/>
      <c r="H248" s="142"/>
      <c r="I248" s="142"/>
      <c r="J248" s="142"/>
      <c r="K248" s="142"/>
    </row>
    <row r="249" spans="1:11">
      <c r="A249" s="143"/>
      <c r="B249" s="142"/>
      <c r="C249" s="142"/>
      <c r="D249" s="142"/>
      <c r="E249" s="144" t="s">
        <v>1948</v>
      </c>
      <c r="F249" s="142"/>
      <c r="G249" s="142"/>
      <c r="H249" s="145" t="s">
        <v>71</v>
      </c>
      <c r="I249" s="146">
        <v>7.87</v>
      </c>
      <c r="J249" s="146">
        <f>Material!D43</f>
        <v>45290</v>
      </c>
      <c r="K249" s="146">
        <f>J249*I249</f>
        <v>356432.3</v>
      </c>
    </row>
    <row r="250" spans="1:11" ht="18" customHeight="1">
      <c r="A250" s="143"/>
      <c r="B250" s="142"/>
      <c r="C250" s="142"/>
      <c r="D250" s="142"/>
      <c r="E250" s="144" t="s">
        <v>1949</v>
      </c>
      <c r="F250" s="142"/>
      <c r="G250" s="142"/>
      <c r="H250" s="145" t="s">
        <v>29</v>
      </c>
      <c r="I250" s="146">
        <v>270</v>
      </c>
      <c r="J250" s="146">
        <f>Material!D19</f>
        <v>1150</v>
      </c>
      <c r="K250" s="146">
        <f>I250*J250</f>
        <v>310500</v>
      </c>
    </row>
    <row r="251" spans="1:11">
      <c r="A251" s="143"/>
      <c r="B251" s="142"/>
      <c r="C251" s="142"/>
      <c r="D251" s="142"/>
      <c r="E251" s="144" t="s">
        <v>1950</v>
      </c>
      <c r="F251" s="142"/>
      <c r="G251" s="142"/>
      <c r="H251" s="145" t="s">
        <v>29</v>
      </c>
      <c r="I251" s="146">
        <v>81</v>
      </c>
      <c r="J251" s="146">
        <f>Material!D133</f>
        <v>1368</v>
      </c>
      <c r="K251" s="146">
        <f>I251*J251</f>
        <v>110808</v>
      </c>
    </row>
    <row r="252" spans="1:11">
      <c r="A252" s="143"/>
      <c r="B252" s="142"/>
      <c r="C252" s="142"/>
      <c r="D252" s="141" t="s">
        <v>959</v>
      </c>
      <c r="E252" s="141" t="s">
        <v>1884</v>
      </c>
      <c r="F252" s="142"/>
      <c r="G252" s="142"/>
      <c r="H252" s="142"/>
      <c r="I252" s="142"/>
      <c r="J252" s="142"/>
      <c r="K252" s="147">
        <f>SUM(K239:K251)*12.5%</f>
        <v>105052.78305</v>
      </c>
    </row>
    <row r="253" spans="1:11">
      <c r="A253" s="143"/>
      <c r="B253" s="142"/>
      <c r="C253" s="142"/>
      <c r="D253" s="141"/>
      <c r="E253" s="141"/>
      <c r="F253" s="142"/>
      <c r="G253" s="142"/>
      <c r="H253" s="142"/>
      <c r="I253" s="142"/>
      <c r="J253" s="142"/>
      <c r="K253" s="147"/>
    </row>
    <row r="254" spans="1:11">
      <c r="A254" s="143"/>
      <c r="B254" s="142"/>
      <c r="C254" s="142"/>
      <c r="D254" s="144" t="s">
        <v>1951</v>
      </c>
      <c r="E254" s="142"/>
      <c r="F254" s="142"/>
      <c r="G254" s="142"/>
      <c r="H254" s="142"/>
      <c r="I254" s="142"/>
      <c r="J254" s="142"/>
      <c r="K254" s="146">
        <f>SUM(K239:K252)</f>
        <v>945475.04744999995</v>
      </c>
    </row>
    <row r="255" spans="1:11">
      <c r="A255" s="143"/>
      <c r="B255" s="142"/>
      <c r="C255" s="142"/>
      <c r="D255" s="141" t="s">
        <v>1952</v>
      </c>
      <c r="E255" s="142"/>
      <c r="F255" s="142"/>
      <c r="G255" s="142"/>
      <c r="H255" s="142"/>
      <c r="I255" s="142"/>
      <c r="J255" s="142"/>
      <c r="K255" s="147">
        <f>K254/4500</f>
        <v>210.10556609999998</v>
      </c>
    </row>
    <row r="256" spans="1:11">
      <c r="A256" s="143"/>
      <c r="B256" s="142"/>
      <c r="C256" s="141" t="s">
        <v>388</v>
      </c>
      <c r="D256" s="141" t="s">
        <v>682</v>
      </c>
      <c r="E256" s="142"/>
      <c r="F256" s="142"/>
      <c r="G256" s="142"/>
      <c r="H256" s="142"/>
      <c r="I256" s="142"/>
      <c r="J256" s="142"/>
      <c r="K256" s="142"/>
    </row>
    <row r="257" spans="1:11">
      <c r="A257" s="143"/>
      <c r="B257" s="142"/>
      <c r="C257" s="142"/>
      <c r="D257" s="144" t="s">
        <v>1426</v>
      </c>
      <c r="E257" s="142"/>
      <c r="F257" s="142"/>
      <c r="G257" s="142"/>
      <c r="H257" s="142"/>
      <c r="I257" s="142"/>
      <c r="J257" s="142"/>
      <c r="K257" s="142"/>
    </row>
    <row r="258" spans="1:11">
      <c r="A258" s="143"/>
      <c r="B258" s="142"/>
      <c r="C258" s="142"/>
      <c r="D258" s="144" t="s">
        <v>1953</v>
      </c>
      <c r="E258" s="142"/>
      <c r="F258" s="142"/>
      <c r="G258" s="142"/>
      <c r="H258" s="142"/>
      <c r="I258" s="142"/>
      <c r="J258" s="142"/>
      <c r="K258" s="142"/>
    </row>
    <row r="259" spans="1:11">
      <c r="A259" s="143"/>
      <c r="B259" s="142"/>
      <c r="C259" s="155" t="s">
        <v>384</v>
      </c>
      <c r="D259" s="141" t="s">
        <v>72</v>
      </c>
      <c r="E259" s="142"/>
      <c r="F259" s="142"/>
      <c r="G259" s="142"/>
      <c r="H259" s="142"/>
      <c r="I259" s="142"/>
      <c r="J259" s="142"/>
      <c r="K259" s="142"/>
    </row>
    <row r="260" spans="1:11">
      <c r="A260" s="143"/>
      <c r="B260" s="142"/>
      <c r="C260" s="142"/>
      <c r="D260" s="141" t="s">
        <v>953</v>
      </c>
      <c r="E260" s="141" t="s">
        <v>1468</v>
      </c>
      <c r="F260" s="142"/>
      <c r="G260" s="142"/>
      <c r="H260" s="142"/>
      <c r="I260" s="142"/>
      <c r="J260" s="142"/>
      <c r="K260" s="142"/>
    </row>
    <row r="261" spans="1:11">
      <c r="A261" s="143"/>
      <c r="B261" s="142"/>
      <c r="C261" s="142"/>
      <c r="D261" s="142"/>
      <c r="E261" s="144" t="s">
        <v>1292</v>
      </c>
      <c r="F261" s="142"/>
      <c r="G261" s="142"/>
      <c r="H261" s="145" t="s">
        <v>4</v>
      </c>
      <c r="I261" s="146">
        <v>0.4</v>
      </c>
      <c r="J261" s="146">
        <f>Labour!D16</f>
        <v>466.67</v>
      </c>
      <c r="K261" s="146">
        <f>I261*J261</f>
        <v>186.66800000000001</v>
      </c>
    </row>
    <row r="262" spans="1:11">
      <c r="A262" s="143"/>
      <c r="B262" s="142"/>
      <c r="C262" s="142"/>
      <c r="D262" s="142"/>
      <c r="E262" s="144" t="s">
        <v>18</v>
      </c>
      <c r="F262" s="142"/>
      <c r="G262" s="142"/>
      <c r="H262" s="145" t="s">
        <v>4</v>
      </c>
      <c r="I262" s="146">
        <v>8</v>
      </c>
      <c r="J262" s="146">
        <f>Labour!D17</f>
        <v>466.67</v>
      </c>
      <c r="K262" s="146">
        <f>I262*J262</f>
        <v>3733.36</v>
      </c>
    </row>
    <row r="263" spans="1:11">
      <c r="A263" s="143"/>
      <c r="B263" s="142"/>
      <c r="C263" s="142"/>
      <c r="D263" s="142"/>
      <c r="E263" s="144" t="s">
        <v>20</v>
      </c>
      <c r="F263" s="142"/>
      <c r="G263" s="142"/>
      <c r="H263" s="145" t="s">
        <v>4</v>
      </c>
      <c r="I263" s="146">
        <v>2</v>
      </c>
      <c r="J263" s="146">
        <f>Labour!D19</f>
        <v>466.67</v>
      </c>
      <c r="K263" s="146">
        <f>I263*J263</f>
        <v>933.34</v>
      </c>
    </row>
    <row r="264" spans="1:11">
      <c r="A264" s="143"/>
      <c r="B264" s="142"/>
      <c r="C264" s="142"/>
      <c r="D264" s="141" t="s">
        <v>955</v>
      </c>
      <c r="E264" s="141" t="s">
        <v>1231</v>
      </c>
      <c r="F264" s="142"/>
      <c r="G264" s="142"/>
      <c r="H264" s="142"/>
      <c r="I264" s="142"/>
      <c r="J264" s="142"/>
      <c r="K264" s="142"/>
    </row>
    <row r="265" spans="1:11" ht="29.25" customHeight="1">
      <c r="A265" s="143"/>
      <c r="B265" s="142"/>
      <c r="C265" s="142"/>
      <c r="D265" s="142"/>
      <c r="E265" s="702" t="s">
        <v>1954</v>
      </c>
      <c r="F265" s="702"/>
      <c r="G265" s="702"/>
      <c r="H265" s="145" t="s">
        <v>89</v>
      </c>
      <c r="I265" s="146">
        <v>6</v>
      </c>
      <c r="J265" s="146">
        <f>'Plant &amp; Machinery'!G22</f>
        <v>1440</v>
      </c>
      <c r="K265" s="146">
        <f>I265*J265</f>
        <v>8640</v>
      </c>
    </row>
    <row r="266" spans="1:11">
      <c r="A266" s="143"/>
      <c r="B266" s="142"/>
      <c r="C266" s="142"/>
      <c r="D266" s="142"/>
      <c r="E266" s="144" t="s">
        <v>1955</v>
      </c>
      <c r="F266" s="142"/>
      <c r="G266" s="142"/>
      <c r="H266" s="145" t="s">
        <v>89</v>
      </c>
      <c r="I266" s="146">
        <v>2.57</v>
      </c>
      <c r="J266" s="146">
        <f>'Plant &amp; Machinery'!G11</f>
        <v>1711</v>
      </c>
      <c r="K266" s="146">
        <f>I266*J266</f>
        <v>4397.2699999999995</v>
      </c>
    </row>
    <row r="267" spans="1:11" ht="28.5" customHeight="1">
      <c r="A267" s="143"/>
      <c r="B267" s="142"/>
      <c r="C267" s="142"/>
      <c r="D267" s="142"/>
      <c r="E267" s="702" t="s">
        <v>1946</v>
      </c>
      <c r="F267" s="702"/>
      <c r="G267" s="702"/>
      <c r="H267" s="145" t="s">
        <v>89</v>
      </c>
      <c r="I267" s="146">
        <v>10</v>
      </c>
      <c r="J267" s="146">
        <f>'Plant &amp; Machinery'!G47</f>
        <v>684</v>
      </c>
      <c r="K267" s="146">
        <f>J267*I267</f>
        <v>6840</v>
      </c>
    </row>
    <row r="268" spans="1:11">
      <c r="A268" s="143"/>
      <c r="B268" s="142"/>
      <c r="C268" s="142"/>
      <c r="D268" s="142"/>
      <c r="E268" s="144" t="s">
        <v>1956</v>
      </c>
      <c r="F268" s="142"/>
      <c r="G268" s="142"/>
      <c r="H268" s="145" t="s">
        <v>89</v>
      </c>
      <c r="I268" s="146">
        <v>33.75</v>
      </c>
      <c r="J268" s="146">
        <f>'Plant &amp; Machinery'!G36</f>
        <v>1320</v>
      </c>
      <c r="K268" s="146">
        <f>J268*I268</f>
        <v>44550</v>
      </c>
    </row>
    <row r="269" spans="1:11">
      <c r="A269" s="143"/>
      <c r="B269" s="142"/>
      <c r="C269" s="142"/>
      <c r="D269" s="142"/>
      <c r="E269" s="144" t="s">
        <v>1347</v>
      </c>
      <c r="F269" s="142"/>
      <c r="G269" s="142"/>
      <c r="H269" s="145" t="s">
        <v>89</v>
      </c>
      <c r="I269" s="146">
        <v>6</v>
      </c>
      <c r="J269" s="146">
        <f>'Plant &amp; Machinery'!G18</f>
        <v>1537</v>
      </c>
      <c r="K269" s="146">
        <f>J269*I269</f>
        <v>9222</v>
      </c>
    </row>
    <row r="270" spans="1:11">
      <c r="A270" s="143"/>
      <c r="B270" s="142"/>
      <c r="C270" s="142"/>
      <c r="D270" s="141" t="s">
        <v>1957</v>
      </c>
      <c r="E270" s="141" t="s">
        <v>1293</v>
      </c>
      <c r="F270" s="142"/>
      <c r="G270" s="142"/>
      <c r="H270" s="142"/>
      <c r="I270" s="142"/>
      <c r="J270" s="142"/>
      <c r="K270" s="142"/>
    </row>
    <row r="271" spans="1:11">
      <c r="A271" s="143"/>
      <c r="B271" s="142"/>
      <c r="C271" s="142"/>
      <c r="D271" s="142"/>
      <c r="E271" s="144" t="s">
        <v>1958</v>
      </c>
      <c r="F271" s="142"/>
      <c r="G271" s="142"/>
      <c r="H271" s="145" t="s">
        <v>71</v>
      </c>
      <c r="I271" s="146">
        <v>9</v>
      </c>
      <c r="J271" s="146">
        <f>Material!D43</f>
        <v>45290</v>
      </c>
      <c r="K271" s="146">
        <f>J271*I271</f>
        <v>407610</v>
      </c>
    </row>
    <row r="272" spans="1:11">
      <c r="A272" s="143"/>
      <c r="B272" s="142"/>
      <c r="C272" s="142"/>
      <c r="D272" s="142"/>
      <c r="E272" s="144" t="s">
        <v>1959</v>
      </c>
      <c r="F272" s="142"/>
      <c r="G272" s="142"/>
      <c r="H272" s="145" t="s">
        <v>29</v>
      </c>
      <c r="I272" s="146">
        <v>405</v>
      </c>
      <c r="J272" s="146">
        <f>Material!D19</f>
        <v>1150</v>
      </c>
      <c r="K272" s="146">
        <f>I272*J272</f>
        <v>465750</v>
      </c>
    </row>
    <row r="273" spans="1:11">
      <c r="A273" s="143"/>
      <c r="B273" s="142"/>
      <c r="C273" s="142"/>
      <c r="D273" s="142"/>
      <c r="E273" s="144" t="s">
        <v>1950</v>
      </c>
      <c r="F273" s="142"/>
      <c r="G273" s="142"/>
      <c r="H273" s="145" t="s">
        <v>29</v>
      </c>
      <c r="I273" s="146">
        <v>81</v>
      </c>
      <c r="J273" s="146">
        <f>Material!D133</f>
        <v>1368</v>
      </c>
      <c r="K273" s="146">
        <f>I273*J273</f>
        <v>110808</v>
      </c>
    </row>
    <row r="274" spans="1:11">
      <c r="A274" s="143"/>
      <c r="B274" s="142"/>
      <c r="C274" s="142"/>
      <c r="D274" s="141" t="s">
        <v>959</v>
      </c>
      <c r="E274" s="141" t="s">
        <v>1884</v>
      </c>
      <c r="F274" s="142"/>
      <c r="G274" s="142"/>
      <c r="H274" s="142"/>
      <c r="I274" s="142"/>
      <c r="J274" s="142"/>
      <c r="K274" s="147">
        <f>SUM(K261:K273)*12.5%</f>
        <v>132833.82975</v>
      </c>
    </row>
    <row r="275" spans="1:11">
      <c r="A275" s="143"/>
      <c r="B275" s="142"/>
      <c r="C275" s="142"/>
      <c r="D275" s="141"/>
      <c r="E275" s="141"/>
      <c r="F275" s="142"/>
      <c r="G275" s="142"/>
      <c r="H275" s="142"/>
      <c r="I275" s="142"/>
      <c r="J275" s="142"/>
      <c r="K275" s="147"/>
    </row>
    <row r="276" spans="1:11">
      <c r="A276" s="143"/>
      <c r="B276" s="142"/>
      <c r="C276" s="142"/>
      <c r="D276" s="144" t="s">
        <v>1951</v>
      </c>
      <c r="E276" s="142"/>
      <c r="F276" s="142"/>
      <c r="G276" s="142"/>
      <c r="H276" s="142"/>
      <c r="I276" s="142"/>
      <c r="J276" s="142"/>
      <c r="K276" s="146">
        <f>SUM(K261:K274)</f>
        <v>1195504.4677500001</v>
      </c>
    </row>
    <row r="277" spans="1:11">
      <c r="A277" s="143"/>
      <c r="B277" s="142"/>
      <c r="C277" s="142"/>
      <c r="D277" s="141" t="s">
        <v>1952</v>
      </c>
      <c r="E277" s="142"/>
      <c r="F277" s="142"/>
      <c r="G277" s="142"/>
      <c r="H277" s="142"/>
      <c r="I277" s="142"/>
      <c r="J277" s="142"/>
      <c r="K277" s="147">
        <f>K276/4500</f>
        <v>265.66765950000001</v>
      </c>
    </row>
    <row r="278" spans="1:11">
      <c r="A278" s="143"/>
      <c r="B278" s="142"/>
      <c r="C278" s="155" t="s">
        <v>390</v>
      </c>
      <c r="D278" s="141" t="s">
        <v>70</v>
      </c>
      <c r="E278" s="142"/>
      <c r="F278" s="142"/>
      <c r="G278" s="142"/>
      <c r="H278" s="142"/>
      <c r="I278" s="142"/>
      <c r="J278" s="142"/>
      <c r="K278" s="142"/>
    </row>
    <row r="279" spans="1:11">
      <c r="A279" s="143"/>
      <c r="B279" s="142"/>
      <c r="C279" s="142"/>
      <c r="D279" s="141" t="s">
        <v>953</v>
      </c>
      <c r="E279" s="141" t="s">
        <v>1468</v>
      </c>
      <c r="F279" s="142"/>
      <c r="G279" s="142"/>
      <c r="H279" s="142"/>
      <c r="I279" s="142"/>
      <c r="J279" s="142"/>
      <c r="K279" s="142"/>
    </row>
    <row r="280" spans="1:11">
      <c r="A280" s="143"/>
      <c r="B280" s="142"/>
      <c r="C280" s="142"/>
      <c r="D280" s="142"/>
      <c r="E280" s="144" t="s">
        <v>1292</v>
      </c>
      <c r="F280" s="142"/>
      <c r="G280" s="142"/>
      <c r="H280" s="145" t="s">
        <v>4</v>
      </c>
      <c r="I280" s="146">
        <v>0.4</v>
      </c>
      <c r="J280" s="146">
        <f>Labour!D16</f>
        <v>466.67</v>
      </c>
      <c r="K280" s="146">
        <f>I280*J280</f>
        <v>186.66800000000001</v>
      </c>
    </row>
    <row r="281" spans="1:11">
      <c r="A281" s="143"/>
      <c r="B281" s="142"/>
      <c r="C281" s="142"/>
      <c r="D281" s="142"/>
      <c r="E281" s="144" t="s">
        <v>18</v>
      </c>
      <c r="F281" s="142"/>
      <c r="G281" s="142"/>
      <c r="H281" s="145" t="s">
        <v>4</v>
      </c>
      <c r="I281" s="146">
        <v>8</v>
      </c>
      <c r="J281" s="146">
        <f>Labour!D17</f>
        <v>466.67</v>
      </c>
      <c r="K281" s="146">
        <f>I281*J281</f>
        <v>3733.36</v>
      </c>
    </row>
    <row r="282" spans="1:11">
      <c r="A282" s="143"/>
      <c r="B282" s="142"/>
      <c r="C282" s="142"/>
      <c r="D282" s="142"/>
      <c r="E282" s="144" t="s">
        <v>20</v>
      </c>
      <c r="F282" s="142"/>
      <c r="G282" s="142"/>
      <c r="H282" s="145" t="s">
        <v>4</v>
      </c>
      <c r="I282" s="146">
        <v>2</v>
      </c>
      <c r="J282" s="146">
        <f>Labour!D19</f>
        <v>466.67</v>
      </c>
      <c r="K282" s="146">
        <f>I282*J282</f>
        <v>933.34</v>
      </c>
    </row>
    <row r="283" spans="1:11">
      <c r="A283" s="143"/>
      <c r="B283" s="142"/>
      <c r="C283" s="142"/>
      <c r="D283" s="141" t="s">
        <v>955</v>
      </c>
      <c r="E283" s="141" t="s">
        <v>1231</v>
      </c>
      <c r="F283" s="142"/>
      <c r="G283" s="142"/>
      <c r="H283" s="142"/>
      <c r="I283" s="142"/>
      <c r="J283" s="142"/>
      <c r="K283" s="142"/>
    </row>
    <row r="284" spans="1:11" ht="28.5" customHeight="1">
      <c r="A284" s="143"/>
      <c r="B284" s="142"/>
      <c r="C284" s="142"/>
      <c r="D284" s="142"/>
      <c r="E284" s="702" t="s">
        <v>1954</v>
      </c>
      <c r="F284" s="702"/>
      <c r="G284" s="702"/>
      <c r="H284" s="145" t="s">
        <v>89</v>
      </c>
      <c r="I284" s="146">
        <v>6</v>
      </c>
      <c r="J284" s="146">
        <f>'Plant &amp; Machinery'!G22</f>
        <v>1440</v>
      </c>
      <c r="K284" s="146">
        <f>I284*J284</f>
        <v>8640</v>
      </c>
    </row>
    <row r="285" spans="1:11">
      <c r="A285" s="143"/>
      <c r="B285" s="142"/>
      <c r="C285" s="142"/>
      <c r="D285" s="142"/>
      <c r="E285" s="144" t="s">
        <v>1955</v>
      </c>
      <c r="F285" s="142"/>
      <c r="G285" s="142"/>
      <c r="H285" s="145" t="s">
        <v>89</v>
      </c>
      <c r="I285" s="146">
        <v>2.57</v>
      </c>
      <c r="J285" s="146">
        <f>'Plant &amp; Machinery'!G11</f>
        <v>1711</v>
      </c>
      <c r="K285" s="146">
        <f>I285*J285</f>
        <v>4397.2699999999995</v>
      </c>
    </row>
    <row r="286" spans="1:11" ht="27.75" customHeight="1">
      <c r="A286" s="143"/>
      <c r="B286" s="142"/>
      <c r="C286" s="142"/>
      <c r="D286" s="142"/>
      <c r="E286" s="702" t="s">
        <v>1946</v>
      </c>
      <c r="F286" s="702"/>
      <c r="G286" s="702"/>
      <c r="H286" s="145" t="s">
        <v>89</v>
      </c>
      <c r="I286" s="146">
        <v>10</v>
      </c>
      <c r="J286" s="146">
        <f>'Plant &amp; Machinery'!G47</f>
        <v>684</v>
      </c>
      <c r="K286" s="146">
        <f>J286*I286</f>
        <v>6840</v>
      </c>
    </row>
    <row r="287" spans="1:11">
      <c r="A287" s="143"/>
      <c r="B287" s="142"/>
      <c r="C287" s="142"/>
      <c r="D287" s="142"/>
      <c r="E287" s="144" t="s">
        <v>1956</v>
      </c>
      <c r="F287" s="142"/>
      <c r="G287" s="142"/>
      <c r="H287" s="145" t="s">
        <v>89</v>
      </c>
      <c r="I287" s="146">
        <v>33.75</v>
      </c>
      <c r="J287" s="146">
        <f>'Plant &amp; Machinery'!G36</f>
        <v>1320</v>
      </c>
      <c r="K287" s="146">
        <f>J287*I287</f>
        <v>44550</v>
      </c>
    </row>
    <row r="288" spans="1:11">
      <c r="A288" s="143"/>
      <c r="B288" s="142"/>
      <c r="C288" s="142"/>
      <c r="D288" s="142"/>
      <c r="E288" s="144" t="s">
        <v>1347</v>
      </c>
      <c r="F288" s="142"/>
      <c r="G288" s="142"/>
      <c r="H288" s="145" t="s">
        <v>89</v>
      </c>
      <c r="I288" s="146">
        <v>6</v>
      </c>
      <c r="J288" s="146">
        <f>'Plant &amp; Machinery'!G18</f>
        <v>1537</v>
      </c>
      <c r="K288" s="146">
        <f>J288*I288</f>
        <v>9222</v>
      </c>
    </row>
    <row r="289" spans="1:11">
      <c r="A289" s="143"/>
      <c r="B289" s="142"/>
      <c r="C289" s="142"/>
      <c r="D289" s="141" t="s">
        <v>1957</v>
      </c>
      <c r="E289" s="141" t="s">
        <v>1293</v>
      </c>
      <c r="F289" s="142"/>
      <c r="G289" s="142"/>
      <c r="H289" s="142"/>
      <c r="I289" s="142"/>
      <c r="J289" s="142"/>
      <c r="K289" s="142"/>
    </row>
    <row r="290" spans="1:11">
      <c r="A290" s="143"/>
      <c r="B290" s="142"/>
      <c r="C290" s="142"/>
      <c r="D290" s="142"/>
      <c r="E290" s="144" t="s">
        <v>1958</v>
      </c>
      <c r="F290" s="142"/>
      <c r="G290" s="142"/>
      <c r="H290" s="145" t="s">
        <v>71</v>
      </c>
      <c r="I290" s="146">
        <v>9</v>
      </c>
      <c r="J290" s="146">
        <f>Material!D42</f>
        <v>47590</v>
      </c>
      <c r="K290" s="146">
        <f>J290*I290</f>
        <v>428310</v>
      </c>
    </row>
    <row r="291" spans="1:11">
      <c r="A291" s="143"/>
      <c r="B291" s="142"/>
      <c r="C291" s="142"/>
      <c r="D291" s="142"/>
      <c r="E291" s="144" t="s">
        <v>1959</v>
      </c>
      <c r="F291" s="142"/>
      <c r="G291" s="142"/>
      <c r="H291" s="145" t="s">
        <v>29</v>
      </c>
      <c r="I291" s="146">
        <v>405</v>
      </c>
      <c r="J291" s="146">
        <f>Material!D19</f>
        <v>1150</v>
      </c>
      <c r="K291" s="146">
        <f>I291*J291</f>
        <v>465750</v>
      </c>
    </row>
    <row r="292" spans="1:11">
      <c r="A292" s="143"/>
      <c r="B292" s="142"/>
      <c r="C292" s="142"/>
      <c r="D292" s="142"/>
      <c r="E292" s="144" t="s">
        <v>1950</v>
      </c>
      <c r="F292" s="142"/>
      <c r="G292" s="142"/>
      <c r="H292" s="145" t="s">
        <v>29</v>
      </c>
      <c r="I292" s="146">
        <v>81</v>
      </c>
      <c r="J292" s="146">
        <f>Material!D133</f>
        <v>1368</v>
      </c>
      <c r="K292" s="146">
        <f>I292*J292</f>
        <v>110808</v>
      </c>
    </row>
    <row r="293" spans="1:11">
      <c r="A293" s="143"/>
      <c r="B293" s="142"/>
      <c r="C293" s="142"/>
      <c r="D293" s="141" t="s">
        <v>959</v>
      </c>
      <c r="E293" s="141" t="s">
        <v>1884</v>
      </c>
      <c r="F293" s="142"/>
      <c r="G293" s="142"/>
      <c r="H293" s="142"/>
      <c r="I293" s="142"/>
      <c r="J293" s="142"/>
      <c r="K293" s="147">
        <f>SUM(K280:K292)*12.5%</f>
        <v>135421.32975</v>
      </c>
    </row>
    <row r="294" spans="1:11">
      <c r="A294" s="143"/>
      <c r="B294" s="142"/>
      <c r="C294" s="142"/>
      <c r="D294" s="141"/>
      <c r="E294" s="141"/>
      <c r="F294" s="142"/>
      <c r="G294" s="142"/>
      <c r="H294" s="142"/>
      <c r="I294" s="142"/>
      <c r="J294" s="142"/>
      <c r="K294" s="147"/>
    </row>
    <row r="295" spans="1:11">
      <c r="A295" s="143"/>
      <c r="B295" s="142"/>
      <c r="C295" s="142"/>
      <c r="D295" s="144" t="s">
        <v>1951</v>
      </c>
      <c r="E295" s="142"/>
      <c r="F295" s="142"/>
      <c r="G295" s="142"/>
      <c r="H295" s="142"/>
      <c r="I295" s="142"/>
      <c r="J295" s="142"/>
      <c r="K295" s="146">
        <f>SUM(K280:K293)</f>
        <v>1218791.9677500001</v>
      </c>
    </row>
    <row r="296" spans="1:11">
      <c r="A296" s="143"/>
      <c r="B296" s="142"/>
      <c r="C296" s="142"/>
      <c r="D296" s="141" t="s">
        <v>1952</v>
      </c>
      <c r="E296" s="142"/>
      <c r="F296" s="142"/>
      <c r="G296" s="142"/>
      <c r="H296" s="142"/>
      <c r="I296" s="142"/>
      <c r="J296" s="142"/>
      <c r="K296" s="147">
        <f>K295/4500</f>
        <v>270.84265950000002</v>
      </c>
    </row>
    <row r="297" spans="1:11" ht="27" customHeight="1">
      <c r="A297" s="139" t="s">
        <v>683</v>
      </c>
      <c r="B297" s="140">
        <v>507</v>
      </c>
      <c r="C297" s="704" t="s">
        <v>684</v>
      </c>
      <c r="D297" s="704"/>
      <c r="E297" s="704"/>
      <c r="F297" s="704"/>
      <c r="G297" s="704"/>
      <c r="H297" s="142"/>
      <c r="I297" s="142"/>
      <c r="J297" s="142"/>
      <c r="K297" s="142"/>
    </row>
    <row r="298" spans="1:11" ht="64.5" customHeight="1">
      <c r="A298" s="143"/>
      <c r="B298" s="142"/>
      <c r="C298" s="702" t="s">
        <v>685</v>
      </c>
      <c r="D298" s="702"/>
      <c r="E298" s="702"/>
      <c r="F298" s="702"/>
      <c r="G298" s="702"/>
      <c r="H298" s="142"/>
      <c r="I298" s="142"/>
      <c r="J298" s="142"/>
      <c r="K298" s="142"/>
    </row>
    <row r="299" spans="1:11">
      <c r="A299" s="143"/>
      <c r="B299" s="142"/>
      <c r="C299" s="141" t="s">
        <v>386</v>
      </c>
      <c r="D299" s="141" t="s">
        <v>385</v>
      </c>
      <c r="E299" s="142"/>
      <c r="F299" s="142"/>
      <c r="G299" s="142"/>
      <c r="H299" s="142"/>
      <c r="I299" s="142"/>
      <c r="J299" s="142"/>
      <c r="K299" s="142"/>
    </row>
    <row r="300" spans="1:11">
      <c r="A300" s="143"/>
      <c r="B300" s="142"/>
      <c r="C300" s="142"/>
      <c r="D300" s="141" t="s">
        <v>686</v>
      </c>
      <c r="E300" s="142"/>
      <c r="F300" s="142"/>
      <c r="G300" s="142"/>
      <c r="H300" s="142"/>
      <c r="I300" s="142"/>
      <c r="J300" s="142"/>
      <c r="K300" s="142"/>
    </row>
    <row r="301" spans="1:11">
      <c r="A301" s="143"/>
      <c r="B301" s="142"/>
      <c r="C301" s="142"/>
      <c r="D301" s="141" t="s">
        <v>384</v>
      </c>
      <c r="E301" s="141" t="s">
        <v>72</v>
      </c>
      <c r="F301" s="142"/>
      <c r="G301" s="142"/>
      <c r="H301" s="142"/>
      <c r="I301" s="142"/>
      <c r="J301" s="142"/>
      <c r="K301" s="142"/>
    </row>
    <row r="302" spans="1:11">
      <c r="A302" s="143"/>
      <c r="B302" s="142"/>
      <c r="C302" s="142"/>
      <c r="D302" s="142"/>
      <c r="E302" s="144" t="s">
        <v>1426</v>
      </c>
      <c r="F302" s="142"/>
      <c r="G302" s="142"/>
      <c r="H302" s="142"/>
      <c r="I302" s="142"/>
      <c r="J302" s="142"/>
      <c r="K302" s="142"/>
    </row>
    <row r="303" spans="1:11">
      <c r="A303" s="143"/>
      <c r="B303" s="142"/>
      <c r="C303" s="142"/>
      <c r="D303" s="142"/>
      <c r="E303" s="144" t="s">
        <v>1960</v>
      </c>
      <c r="F303" s="142"/>
      <c r="G303" s="142"/>
      <c r="H303" s="142"/>
      <c r="I303" s="142"/>
      <c r="J303" s="142"/>
      <c r="K303" s="142"/>
    </row>
    <row r="304" spans="1:11">
      <c r="A304" s="143"/>
      <c r="B304" s="142"/>
      <c r="C304" s="142"/>
      <c r="D304" s="142"/>
      <c r="E304" s="141" t="s">
        <v>1875</v>
      </c>
      <c r="F304" s="141" t="s">
        <v>1468</v>
      </c>
      <c r="G304" s="142"/>
      <c r="H304" s="142"/>
      <c r="I304" s="142"/>
      <c r="J304" s="142"/>
      <c r="K304" s="142"/>
    </row>
    <row r="305" spans="1:11">
      <c r="A305" s="143"/>
      <c r="B305" s="142"/>
      <c r="C305" s="142"/>
      <c r="D305" s="142"/>
      <c r="E305" s="142"/>
      <c r="F305" s="144" t="s">
        <v>1292</v>
      </c>
      <c r="G305" s="142"/>
      <c r="H305" s="145" t="s">
        <v>4</v>
      </c>
      <c r="I305" s="146">
        <v>2.6</v>
      </c>
      <c r="J305" s="146">
        <f>Labour!D16</f>
        <v>466.67</v>
      </c>
      <c r="K305" s="146">
        <f>I305*J305</f>
        <v>1213.3420000000001</v>
      </c>
    </row>
    <row r="306" spans="1:11">
      <c r="A306" s="143"/>
      <c r="B306" s="142"/>
      <c r="C306" s="142"/>
      <c r="D306" s="142"/>
      <c r="E306" s="142"/>
      <c r="F306" s="144" t="s">
        <v>5</v>
      </c>
      <c r="G306" s="142"/>
      <c r="H306" s="145" t="s">
        <v>4</v>
      </c>
      <c r="I306" s="146">
        <v>1</v>
      </c>
      <c r="J306" s="146">
        <f>Labour!D4</f>
        <v>466.67</v>
      </c>
      <c r="K306" s="146">
        <f>I306*J306</f>
        <v>466.67</v>
      </c>
    </row>
    <row r="307" spans="1:11" ht="12.75" customHeight="1">
      <c r="A307" s="143"/>
      <c r="B307" s="142"/>
      <c r="C307" s="142"/>
      <c r="D307" s="142"/>
      <c r="E307" s="142"/>
      <c r="F307" s="702" t="s">
        <v>18</v>
      </c>
      <c r="G307" s="702"/>
      <c r="H307" s="145" t="s">
        <v>4</v>
      </c>
      <c r="I307" s="146">
        <v>58</v>
      </c>
      <c r="J307" s="146">
        <f>Labour!D17</f>
        <v>466.67</v>
      </c>
      <c r="K307" s="146">
        <f>I307*J307</f>
        <v>27066.86</v>
      </c>
    </row>
    <row r="308" spans="1:11">
      <c r="A308" s="143"/>
      <c r="B308" s="142"/>
      <c r="C308" s="142"/>
      <c r="D308" s="142"/>
      <c r="E308" s="142"/>
      <c r="F308" s="144" t="s">
        <v>1961</v>
      </c>
      <c r="G308" s="142"/>
      <c r="H308" s="145" t="s">
        <v>4</v>
      </c>
      <c r="I308" s="146">
        <v>6</v>
      </c>
      <c r="J308" s="146">
        <f>Labour!D18</f>
        <v>466.67</v>
      </c>
      <c r="K308" s="146">
        <f>J308*I308</f>
        <v>2800.02</v>
      </c>
    </row>
    <row r="309" spans="1:11">
      <c r="A309" s="143"/>
      <c r="B309" s="142"/>
      <c r="C309" s="142"/>
      <c r="D309" s="142"/>
      <c r="E309" s="141" t="s">
        <v>1962</v>
      </c>
      <c r="F309" s="141"/>
      <c r="G309" s="142"/>
      <c r="H309" s="142"/>
      <c r="I309" s="142"/>
      <c r="J309" s="142"/>
      <c r="K309" s="142"/>
    </row>
    <row r="310" spans="1:11" ht="12.75" customHeight="1">
      <c r="A310" s="143"/>
      <c r="B310" s="142"/>
      <c r="C310" s="142"/>
      <c r="D310" s="142"/>
      <c r="E310" s="142"/>
      <c r="F310" s="702" t="s">
        <v>1929</v>
      </c>
      <c r="G310" s="702"/>
      <c r="H310" s="145" t="s">
        <v>89</v>
      </c>
      <c r="I310" s="146">
        <v>2.25</v>
      </c>
      <c r="J310" s="146">
        <f>'Plant &amp; Machinery'!G9</f>
        <v>534</v>
      </c>
      <c r="K310" s="146">
        <f>I310*J310</f>
        <v>1201.5</v>
      </c>
    </row>
    <row r="311" spans="1:11">
      <c r="A311" s="143"/>
      <c r="B311" s="142"/>
      <c r="C311" s="142"/>
      <c r="D311" s="142"/>
      <c r="E311" s="142"/>
      <c r="F311" s="144" t="s">
        <v>1963</v>
      </c>
      <c r="G311" s="142"/>
      <c r="H311" s="145" t="s">
        <v>89</v>
      </c>
      <c r="I311" s="146">
        <v>2.25</v>
      </c>
      <c r="J311" s="146">
        <f>'Plant &amp; Machinery'!G36</f>
        <v>1320</v>
      </c>
      <c r="K311" s="146">
        <f>J311*I311</f>
        <v>2970</v>
      </c>
    </row>
    <row r="312" spans="1:11">
      <c r="A312" s="143"/>
      <c r="B312" s="142"/>
      <c r="C312" s="142"/>
      <c r="D312" s="142"/>
      <c r="E312" s="142"/>
      <c r="F312" s="144" t="s">
        <v>1964</v>
      </c>
      <c r="G312" s="142"/>
      <c r="H312" s="145" t="s">
        <v>1965</v>
      </c>
      <c r="I312" s="142"/>
      <c r="J312" s="142"/>
      <c r="K312" s="6">
        <f>SUM(K305:K308)*0.5/100</f>
        <v>157.73446000000001</v>
      </c>
    </row>
    <row r="313" spans="1:11">
      <c r="A313" s="143"/>
      <c r="B313" s="142"/>
      <c r="C313" s="142"/>
      <c r="D313" s="142"/>
      <c r="E313" s="141" t="s">
        <v>1881</v>
      </c>
      <c r="F313" s="141" t="s">
        <v>1293</v>
      </c>
      <c r="G313" s="142"/>
      <c r="H313" s="142"/>
      <c r="I313" s="142"/>
      <c r="J313" s="142"/>
      <c r="K313" s="142"/>
    </row>
    <row r="314" spans="1:11">
      <c r="A314" s="143"/>
      <c r="B314" s="142"/>
      <c r="C314" s="142"/>
      <c r="D314" s="142"/>
      <c r="E314" s="142"/>
      <c r="F314" s="144" t="s">
        <v>1966</v>
      </c>
      <c r="G314" s="142"/>
      <c r="H314" s="145" t="s">
        <v>71</v>
      </c>
      <c r="I314" s="146">
        <v>0.9</v>
      </c>
      <c r="J314" s="146">
        <f>Material!D43</f>
        <v>45290</v>
      </c>
      <c r="K314" s="146">
        <f>J314*I314</f>
        <v>40761</v>
      </c>
    </row>
    <row r="315" spans="1:11" ht="30.75" customHeight="1">
      <c r="A315" s="143"/>
      <c r="B315" s="142"/>
      <c r="C315" s="142"/>
      <c r="D315" s="142"/>
      <c r="E315" s="142"/>
      <c r="F315" s="702" t="s">
        <v>1967</v>
      </c>
      <c r="G315" s="702"/>
      <c r="H315" s="145" t="s">
        <v>29</v>
      </c>
      <c r="I315" s="146">
        <v>9</v>
      </c>
      <c r="J315" s="146">
        <f>Material!D64</f>
        <v>1320</v>
      </c>
      <c r="K315" s="146">
        <f>J315*I315</f>
        <v>11880</v>
      </c>
    </row>
    <row r="316" spans="1:11">
      <c r="A316" s="143"/>
      <c r="B316" s="142"/>
      <c r="C316" s="142"/>
      <c r="D316" s="142"/>
      <c r="E316" s="141" t="s">
        <v>959</v>
      </c>
      <c r="F316" s="141" t="s">
        <v>1884</v>
      </c>
      <c r="G316" s="142"/>
      <c r="H316" s="142"/>
      <c r="I316" s="142"/>
      <c r="J316" s="142"/>
      <c r="K316" s="147">
        <f>SUM(K303:K315)*12.5%</f>
        <v>11064.6408075</v>
      </c>
    </row>
    <row r="317" spans="1:11">
      <c r="A317" s="143"/>
      <c r="B317" s="142"/>
      <c r="C317" s="142"/>
      <c r="D317" s="142"/>
      <c r="E317" s="141"/>
      <c r="F317" s="141"/>
      <c r="G317" s="142"/>
      <c r="H317" s="142"/>
      <c r="I317" s="142"/>
      <c r="J317" s="142"/>
      <c r="K317" s="147"/>
    </row>
    <row r="318" spans="1:11">
      <c r="A318" s="143"/>
      <c r="B318" s="142"/>
      <c r="C318" s="142"/>
      <c r="D318" s="142"/>
      <c r="E318" s="144" t="s">
        <v>1968</v>
      </c>
      <c r="F318" s="142"/>
      <c r="G318" s="142"/>
      <c r="H318" s="142"/>
      <c r="I318" s="142"/>
      <c r="J318" s="142"/>
      <c r="K318" s="146">
        <f>SUM(K303:K316)</f>
        <v>99581.767267499992</v>
      </c>
    </row>
    <row r="319" spans="1:11">
      <c r="A319" s="143"/>
      <c r="B319" s="142"/>
      <c r="C319" s="142"/>
      <c r="D319" s="142"/>
      <c r="E319" s="141" t="s">
        <v>1969</v>
      </c>
      <c r="F319" s="142"/>
      <c r="G319" s="142"/>
      <c r="H319" s="142"/>
      <c r="I319" s="142"/>
      <c r="J319" s="142"/>
      <c r="K319" s="147">
        <f>K318/900</f>
        <v>110.646408075</v>
      </c>
    </row>
    <row r="320" spans="1:11">
      <c r="A320" s="143"/>
      <c r="B320" s="142"/>
      <c r="C320" s="142"/>
      <c r="D320" s="141" t="s">
        <v>390</v>
      </c>
      <c r="E320" s="141" t="s">
        <v>70</v>
      </c>
      <c r="F320" s="142"/>
      <c r="G320" s="142"/>
      <c r="H320" s="142"/>
      <c r="I320" s="142"/>
      <c r="J320" s="142"/>
      <c r="K320" s="142"/>
    </row>
    <row r="321" spans="1:11">
      <c r="A321" s="143"/>
      <c r="B321" s="142"/>
      <c r="C321" s="142"/>
      <c r="D321" s="142"/>
      <c r="E321" s="144" t="s">
        <v>1426</v>
      </c>
      <c r="F321" s="142"/>
      <c r="G321" s="142"/>
      <c r="H321" s="142"/>
      <c r="I321" s="142"/>
      <c r="J321" s="142"/>
      <c r="K321" s="142"/>
    </row>
    <row r="322" spans="1:11">
      <c r="A322" s="143"/>
      <c r="B322" s="142"/>
      <c r="C322" s="142"/>
      <c r="D322" s="142"/>
      <c r="E322" s="144" t="s">
        <v>1960</v>
      </c>
      <c r="F322" s="142"/>
      <c r="G322" s="142"/>
      <c r="H322" s="142"/>
      <c r="I322" s="142"/>
      <c r="J322" s="142"/>
      <c r="K322" s="142"/>
    </row>
    <row r="323" spans="1:11">
      <c r="A323" s="143"/>
      <c r="B323" s="142"/>
      <c r="C323" s="142"/>
      <c r="D323" s="142"/>
      <c r="E323" s="141" t="s">
        <v>1875</v>
      </c>
      <c r="F323" s="141" t="s">
        <v>1468</v>
      </c>
      <c r="G323" s="142"/>
      <c r="H323" s="142"/>
      <c r="I323" s="142"/>
      <c r="J323" s="142"/>
      <c r="K323" s="142"/>
    </row>
    <row r="324" spans="1:11">
      <c r="A324" s="143"/>
      <c r="B324" s="142"/>
      <c r="C324" s="142"/>
      <c r="D324" s="142"/>
      <c r="E324" s="142"/>
      <c r="F324" s="144" t="s">
        <v>1292</v>
      </c>
      <c r="G324" s="142"/>
      <c r="H324" s="145" t="s">
        <v>4</v>
      </c>
      <c r="I324" s="146">
        <v>2.6</v>
      </c>
      <c r="J324" s="146">
        <f>Labour!D16</f>
        <v>466.67</v>
      </c>
      <c r="K324" s="146">
        <f>I324*J324</f>
        <v>1213.3420000000001</v>
      </c>
    </row>
    <row r="325" spans="1:11">
      <c r="A325" s="143"/>
      <c r="B325" s="142"/>
      <c r="C325" s="142"/>
      <c r="D325" s="142"/>
      <c r="E325" s="142"/>
      <c r="F325" s="144" t="s">
        <v>5</v>
      </c>
      <c r="G325" s="142"/>
      <c r="H325" s="145" t="s">
        <v>4</v>
      </c>
      <c r="I325" s="146">
        <v>1</v>
      </c>
      <c r="J325" s="146">
        <f>Labour!D4</f>
        <v>466.67</v>
      </c>
      <c r="K325" s="146">
        <f>I325*J325</f>
        <v>466.67</v>
      </c>
    </row>
    <row r="326" spans="1:11" ht="12.75" customHeight="1">
      <c r="A326" s="143"/>
      <c r="B326" s="142"/>
      <c r="C326" s="142"/>
      <c r="D326" s="142"/>
      <c r="E326" s="142"/>
      <c r="F326" s="702" t="s">
        <v>18</v>
      </c>
      <c r="G326" s="702"/>
      <c r="H326" s="145" t="s">
        <v>4</v>
      </c>
      <c r="I326" s="146">
        <v>58</v>
      </c>
      <c r="J326" s="146">
        <f>Labour!D17</f>
        <v>466.67</v>
      </c>
      <c r="K326" s="146">
        <f>I326*J326</f>
        <v>27066.86</v>
      </c>
    </row>
    <row r="327" spans="1:11">
      <c r="A327" s="143"/>
      <c r="B327" s="142"/>
      <c r="C327" s="142"/>
      <c r="D327" s="142"/>
      <c r="E327" s="142"/>
      <c r="F327" s="144" t="s">
        <v>1961</v>
      </c>
      <c r="G327" s="142"/>
      <c r="H327" s="145" t="s">
        <v>4</v>
      </c>
      <c r="I327" s="146">
        <v>6</v>
      </c>
      <c r="J327" s="146">
        <f>Labour!D18</f>
        <v>466.67</v>
      </c>
      <c r="K327" s="146">
        <f>J327*I327</f>
        <v>2800.02</v>
      </c>
    </row>
    <row r="328" spans="1:11">
      <c r="A328" s="143"/>
      <c r="B328" s="142"/>
      <c r="C328" s="142"/>
      <c r="D328" s="142"/>
      <c r="E328" s="141" t="s">
        <v>1962</v>
      </c>
      <c r="F328" s="141"/>
      <c r="G328" s="142"/>
      <c r="H328" s="142"/>
      <c r="I328" s="142"/>
      <c r="J328" s="142"/>
      <c r="K328" s="142"/>
    </row>
    <row r="329" spans="1:11" ht="15" customHeight="1">
      <c r="A329" s="143"/>
      <c r="B329" s="142"/>
      <c r="C329" s="142"/>
      <c r="D329" s="142"/>
      <c r="E329" s="142"/>
      <c r="F329" s="702" t="s">
        <v>1929</v>
      </c>
      <c r="G329" s="702"/>
      <c r="H329" s="145" t="s">
        <v>89</v>
      </c>
      <c r="I329" s="146">
        <v>2.25</v>
      </c>
      <c r="J329" s="146">
        <f>'Plant &amp; Machinery'!G9</f>
        <v>534</v>
      </c>
      <c r="K329" s="146">
        <f>I329*J329</f>
        <v>1201.5</v>
      </c>
    </row>
    <row r="330" spans="1:11">
      <c r="A330" s="143"/>
      <c r="B330" s="142"/>
      <c r="C330" s="142"/>
      <c r="D330" s="142"/>
      <c r="E330" s="142"/>
      <c r="F330" s="144" t="s">
        <v>1963</v>
      </c>
      <c r="G330" s="142"/>
      <c r="H330" s="145" t="s">
        <v>89</v>
      </c>
      <c r="I330" s="146">
        <v>2.25</v>
      </c>
      <c r="J330" s="146">
        <f>'Plant &amp; Machinery'!G36</f>
        <v>1320</v>
      </c>
      <c r="K330" s="146">
        <f>J330*I330</f>
        <v>2970</v>
      </c>
    </row>
    <row r="331" spans="1:11">
      <c r="A331" s="143"/>
      <c r="B331" s="142"/>
      <c r="C331" s="142"/>
      <c r="D331" s="142"/>
      <c r="E331" s="142"/>
      <c r="F331" s="144" t="s">
        <v>1964</v>
      </c>
      <c r="G331" s="142"/>
      <c r="H331" s="145" t="s">
        <v>1965</v>
      </c>
      <c r="I331" s="142"/>
      <c r="J331" s="142"/>
      <c r="K331" s="6">
        <f>SUM(K324:K327)*0.5/100</f>
        <v>157.73446000000001</v>
      </c>
    </row>
    <row r="332" spans="1:11">
      <c r="A332" s="143"/>
      <c r="B332" s="142"/>
      <c r="C332" s="142"/>
      <c r="D332" s="142"/>
      <c r="E332" s="141" t="s">
        <v>1881</v>
      </c>
      <c r="F332" s="141" t="s">
        <v>1293</v>
      </c>
      <c r="G332" s="142"/>
      <c r="H332" s="142"/>
      <c r="I332" s="142"/>
      <c r="J332" s="142"/>
      <c r="K332" s="142"/>
    </row>
    <row r="333" spans="1:11">
      <c r="A333" s="143"/>
      <c r="B333" s="142"/>
      <c r="C333" s="142"/>
      <c r="D333" s="142"/>
      <c r="E333" s="142"/>
      <c r="F333" s="144" t="s">
        <v>1970</v>
      </c>
      <c r="G333" s="142"/>
      <c r="H333" s="145" t="s">
        <v>71</v>
      </c>
      <c r="I333" s="146">
        <v>0.9</v>
      </c>
      <c r="J333" s="146">
        <f>Material!D42</f>
        <v>47590</v>
      </c>
      <c r="K333" s="146">
        <f>J333*I333</f>
        <v>42831</v>
      </c>
    </row>
    <row r="334" spans="1:11" ht="27.75" customHeight="1">
      <c r="A334" s="143"/>
      <c r="B334" s="142"/>
      <c r="C334" s="142"/>
      <c r="D334" s="142"/>
      <c r="E334" s="142"/>
      <c r="F334" s="702" t="s">
        <v>1967</v>
      </c>
      <c r="G334" s="702"/>
      <c r="H334" s="145" t="s">
        <v>29</v>
      </c>
      <c r="I334" s="146">
        <v>9</v>
      </c>
      <c r="J334" s="146">
        <f>Material!D64</f>
        <v>1320</v>
      </c>
      <c r="K334" s="146">
        <f>J334*I334</f>
        <v>11880</v>
      </c>
    </row>
    <row r="335" spans="1:11">
      <c r="A335" s="143"/>
      <c r="B335" s="142"/>
      <c r="C335" s="142"/>
      <c r="D335" s="142"/>
      <c r="E335" s="141" t="s">
        <v>959</v>
      </c>
      <c r="F335" s="141" t="s">
        <v>1884</v>
      </c>
      <c r="G335" s="142"/>
      <c r="H335" s="142"/>
      <c r="I335" s="142"/>
      <c r="J335" s="142"/>
      <c r="K335" s="147">
        <f>SUM(K322:K334)*12.5%</f>
        <v>11323.3908075</v>
      </c>
    </row>
    <row r="336" spans="1:11">
      <c r="A336" s="143"/>
      <c r="B336" s="142"/>
      <c r="C336" s="142"/>
      <c r="D336" s="142"/>
      <c r="E336" s="141"/>
      <c r="F336" s="141"/>
      <c r="G336" s="142"/>
      <c r="H336" s="142"/>
      <c r="I336" s="142"/>
      <c r="J336" s="142"/>
      <c r="K336" s="147"/>
    </row>
    <row r="337" spans="1:11">
      <c r="A337" s="143"/>
      <c r="B337" s="142"/>
      <c r="C337" s="142"/>
      <c r="D337" s="142"/>
      <c r="E337" s="144" t="s">
        <v>1968</v>
      </c>
      <c r="F337" s="142"/>
      <c r="G337" s="142"/>
      <c r="H337" s="142"/>
      <c r="I337" s="142"/>
      <c r="J337" s="142"/>
      <c r="K337" s="146">
        <f>SUM(K322:K335)</f>
        <v>101910.51726749999</v>
      </c>
    </row>
    <row r="338" spans="1:11">
      <c r="A338" s="143"/>
      <c r="B338" s="142"/>
      <c r="C338" s="142"/>
      <c r="D338" s="142"/>
      <c r="E338" s="141" t="s">
        <v>1969</v>
      </c>
      <c r="F338" s="142"/>
      <c r="G338" s="142"/>
      <c r="H338" s="142"/>
      <c r="I338" s="142"/>
      <c r="J338" s="142"/>
      <c r="K338" s="147">
        <f>K337/900</f>
        <v>113.23390807499999</v>
      </c>
    </row>
    <row r="339" spans="1:11">
      <c r="A339" s="143"/>
      <c r="B339" s="142"/>
      <c r="C339" s="142"/>
      <c r="D339" s="141" t="s">
        <v>687</v>
      </c>
      <c r="E339" s="141" t="s">
        <v>688</v>
      </c>
      <c r="F339" s="142"/>
      <c r="G339" s="142"/>
      <c r="H339" s="142"/>
      <c r="I339" s="142"/>
      <c r="J339" s="142"/>
      <c r="K339" s="142"/>
    </row>
    <row r="340" spans="1:11">
      <c r="A340" s="143"/>
      <c r="B340" s="142"/>
      <c r="C340" s="142"/>
      <c r="D340" s="142"/>
      <c r="E340" s="144" t="s">
        <v>1426</v>
      </c>
      <c r="F340" s="142"/>
      <c r="G340" s="142"/>
      <c r="H340" s="142"/>
      <c r="I340" s="142"/>
      <c r="J340" s="142"/>
      <c r="K340" s="142"/>
    </row>
    <row r="341" spans="1:11">
      <c r="A341" s="143"/>
      <c r="B341" s="142"/>
      <c r="C341" s="142"/>
      <c r="D341" s="142"/>
      <c r="E341" s="144" t="s">
        <v>1960</v>
      </c>
      <c r="F341" s="142"/>
      <c r="G341" s="142"/>
      <c r="H341" s="142"/>
      <c r="I341" s="142"/>
      <c r="J341" s="142"/>
      <c r="K341" s="142"/>
    </row>
    <row r="342" spans="1:11">
      <c r="A342" s="143"/>
      <c r="B342" s="142"/>
      <c r="C342" s="142"/>
      <c r="D342" s="142"/>
      <c r="E342" s="141" t="s">
        <v>1875</v>
      </c>
      <c r="F342" s="141" t="s">
        <v>1468</v>
      </c>
      <c r="G342" s="142"/>
      <c r="H342" s="142"/>
      <c r="I342" s="142"/>
      <c r="J342" s="142"/>
      <c r="K342" s="142"/>
    </row>
    <row r="343" spans="1:11">
      <c r="A343" s="143"/>
      <c r="B343" s="142"/>
      <c r="C343" s="142"/>
      <c r="D343" s="142"/>
      <c r="E343" s="142"/>
      <c r="F343" s="144" t="s">
        <v>1292</v>
      </c>
      <c r="G343" s="142"/>
      <c r="H343" s="145" t="s">
        <v>4</v>
      </c>
      <c r="I343" s="146">
        <v>2.6</v>
      </c>
      <c r="J343" s="146">
        <f>Labour!D16</f>
        <v>466.67</v>
      </c>
      <c r="K343" s="146">
        <f>I343*J343</f>
        <v>1213.3420000000001</v>
      </c>
    </row>
    <row r="344" spans="1:11">
      <c r="A344" s="143"/>
      <c r="B344" s="142"/>
      <c r="C344" s="142"/>
      <c r="D344" s="142"/>
      <c r="E344" s="142"/>
      <c r="F344" s="144" t="s">
        <v>5</v>
      </c>
      <c r="G344" s="142"/>
      <c r="H344" s="145" t="s">
        <v>4</v>
      </c>
      <c r="I344" s="146">
        <v>1</v>
      </c>
      <c r="J344" s="146">
        <f>Labour!D4</f>
        <v>466.67</v>
      </c>
      <c r="K344" s="146">
        <f>I344*J344</f>
        <v>466.67</v>
      </c>
    </row>
    <row r="345" spans="1:11" ht="12.75" customHeight="1">
      <c r="A345" s="143"/>
      <c r="B345" s="142"/>
      <c r="C345" s="142"/>
      <c r="D345" s="142"/>
      <c r="E345" s="142"/>
      <c r="F345" s="702" t="s">
        <v>18</v>
      </c>
      <c r="G345" s="702"/>
      <c r="H345" s="145" t="s">
        <v>4</v>
      </c>
      <c r="I345" s="146">
        <v>58</v>
      </c>
      <c r="J345" s="146">
        <f>Labour!D17</f>
        <v>466.67</v>
      </c>
      <c r="K345" s="146">
        <f>I345*J345</f>
        <v>27066.86</v>
      </c>
    </row>
    <row r="346" spans="1:11">
      <c r="A346" s="143"/>
      <c r="B346" s="142"/>
      <c r="C346" s="142"/>
      <c r="D346" s="142"/>
      <c r="E346" s="142"/>
      <c r="F346" s="144" t="s">
        <v>1961</v>
      </c>
      <c r="G346" s="142"/>
      <c r="H346" s="145" t="s">
        <v>4</v>
      </c>
      <c r="I346" s="146">
        <v>6</v>
      </c>
      <c r="J346" s="146">
        <f>Labour!D18</f>
        <v>466.67</v>
      </c>
      <c r="K346" s="146">
        <f>J346*I346</f>
        <v>2800.02</v>
      </c>
    </row>
    <row r="347" spans="1:11">
      <c r="A347" s="143"/>
      <c r="B347" s="142"/>
      <c r="C347" s="142"/>
      <c r="D347" s="142"/>
      <c r="E347" s="141" t="s">
        <v>1962</v>
      </c>
      <c r="F347" s="141"/>
      <c r="G347" s="142"/>
      <c r="H347" s="142"/>
      <c r="I347" s="142"/>
      <c r="J347" s="142"/>
      <c r="K347" s="142"/>
    </row>
    <row r="348" spans="1:11" ht="14.25" customHeight="1">
      <c r="A348" s="143"/>
      <c r="B348" s="142"/>
      <c r="C348" s="142"/>
      <c r="D348" s="142"/>
      <c r="E348" s="142"/>
      <c r="F348" s="702" t="s">
        <v>1929</v>
      </c>
      <c r="G348" s="702"/>
      <c r="H348" s="145" t="s">
        <v>89</v>
      </c>
      <c r="I348" s="146">
        <v>2.25</v>
      </c>
      <c r="J348" s="146">
        <f>'Plant &amp; Machinery'!G9</f>
        <v>534</v>
      </c>
      <c r="K348" s="146">
        <f>I348*J348</f>
        <v>1201.5</v>
      </c>
    </row>
    <row r="349" spans="1:11">
      <c r="A349" s="143"/>
      <c r="B349" s="142"/>
      <c r="C349" s="142"/>
      <c r="D349" s="142"/>
      <c r="E349" s="142"/>
      <c r="F349" s="144" t="s">
        <v>1963</v>
      </c>
      <c r="G349" s="142"/>
      <c r="H349" s="145" t="s">
        <v>89</v>
      </c>
      <c r="I349" s="146">
        <v>2.25</v>
      </c>
      <c r="J349" s="146">
        <f>'Plant &amp; Machinery'!G36</f>
        <v>1320</v>
      </c>
      <c r="K349" s="146">
        <f>J349*I349</f>
        <v>2970</v>
      </c>
    </row>
    <row r="350" spans="1:11">
      <c r="A350" s="143"/>
      <c r="B350" s="142"/>
      <c r="C350" s="142"/>
      <c r="D350" s="142"/>
      <c r="E350" s="142"/>
      <c r="F350" s="144" t="s">
        <v>1964</v>
      </c>
      <c r="G350" s="142"/>
      <c r="H350" s="145" t="s">
        <v>1965</v>
      </c>
      <c r="I350" s="142"/>
      <c r="J350" s="142"/>
      <c r="K350" s="6">
        <f>SUM(K343:K346)*0.5/100</f>
        <v>157.73446000000001</v>
      </c>
    </row>
    <row r="351" spans="1:11">
      <c r="A351" s="143"/>
      <c r="B351" s="142"/>
      <c r="C351" s="142"/>
      <c r="D351" s="142"/>
      <c r="E351" s="141" t="s">
        <v>1881</v>
      </c>
      <c r="F351" s="141" t="s">
        <v>1293</v>
      </c>
      <c r="G351" s="142"/>
      <c r="H351" s="142"/>
      <c r="I351" s="142"/>
      <c r="J351" s="142"/>
      <c r="K351" s="142"/>
    </row>
    <row r="352" spans="1:11">
      <c r="A352" s="143"/>
      <c r="B352" s="142"/>
      <c r="C352" s="142"/>
      <c r="D352" s="142"/>
      <c r="E352" s="142"/>
      <c r="F352" s="144" t="s">
        <v>1971</v>
      </c>
      <c r="G352" s="142"/>
      <c r="H352" s="145" t="s">
        <v>71</v>
      </c>
      <c r="I352" s="146">
        <v>0.9</v>
      </c>
      <c r="J352" s="146">
        <f>Material!D41</f>
        <v>75400</v>
      </c>
      <c r="K352" s="146">
        <f>I352*J352</f>
        <v>67860</v>
      </c>
    </row>
    <row r="353" spans="1:11" ht="28.5" customHeight="1">
      <c r="A353" s="143"/>
      <c r="B353" s="142"/>
      <c r="C353" s="142"/>
      <c r="D353" s="142"/>
      <c r="E353" s="142"/>
      <c r="F353" s="702" t="s">
        <v>1967</v>
      </c>
      <c r="G353" s="702"/>
      <c r="H353" s="145" t="s">
        <v>29</v>
      </c>
      <c r="I353" s="146">
        <v>9</v>
      </c>
      <c r="J353" s="146">
        <f>Material!D64</f>
        <v>1320</v>
      </c>
      <c r="K353" s="146">
        <f>J353*I353</f>
        <v>11880</v>
      </c>
    </row>
    <row r="354" spans="1:11">
      <c r="A354" s="143"/>
      <c r="B354" s="142"/>
      <c r="C354" s="142"/>
      <c r="D354" s="142"/>
      <c r="E354" s="141" t="s">
        <v>959</v>
      </c>
      <c r="F354" s="141" t="s">
        <v>1884</v>
      </c>
      <c r="G354" s="142"/>
      <c r="H354" s="142"/>
      <c r="I354" s="142"/>
      <c r="J354" s="142"/>
      <c r="K354" s="147">
        <f>SUM(K341:K353)*12.5%</f>
        <v>14452.0158075</v>
      </c>
    </row>
    <row r="355" spans="1:11">
      <c r="A355" s="143"/>
      <c r="B355" s="142"/>
      <c r="C355" s="142"/>
      <c r="D355" s="142"/>
      <c r="E355" s="141"/>
      <c r="F355" s="141"/>
      <c r="G355" s="142"/>
      <c r="H355" s="142"/>
      <c r="I355" s="142"/>
      <c r="J355" s="142"/>
      <c r="K355" s="147"/>
    </row>
    <row r="356" spans="1:11">
      <c r="A356" s="143"/>
      <c r="B356" s="142"/>
      <c r="C356" s="142"/>
      <c r="D356" s="142"/>
      <c r="E356" s="144" t="s">
        <v>1968</v>
      </c>
      <c r="F356" s="142"/>
      <c r="G356" s="142"/>
      <c r="H356" s="142"/>
      <c r="I356" s="142"/>
      <c r="J356" s="142"/>
      <c r="K356" s="146">
        <f>SUM(K341:K354)</f>
        <v>130068.14226749999</v>
      </c>
    </row>
    <row r="357" spans="1:11">
      <c r="A357" s="143"/>
      <c r="B357" s="142"/>
      <c r="C357" s="142"/>
      <c r="D357" s="142"/>
      <c r="E357" s="141" t="s">
        <v>1969</v>
      </c>
      <c r="F357" s="142"/>
      <c r="G357" s="142"/>
      <c r="H357" s="142"/>
      <c r="I357" s="142"/>
      <c r="J357" s="142"/>
      <c r="K357" s="147">
        <f>K356/900</f>
        <v>144.52015807499998</v>
      </c>
    </row>
    <row r="358" spans="1:11">
      <c r="A358" s="143"/>
      <c r="B358" s="142"/>
      <c r="C358" s="142"/>
      <c r="D358" s="141" t="s">
        <v>689</v>
      </c>
      <c r="E358" s="141" t="s">
        <v>690</v>
      </c>
      <c r="F358" s="142"/>
      <c r="G358" s="142"/>
      <c r="H358" s="142"/>
      <c r="I358" s="142"/>
      <c r="J358" s="142"/>
      <c r="K358" s="142"/>
    </row>
    <row r="359" spans="1:11">
      <c r="A359" s="143"/>
      <c r="B359" s="142"/>
      <c r="C359" s="142"/>
      <c r="D359" s="142"/>
      <c r="E359" s="144" t="s">
        <v>1426</v>
      </c>
      <c r="F359" s="142"/>
      <c r="G359" s="142"/>
      <c r="H359" s="142"/>
      <c r="I359" s="142"/>
      <c r="J359" s="142"/>
      <c r="K359" s="142"/>
    </row>
    <row r="360" spans="1:11">
      <c r="A360" s="143"/>
      <c r="B360" s="142"/>
      <c r="C360" s="142"/>
      <c r="D360" s="142"/>
      <c r="E360" s="144" t="s">
        <v>1960</v>
      </c>
      <c r="F360" s="142"/>
      <c r="G360" s="142"/>
      <c r="H360" s="142"/>
      <c r="I360" s="142"/>
      <c r="J360" s="142"/>
      <c r="K360" s="142"/>
    </row>
    <row r="361" spans="1:11">
      <c r="A361" s="143"/>
      <c r="B361" s="142"/>
      <c r="C361" s="142"/>
      <c r="D361" s="142"/>
      <c r="E361" s="141" t="s">
        <v>1875</v>
      </c>
      <c r="F361" s="141" t="s">
        <v>1468</v>
      </c>
      <c r="G361" s="142"/>
      <c r="H361" s="142"/>
      <c r="I361" s="142"/>
      <c r="J361" s="142"/>
      <c r="K361" s="142"/>
    </row>
    <row r="362" spans="1:11">
      <c r="A362" s="143"/>
      <c r="B362" s="142"/>
      <c r="C362" s="142"/>
      <c r="D362" s="142"/>
      <c r="E362" s="142"/>
      <c r="F362" s="144" t="s">
        <v>1292</v>
      </c>
      <c r="G362" s="142"/>
      <c r="H362" s="145" t="s">
        <v>4</v>
      </c>
      <c r="I362" s="146">
        <v>2.6</v>
      </c>
      <c r="J362" s="146">
        <f>Labour!D16</f>
        <v>466.67</v>
      </c>
      <c r="K362" s="146">
        <f>I362*J362</f>
        <v>1213.3420000000001</v>
      </c>
    </row>
    <row r="363" spans="1:11">
      <c r="A363" s="143"/>
      <c r="B363" s="142"/>
      <c r="C363" s="142"/>
      <c r="D363" s="142"/>
      <c r="E363" s="142"/>
      <c r="F363" s="144" t="s">
        <v>5</v>
      </c>
      <c r="G363" s="142"/>
      <c r="H363" s="145" t="s">
        <v>4</v>
      </c>
      <c r="I363" s="146">
        <v>1</v>
      </c>
      <c r="J363" s="146">
        <f>Labour!D4</f>
        <v>466.67</v>
      </c>
      <c r="K363" s="146">
        <f>I363*J363</f>
        <v>466.67</v>
      </c>
    </row>
    <row r="364" spans="1:11" ht="12.75" customHeight="1">
      <c r="A364" s="143"/>
      <c r="B364" s="142"/>
      <c r="C364" s="142"/>
      <c r="D364" s="142"/>
      <c r="E364" s="142"/>
      <c r="F364" s="702" t="s">
        <v>18</v>
      </c>
      <c r="G364" s="702"/>
      <c r="H364" s="145" t="s">
        <v>4</v>
      </c>
      <c r="I364" s="146">
        <v>58</v>
      </c>
      <c r="J364" s="146">
        <f>Labour!D17</f>
        <v>466.67</v>
      </c>
      <c r="K364" s="146">
        <f>I364*J364</f>
        <v>27066.86</v>
      </c>
    </row>
    <row r="365" spans="1:11">
      <c r="A365" s="143"/>
      <c r="B365" s="142"/>
      <c r="C365" s="142"/>
      <c r="D365" s="142"/>
      <c r="E365" s="142"/>
      <c r="F365" s="144" t="s">
        <v>1961</v>
      </c>
      <c r="G365" s="142"/>
      <c r="H365" s="145" t="s">
        <v>4</v>
      </c>
      <c r="I365" s="146">
        <v>6</v>
      </c>
      <c r="J365" s="146">
        <f>Labour!D18</f>
        <v>466.67</v>
      </c>
      <c r="K365" s="146">
        <f>J365*I365</f>
        <v>2800.02</v>
      </c>
    </row>
    <row r="366" spans="1:11">
      <c r="A366" s="143"/>
      <c r="B366" s="142"/>
      <c r="C366" s="142"/>
      <c r="D366" s="142"/>
      <c r="E366" s="141" t="s">
        <v>1962</v>
      </c>
      <c r="F366" s="141"/>
      <c r="G366" s="142"/>
      <c r="H366" s="142"/>
      <c r="I366" s="142"/>
      <c r="J366" s="142"/>
      <c r="K366" s="142"/>
    </row>
    <row r="367" spans="1:11" ht="12.75" customHeight="1">
      <c r="A367" s="143"/>
      <c r="B367" s="142"/>
      <c r="C367" s="142"/>
      <c r="D367" s="142"/>
      <c r="E367" s="142"/>
      <c r="F367" s="702" t="s">
        <v>1929</v>
      </c>
      <c r="G367" s="702"/>
      <c r="H367" s="145" t="s">
        <v>89</v>
      </c>
      <c r="I367" s="146">
        <v>2.25</v>
      </c>
      <c r="J367" s="146">
        <f>'Plant &amp; Machinery'!G9</f>
        <v>534</v>
      </c>
      <c r="K367" s="146">
        <f>I367*J367</f>
        <v>1201.5</v>
      </c>
    </row>
    <row r="368" spans="1:11">
      <c r="A368" s="143"/>
      <c r="B368" s="142"/>
      <c r="C368" s="142"/>
      <c r="D368" s="142"/>
      <c r="E368" s="142"/>
      <c r="F368" s="144" t="s">
        <v>1963</v>
      </c>
      <c r="G368" s="142"/>
      <c r="H368" s="145" t="s">
        <v>89</v>
      </c>
      <c r="I368" s="146">
        <v>2.25</v>
      </c>
      <c r="J368" s="146">
        <f>'Plant &amp; Machinery'!G36</f>
        <v>1320</v>
      </c>
      <c r="K368" s="146">
        <f>J368*I368</f>
        <v>2970</v>
      </c>
    </row>
    <row r="369" spans="1:11">
      <c r="A369" s="143"/>
      <c r="B369" s="142"/>
      <c r="C369" s="142"/>
      <c r="D369" s="142"/>
      <c r="E369" s="142"/>
      <c r="F369" s="144" t="s">
        <v>1964</v>
      </c>
      <c r="G369" s="142"/>
      <c r="H369" s="145" t="s">
        <v>1965</v>
      </c>
      <c r="I369" s="142"/>
      <c r="J369" s="142"/>
      <c r="K369" s="6">
        <f>SUM(K362:K365)*0.5/100</f>
        <v>157.73446000000001</v>
      </c>
    </row>
    <row r="370" spans="1:11">
      <c r="A370" s="143"/>
      <c r="B370" s="142"/>
      <c r="C370" s="142"/>
      <c r="D370" s="142"/>
      <c r="E370" s="141" t="s">
        <v>1881</v>
      </c>
      <c r="F370" s="141" t="s">
        <v>1293</v>
      </c>
      <c r="G370" s="142"/>
      <c r="H370" s="142"/>
      <c r="I370" s="142"/>
      <c r="J370" s="142"/>
      <c r="K370" s="142"/>
    </row>
    <row r="371" spans="1:11" ht="12.75" customHeight="1">
      <c r="A371" s="143"/>
      <c r="B371" s="142"/>
      <c r="C371" s="142"/>
      <c r="D371" s="142"/>
      <c r="E371" s="142"/>
      <c r="F371" s="702" t="s">
        <v>1972</v>
      </c>
      <c r="G371" s="702"/>
      <c r="H371" s="145" t="s">
        <v>71</v>
      </c>
      <c r="I371" s="146">
        <v>0.9</v>
      </c>
      <c r="J371" s="146">
        <f>Material!D40</f>
        <v>53000</v>
      </c>
      <c r="K371" s="146">
        <f>J371*I371</f>
        <v>47700</v>
      </c>
    </row>
    <row r="372" spans="1:11" ht="28.5" customHeight="1">
      <c r="A372" s="143"/>
      <c r="B372" s="142"/>
      <c r="C372" s="142"/>
      <c r="D372" s="142"/>
      <c r="E372" s="142"/>
      <c r="F372" s="702" t="s">
        <v>1967</v>
      </c>
      <c r="G372" s="702"/>
      <c r="H372" s="145" t="s">
        <v>29</v>
      </c>
      <c r="I372" s="146">
        <v>9</v>
      </c>
      <c r="J372" s="146">
        <f>Material!D64</f>
        <v>1320</v>
      </c>
      <c r="K372" s="146">
        <f>J372*I372</f>
        <v>11880</v>
      </c>
    </row>
    <row r="373" spans="1:11">
      <c r="A373" s="143"/>
      <c r="B373" s="142"/>
      <c r="C373" s="142"/>
      <c r="D373" s="142"/>
      <c r="E373" s="141" t="s">
        <v>959</v>
      </c>
      <c r="F373" s="141" t="s">
        <v>1884</v>
      </c>
      <c r="G373" s="142"/>
      <c r="H373" s="142"/>
      <c r="I373" s="142"/>
      <c r="J373" s="142"/>
      <c r="K373" s="147">
        <f>SUM(K360:K372)*12.5%</f>
        <v>11932.0158075</v>
      </c>
    </row>
    <row r="374" spans="1:11">
      <c r="A374" s="143"/>
      <c r="B374" s="142"/>
      <c r="C374" s="142"/>
      <c r="D374" s="142"/>
      <c r="E374" s="141"/>
      <c r="F374" s="141"/>
      <c r="G374" s="142"/>
      <c r="H374" s="142"/>
      <c r="I374" s="142"/>
      <c r="J374" s="142"/>
      <c r="K374" s="147"/>
    </row>
    <row r="375" spans="1:11">
      <c r="A375" s="143"/>
      <c r="B375" s="142"/>
      <c r="C375" s="142"/>
      <c r="D375" s="142"/>
      <c r="E375" s="144" t="s">
        <v>1968</v>
      </c>
      <c r="F375" s="142"/>
      <c r="G375" s="142"/>
      <c r="H375" s="142"/>
      <c r="I375" s="142"/>
      <c r="J375" s="142"/>
      <c r="K375" s="146">
        <f>SUM(K360:K373)</f>
        <v>107388.14226749999</v>
      </c>
    </row>
    <row r="376" spans="1:11">
      <c r="A376" s="143"/>
      <c r="B376" s="142"/>
      <c r="C376" s="142"/>
      <c r="D376" s="142"/>
      <c r="E376" s="141" t="s">
        <v>1969</v>
      </c>
      <c r="F376" s="142"/>
      <c r="G376" s="142"/>
      <c r="H376" s="142"/>
      <c r="I376" s="142"/>
      <c r="J376" s="142"/>
      <c r="K376" s="147">
        <f>K375/900</f>
        <v>119.32015807499999</v>
      </c>
    </row>
    <row r="377" spans="1:11">
      <c r="A377" s="143"/>
      <c r="B377" s="142"/>
      <c r="C377" s="142"/>
      <c r="D377" s="141" t="s">
        <v>691</v>
      </c>
      <c r="E377" s="141" t="s">
        <v>692</v>
      </c>
      <c r="F377" s="142"/>
      <c r="G377" s="142"/>
      <c r="H377" s="142"/>
      <c r="I377" s="142"/>
      <c r="J377" s="142"/>
      <c r="K377" s="142"/>
    </row>
    <row r="378" spans="1:11">
      <c r="A378" s="143"/>
      <c r="B378" s="142"/>
      <c r="C378" s="142"/>
      <c r="D378" s="142"/>
      <c r="E378" s="144" t="s">
        <v>1426</v>
      </c>
      <c r="F378" s="142"/>
      <c r="G378" s="142"/>
      <c r="H378" s="142"/>
      <c r="I378" s="142"/>
      <c r="J378" s="142"/>
      <c r="K378" s="142"/>
    </row>
    <row r="379" spans="1:11">
      <c r="A379" s="143"/>
      <c r="B379" s="142"/>
      <c r="C379" s="142"/>
      <c r="D379" s="142"/>
      <c r="E379" s="144" t="s">
        <v>1960</v>
      </c>
      <c r="F379" s="142"/>
      <c r="G379" s="142"/>
      <c r="H379" s="142"/>
      <c r="I379" s="142"/>
      <c r="J379" s="142"/>
      <c r="K379" s="142"/>
    </row>
    <row r="380" spans="1:11">
      <c r="A380" s="143"/>
      <c r="B380" s="142"/>
      <c r="C380" s="142"/>
      <c r="D380" s="142"/>
      <c r="E380" s="141" t="s">
        <v>1875</v>
      </c>
      <c r="F380" s="141" t="s">
        <v>1468</v>
      </c>
      <c r="G380" s="142"/>
      <c r="H380" s="142"/>
      <c r="I380" s="142"/>
      <c r="J380" s="142"/>
      <c r="K380" s="142"/>
    </row>
    <row r="381" spans="1:11">
      <c r="A381" s="143"/>
      <c r="B381" s="142"/>
      <c r="C381" s="142"/>
      <c r="D381" s="142"/>
      <c r="E381" s="142"/>
      <c r="F381" s="144" t="s">
        <v>1292</v>
      </c>
      <c r="G381" s="142"/>
      <c r="H381" s="145" t="s">
        <v>4</v>
      </c>
      <c r="I381" s="146">
        <v>2.6</v>
      </c>
      <c r="J381" s="146">
        <f>Labour!D16</f>
        <v>466.67</v>
      </c>
      <c r="K381" s="146">
        <f>I381*J381</f>
        <v>1213.3420000000001</v>
      </c>
    </row>
    <row r="382" spans="1:11">
      <c r="A382" s="143"/>
      <c r="B382" s="142"/>
      <c r="C382" s="142"/>
      <c r="D382" s="142"/>
      <c r="E382" s="142"/>
      <c r="F382" s="144" t="s">
        <v>5</v>
      </c>
      <c r="G382" s="142"/>
      <c r="H382" s="145" t="s">
        <v>4</v>
      </c>
      <c r="I382" s="146">
        <v>1</v>
      </c>
      <c r="J382" s="146">
        <f>Labour!D4</f>
        <v>466.67</v>
      </c>
      <c r="K382" s="146">
        <f>I382*J382</f>
        <v>466.67</v>
      </c>
    </row>
    <row r="383" spans="1:11">
      <c r="A383" s="143"/>
      <c r="B383" s="142"/>
      <c r="C383" s="142"/>
      <c r="D383" s="142"/>
      <c r="E383" s="142"/>
      <c r="F383" s="144" t="s">
        <v>18</v>
      </c>
      <c r="G383" s="142"/>
      <c r="H383" s="145" t="s">
        <v>4</v>
      </c>
      <c r="I383" s="146">
        <v>58</v>
      </c>
      <c r="J383" s="146">
        <f>Labour!D17</f>
        <v>466.67</v>
      </c>
      <c r="K383" s="146">
        <f>I383*J383</f>
        <v>27066.86</v>
      </c>
    </row>
    <row r="384" spans="1:11">
      <c r="A384" s="143"/>
      <c r="B384" s="142"/>
      <c r="C384" s="142"/>
      <c r="D384" s="142"/>
      <c r="E384" s="142"/>
      <c r="F384" s="144" t="s">
        <v>1961</v>
      </c>
      <c r="G384" s="142"/>
      <c r="H384" s="145" t="s">
        <v>4</v>
      </c>
      <c r="I384" s="146">
        <v>6</v>
      </c>
      <c r="J384" s="146">
        <f>Labour!D18</f>
        <v>466.67</v>
      </c>
      <c r="K384" s="146">
        <f>J384*I384</f>
        <v>2800.02</v>
      </c>
    </row>
    <row r="385" spans="1:11">
      <c r="A385" s="143"/>
      <c r="B385" s="142"/>
      <c r="C385" s="142"/>
      <c r="D385" s="142"/>
      <c r="E385" s="141" t="s">
        <v>955</v>
      </c>
      <c r="F385" s="141" t="s">
        <v>1231</v>
      </c>
      <c r="G385" s="142"/>
      <c r="H385" s="142"/>
      <c r="I385" s="142"/>
      <c r="J385" s="142"/>
      <c r="K385" s="142"/>
    </row>
    <row r="386" spans="1:11" ht="12.75" customHeight="1">
      <c r="A386" s="143"/>
      <c r="B386" s="142"/>
      <c r="C386" s="142"/>
      <c r="D386" s="142"/>
      <c r="E386" s="142"/>
      <c r="F386" s="702" t="s">
        <v>1929</v>
      </c>
      <c r="G386" s="702"/>
      <c r="H386" s="145" t="s">
        <v>89</v>
      </c>
      <c r="I386" s="146">
        <v>2.25</v>
      </c>
      <c r="J386" s="146">
        <f>'Plant &amp; Machinery'!G9</f>
        <v>534</v>
      </c>
      <c r="K386" s="146">
        <f>I386*J386</f>
        <v>1201.5</v>
      </c>
    </row>
    <row r="387" spans="1:11">
      <c r="A387" s="143"/>
      <c r="B387" s="142"/>
      <c r="C387" s="142"/>
      <c r="D387" s="142"/>
      <c r="E387" s="142"/>
      <c r="F387" s="144" t="s">
        <v>1963</v>
      </c>
      <c r="G387" s="142"/>
      <c r="H387" s="145" t="s">
        <v>89</v>
      </c>
      <c r="I387" s="146">
        <v>2.25</v>
      </c>
      <c r="J387" s="146">
        <f>'Plant &amp; Machinery'!G36</f>
        <v>1320</v>
      </c>
      <c r="K387" s="146">
        <f>J387*I387</f>
        <v>2970</v>
      </c>
    </row>
    <row r="388" spans="1:11">
      <c r="A388" s="143"/>
      <c r="B388" s="142"/>
      <c r="C388" s="142"/>
      <c r="D388" s="142"/>
      <c r="E388" s="142"/>
      <c r="F388" s="144" t="s">
        <v>1964</v>
      </c>
      <c r="G388" s="142"/>
      <c r="H388" s="145" t="s">
        <v>1965</v>
      </c>
      <c r="I388" s="142"/>
      <c r="J388" s="142"/>
      <c r="K388" s="6">
        <f>SUM(K381:K384)*0.5/100</f>
        <v>157.73446000000001</v>
      </c>
    </row>
    <row r="389" spans="1:11">
      <c r="A389" s="143"/>
      <c r="B389" s="142"/>
      <c r="C389" s="142"/>
      <c r="D389" s="142"/>
      <c r="E389" s="141" t="s">
        <v>1881</v>
      </c>
      <c r="F389" s="141" t="s">
        <v>1293</v>
      </c>
      <c r="G389" s="142"/>
      <c r="H389" s="142"/>
      <c r="I389" s="142"/>
      <c r="J389" s="142"/>
      <c r="K389" s="142"/>
    </row>
    <row r="390" spans="1:11" ht="15.75" customHeight="1">
      <c r="A390" s="143"/>
      <c r="B390" s="142"/>
      <c r="C390" s="142"/>
      <c r="D390" s="142"/>
      <c r="E390" s="142"/>
      <c r="F390" s="702" t="s">
        <v>1973</v>
      </c>
      <c r="G390" s="702"/>
      <c r="H390" s="145" t="s">
        <v>71</v>
      </c>
      <c r="I390" s="146">
        <v>0.9</v>
      </c>
      <c r="J390" s="146">
        <f>Material!D41</f>
        <v>75400</v>
      </c>
      <c r="K390" s="146">
        <f>J390*I390</f>
        <v>67860</v>
      </c>
    </row>
    <row r="391" spans="1:11" ht="27.75" customHeight="1">
      <c r="A391" s="143"/>
      <c r="B391" s="142"/>
      <c r="C391" s="142"/>
      <c r="D391" s="142"/>
      <c r="E391" s="142"/>
      <c r="F391" s="702" t="s">
        <v>1967</v>
      </c>
      <c r="G391" s="702"/>
      <c r="H391" s="145" t="s">
        <v>29</v>
      </c>
      <c r="I391" s="146">
        <v>9</v>
      </c>
      <c r="J391" s="146">
        <f>Material!D64</f>
        <v>1320</v>
      </c>
      <c r="K391" s="146">
        <f>J391*I391</f>
        <v>11880</v>
      </c>
    </row>
    <row r="392" spans="1:11">
      <c r="A392" s="143"/>
      <c r="B392" s="142"/>
      <c r="C392" s="142"/>
      <c r="D392" s="142"/>
      <c r="E392" s="141" t="s">
        <v>959</v>
      </c>
      <c r="F392" s="141" t="s">
        <v>1884</v>
      </c>
      <c r="G392" s="142"/>
      <c r="H392" s="142"/>
      <c r="I392" s="142"/>
      <c r="J392" s="142"/>
      <c r="K392" s="147">
        <f>SUM(K379:K391)*12.5%</f>
        <v>14452.0158075</v>
      </c>
    </row>
    <row r="393" spans="1:11">
      <c r="A393" s="143"/>
      <c r="B393" s="142"/>
      <c r="C393" s="142"/>
      <c r="D393" s="142"/>
      <c r="E393" s="141"/>
      <c r="F393" s="141"/>
      <c r="G393" s="142"/>
      <c r="H393" s="142"/>
      <c r="I393" s="142"/>
      <c r="J393" s="142"/>
      <c r="K393" s="147"/>
    </row>
    <row r="394" spans="1:11">
      <c r="A394" s="143"/>
      <c r="B394" s="142"/>
      <c r="C394" s="142"/>
      <c r="D394" s="142"/>
      <c r="E394" s="144" t="s">
        <v>1968</v>
      </c>
      <c r="F394" s="142"/>
      <c r="G394" s="142"/>
      <c r="H394" s="142"/>
      <c r="I394" s="142"/>
      <c r="J394" s="142"/>
      <c r="K394" s="146">
        <f>SUM(K379:K392)</f>
        <v>130068.14226749999</v>
      </c>
    </row>
    <row r="395" spans="1:11">
      <c r="A395" s="143"/>
      <c r="B395" s="142"/>
      <c r="C395" s="142"/>
      <c r="D395" s="142"/>
      <c r="E395" s="141" t="s">
        <v>1969</v>
      </c>
      <c r="F395" s="142"/>
      <c r="G395" s="142"/>
      <c r="H395" s="142"/>
      <c r="I395" s="142"/>
      <c r="J395" s="142"/>
      <c r="K395" s="147">
        <f>K394/900</f>
        <v>144.52015807499998</v>
      </c>
    </row>
    <row r="396" spans="1:11">
      <c r="A396" s="143"/>
      <c r="B396" s="142"/>
      <c r="C396" s="142"/>
      <c r="D396" s="141" t="s">
        <v>693</v>
      </c>
      <c r="E396" s="142"/>
      <c r="F396" s="142"/>
      <c r="G396" s="142"/>
      <c r="H396" s="142"/>
      <c r="I396" s="142"/>
      <c r="J396" s="142"/>
      <c r="K396" s="142"/>
    </row>
    <row r="397" spans="1:11">
      <c r="A397" s="143"/>
      <c r="B397" s="142"/>
      <c r="C397" s="142"/>
      <c r="D397" s="141" t="s">
        <v>384</v>
      </c>
      <c r="E397" s="141" t="s">
        <v>72</v>
      </c>
      <c r="F397" s="142"/>
      <c r="G397" s="142"/>
      <c r="H397" s="142"/>
      <c r="I397" s="142"/>
      <c r="J397" s="142"/>
      <c r="K397" s="142"/>
    </row>
    <row r="398" spans="1:11">
      <c r="A398" s="143"/>
      <c r="B398" s="142"/>
      <c r="C398" s="142"/>
      <c r="D398" s="142"/>
      <c r="E398" s="144" t="s">
        <v>1426</v>
      </c>
      <c r="F398" s="142"/>
      <c r="G398" s="142"/>
      <c r="H398" s="142"/>
      <c r="I398" s="142"/>
      <c r="J398" s="142"/>
      <c r="K398" s="142"/>
    </row>
    <row r="399" spans="1:11">
      <c r="A399" s="143"/>
      <c r="B399" s="142"/>
      <c r="C399" s="142"/>
      <c r="D399" s="142"/>
      <c r="E399" s="144" t="s">
        <v>1974</v>
      </c>
      <c r="F399" s="142"/>
      <c r="G399" s="142"/>
      <c r="H399" s="142"/>
      <c r="I399" s="142"/>
      <c r="J399" s="142"/>
      <c r="K399" s="142"/>
    </row>
    <row r="400" spans="1:11">
      <c r="A400" s="143"/>
      <c r="B400" s="142"/>
      <c r="C400" s="142"/>
      <c r="D400" s="142"/>
      <c r="E400" s="141" t="s">
        <v>1875</v>
      </c>
      <c r="F400" s="141" t="s">
        <v>1468</v>
      </c>
      <c r="G400" s="142"/>
      <c r="H400" s="142"/>
      <c r="I400" s="142"/>
      <c r="J400" s="142"/>
      <c r="K400" s="142"/>
    </row>
    <row r="401" spans="1:11">
      <c r="A401" s="143"/>
      <c r="B401" s="142"/>
      <c r="C401" s="142"/>
      <c r="D401" s="142"/>
      <c r="E401" s="142"/>
      <c r="F401" s="144" t="s">
        <v>1292</v>
      </c>
      <c r="G401" s="142"/>
      <c r="H401" s="145" t="s">
        <v>4</v>
      </c>
      <c r="I401" s="146">
        <v>2.6</v>
      </c>
      <c r="J401" s="146">
        <f>Labour!D16</f>
        <v>466.67</v>
      </c>
      <c r="K401" s="146">
        <f>I401*J401</f>
        <v>1213.3420000000001</v>
      </c>
    </row>
    <row r="402" spans="1:11">
      <c r="A402" s="143"/>
      <c r="B402" s="142"/>
      <c r="C402" s="142"/>
      <c r="D402" s="142"/>
      <c r="E402" s="142"/>
      <c r="F402" s="144" t="s">
        <v>5</v>
      </c>
      <c r="G402" s="142"/>
      <c r="H402" s="145" t="s">
        <v>4</v>
      </c>
      <c r="I402" s="146">
        <v>1</v>
      </c>
      <c r="J402" s="146">
        <f>Labour!D4</f>
        <v>466.67</v>
      </c>
      <c r="K402" s="146">
        <f>I402*J402</f>
        <v>466.67</v>
      </c>
    </row>
    <row r="403" spans="1:11">
      <c r="A403" s="143"/>
      <c r="B403" s="142"/>
      <c r="C403" s="142"/>
      <c r="D403" s="142"/>
      <c r="E403" s="142"/>
      <c r="F403" s="144" t="s">
        <v>18</v>
      </c>
      <c r="G403" s="142"/>
      <c r="H403" s="145" t="s">
        <v>4</v>
      </c>
      <c r="I403" s="146">
        <v>58</v>
      </c>
      <c r="J403" s="146">
        <f>Labour!D17</f>
        <v>466.67</v>
      </c>
      <c r="K403" s="146">
        <f>I403*J403</f>
        <v>27066.86</v>
      </c>
    </row>
    <row r="404" spans="1:11">
      <c r="A404" s="143"/>
      <c r="B404" s="142"/>
      <c r="C404" s="142"/>
      <c r="D404" s="142"/>
      <c r="E404" s="142"/>
      <c r="F404" s="144" t="s">
        <v>1961</v>
      </c>
      <c r="G404" s="142"/>
      <c r="H404" s="145" t="s">
        <v>4</v>
      </c>
      <c r="I404" s="146">
        <v>6</v>
      </c>
      <c r="J404" s="146">
        <f>Labour!D18</f>
        <v>466.67</v>
      </c>
      <c r="K404" s="146">
        <f>J404*I404</f>
        <v>2800.02</v>
      </c>
    </row>
    <row r="405" spans="1:11">
      <c r="A405" s="143"/>
      <c r="B405" s="142"/>
      <c r="C405" s="142"/>
      <c r="D405" s="142"/>
      <c r="E405" s="141" t="s">
        <v>955</v>
      </c>
      <c r="F405" s="141" t="s">
        <v>1231</v>
      </c>
      <c r="G405" s="142"/>
      <c r="H405" s="142"/>
      <c r="I405" s="142"/>
      <c r="J405" s="142"/>
      <c r="K405" s="142"/>
    </row>
    <row r="406" spans="1:11" ht="16.5" customHeight="1">
      <c r="A406" s="143"/>
      <c r="B406" s="142"/>
      <c r="C406" s="142"/>
      <c r="D406" s="142"/>
      <c r="E406" s="142"/>
      <c r="F406" s="702" t="s">
        <v>1975</v>
      </c>
      <c r="G406" s="702"/>
      <c r="H406" s="145" t="s">
        <v>89</v>
      </c>
      <c r="I406" s="146">
        <v>2</v>
      </c>
      <c r="J406" s="146">
        <f>'Plant &amp; Machinery'!G9</f>
        <v>534</v>
      </c>
      <c r="K406" s="146">
        <f>I406*J406</f>
        <v>1068</v>
      </c>
    </row>
    <row r="407" spans="1:11">
      <c r="A407" s="143"/>
      <c r="B407" s="142"/>
      <c r="C407" s="142"/>
      <c r="D407" s="142"/>
      <c r="E407" s="142"/>
      <c r="F407" s="144" t="s">
        <v>1956</v>
      </c>
      <c r="G407" s="142"/>
      <c r="H407" s="145" t="s">
        <v>89</v>
      </c>
      <c r="I407" s="146">
        <v>2</v>
      </c>
      <c r="J407" s="146">
        <f>'Plant &amp; Machinery'!G36</f>
        <v>1320</v>
      </c>
      <c r="K407" s="146">
        <f>J407*I407</f>
        <v>2640</v>
      </c>
    </row>
    <row r="408" spans="1:11">
      <c r="A408" s="143"/>
      <c r="B408" s="142"/>
      <c r="C408" s="142"/>
      <c r="D408" s="142"/>
      <c r="E408" s="141" t="s">
        <v>957</v>
      </c>
      <c r="F408" s="141" t="s">
        <v>1293</v>
      </c>
      <c r="G408" s="142"/>
      <c r="H408" s="142"/>
      <c r="I408" s="142"/>
      <c r="J408" s="142"/>
      <c r="K408" s="142"/>
    </row>
    <row r="409" spans="1:11">
      <c r="A409" s="143"/>
      <c r="B409" s="142"/>
      <c r="C409" s="142"/>
      <c r="D409" s="142"/>
      <c r="E409" s="142"/>
      <c r="F409" s="144" t="s">
        <v>1976</v>
      </c>
      <c r="G409" s="142"/>
      <c r="H409" s="145" t="s">
        <v>71</v>
      </c>
      <c r="I409" s="146">
        <v>0.9</v>
      </c>
      <c r="J409" s="146">
        <f>Material!D43</f>
        <v>45290</v>
      </c>
      <c r="K409" s="146">
        <f>J409*I409</f>
        <v>40761</v>
      </c>
    </row>
    <row r="410" spans="1:11" ht="28.5" customHeight="1">
      <c r="A410" s="143"/>
      <c r="B410" s="142"/>
      <c r="C410" s="142"/>
      <c r="D410" s="142"/>
      <c r="E410" s="142"/>
      <c r="F410" s="702" t="s">
        <v>1977</v>
      </c>
      <c r="G410" s="702"/>
      <c r="H410" s="145" t="s">
        <v>29</v>
      </c>
      <c r="I410" s="146">
        <v>8</v>
      </c>
      <c r="J410" s="146">
        <f>Material!D67</f>
        <v>1235</v>
      </c>
      <c r="K410" s="146">
        <f>I410*J410</f>
        <v>9880</v>
      </c>
    </row>
    <row r="411" spans="1:11">
      <c r="A411" s="143"/>
      <c r="B411" s="142"/>
      <c r="C411" s="142"/>
      <c r="D411" s="142"/>
      <c r="E411" s="141" t="s">
        <v>959</v>
      </c>
      <c r="F411" s="141" t="s">
        <v>1884</v>
      </c>
      <c r="G411" s="142"/>
      <c r="H411" s="142"/>
      <c r="I411" s="142"/>
      <c r="J411" s="142"/>
      <c r="K411" s="147">
        <f>SUM(K398:K410)*12.5%</f>
        <v>10736.986499999999</v>
      </c>
    </row>
    <row r="412" spans="1:11">
      <c r="A412" s="143"/>
      <c r="B412" s="142"/>
      <c r="C412" s="142"/>
      <c r="D412" s="142"/>
      <c r="E412" s="141"/>
      <c r="F412" s="141"/>
      <c r="G412" s="142"/>
      <c r="H412" s="142"/>
      <c r="I412" s="142"/>
      <c r="J412" s="142"/>
      <c r="K412" s="147"/>
    </row>
    <row r="413" spans="1:11">
      <c r="A413" s="143"/>
      <c r="B413" s="142"/>
      <c r="C413" s="142"/>
      <c r="D413" s="142"/>
      <c r="E413" s="144" t="s">
        <v>1978</v>
      </c>
      <c r="F413" s="142"/>
      <c r="G413" s="142"/>
      <c r="H413" s="142"/>
      <c r="I413" s="142"/>
      <c r="J413" s="142"/>
      <c r="K413" s="146">
        <f>SUM(K398:K411)</f>
        <v>96632.878499999992</v>
      </c>
    </row>
    <row r="414" spans="1:11">
      <c r="A414" s="143"/>
      <c r="B414" s="142"/>
      <c r="C414" s="142"/>
      <c r="D414" s="142"/>
      <c r="E414" s="141" t="s">
        <v>1979</v>
      </c>
      <c r="F414" s="142"/>
      <c r="G414" s="142"/>
      <c r="H414" s="142"/>
      <c r="I414" s="142"/>
      <c r="J414" s="142"/>
      <c r="K414" s="147">
        <f>K413/1000</f>
        <v>96.63287849999999</v>
      </c>
    </row>
    <row r="415" spans="1:11">
      <c r="A415" s="143"/>
      <c r="B415" s="142"/>
      <c r="C415" s="142"/>
      <c r="D415" s="141" t="s">
        <v>390</v>
      </c>
      <c r="E415" s="141" t="s">
        <v>70</v>
      </c>
      <c r="F415" s="142"/>
      <c r="G415" s="142"/>
      <c r="H415" s="142"/>
      <c r="I415" s="142"/>
      <c r="J415" s="142"/>
      <c r="K415" s="142"/>
    </row>
    <row r="416" spans="1:11">
      <c r="A416" s="143"/>
      <c r="B416" s="142"/>
      <c r="C416" s="142"/>
      <c r="D416" s="142"/>
      <c r="E416" s="144" t="s">
        <v>1426</v>
      </c>
      <c r="F416" s="142"/>
      <c r="G416" s="142"/>
      <c r="H416" s="142"/>
      <c r="I416" s="142"/>
      <c r="J416" s="142"/>
      <c r="K416" s="142"/>
    </row>
    <row r="417" spans="1:11">
      <c r="A417" s="143"/>
      <c r="B417" s="142"/>
      <c r="C417" s="142"/>
      <c r="D417" s="142"/>
      <c r="E417" s="144" t="s">
        <v>1974</v>
      </c>
      <c r="F417" s="142"/>
      <c r="G417" s="142"/>
      <c r="H417" s="142"/>
      <c r="I417" s="142"/>
      <c r="J417" s="142"/>
      <c r="K417" s="142"/>
    </row>
    <row r="418" spans="1:11">
      <c r="A418" s="143"/>
      <c r="B418" s="142"/>
      <c r="C418" s="142"/>
      <c r="D418" s="142"/>
      <c r="E418" s="141" t="s">
        <v>1875</v>
      </c>
      <c r="F418" s="141" t="s">
        <v>1468</v>
      </c>
      <c r="G418" s="142"/>
      <c r="H418" s="142"/>
      <c r="I418" s="142"/>
      <c r="J418" s="142"/>
      <c r="K418" s="142"/>
    </row>
    <row r="419" spans="1:11">
      <c r="A419" s="143"/>
      <c r="B419" s="142"/>
      <c r="C419" s="142"/>
      <c r="D419" s="142"/>
      <c r="E419" s="142"/>
      <c r="F419" s="144" t="s">
        <v>1292</v>
      </c>
      <c r="G419" s="142"/>
      <c r="H419" s="145" t="s">
        <v>4</v>
      </c>
      <c r="I419" s="146">
        <v>2.6</v>
      </c>
      <c r="J419" s="146">
        <f>Labour!D16</f>
        <v>466.67</v>
      </c>
      <c r="K419" s="146">
        <f>I419*J419</f>
        <v>1213.3420000000001</v>
      </c>
    </row>
    <row r="420" spans="1:11">
      <c r="A420" s="143"/>
      <c r="B420" s="142"/>
      <c r="C420" s="142"/>
      <c r="D420" s="142"/>
      <c r="E420" s="142"/>
      <c r="F420" s="144" t="s">
        <v>5</v>
      </c>
      <c r="G420" s="142"/>
      <c r="H420" s="145" t="s">
        <v>4</v>
      </c>
      <c r="I420" s="146">
        <v>1</v>
      </c>
      <c r="J420" s="146">
        <f>Labour!D4</f>
        <v>466.67</v>
      </c>
      <c r="K420" s="146">
        <f>I420*J420</f>
        <v>466.67</v>
      </c>
    </row>
    <row r="421" spans="1:11">
      <c r="A421" s="143"/>
      <c r="B421" s="142"/>
      <c r="C421" s="142"/>
      <c r="D421" s="142"/>
      <c r="E421" s="142"/>
      <c r="F421" s="144" t="s">
        <v>18</v>
      </c>
      <c r="G421" s="142"/>
      <c r="H421" s="145" t="s">
        <v>4</v>
      </c>
      <c r="I421" s="146">
        <v>58</v>
      </c>
      <c r="J421" s="146">
        <f>Labour!D17</f>
        <v>466.67</v>
      </c>
      <c r="K421" s="146">
        <f>I421*J421</f>
        <v>27066.86</v>
      </c>
    </row>
    <row r="422" spans="1:11">
      <c r="A422" s="143"/>
      <c r="B422" s="142"/>
      <c r="C422" s="142"/>
      <c r="D422" s="142"/>
      <c r="E422" s="142"/>
      <c r="F422" s="144" t="s">
        <v>1961</v>
      </c>
      <c r="G422" s="142"/>
      <c r="H422" s="145" t="s">
        <v>4</v>
      </c>
      <c r="I422" s="146">
        <v>6</v>
      </c>
      <c r="J422" s="146">
        <f>Labour!D18</f>
        <v>466.67</v>
      </c>
      <c r="K422" s="146">
        <f>J422*I422</f>
        <v>2800.02</v>
      </c>
    </row>
    <row r="423" spans="1:11">
      <c r="A423" s="143"/>
      <c r="B423" s="142"/>
      <c r="C423" s="142"/>
      <c r="D423" s="142"/>
      <c r="E423" s="141" t="s">
        <v>955</v>
      </c>
      <c r="F423" s="141" t="s">
        <v>1231</v>
      </c>
      <c r="G423" s="142"/>
      <c r="H423" s="142"/>
      <c r="I423" s="142"/>
      <c r="J423" s="142"/>
      <c r="K423" s="142"/>
    </row>
    <row r="424" spans="1:11" ht="12.75" customHeight="1">
      <c r="A424" s="143"/>
      <c r="B424" s="142"/>
      <c r="C424" s="142"/>
      <c r="D424" s="142"/>
      <c r="E424" s="142"/>
      <c r="F424" s="702" t="s">
        <v>1975</v>
      </c>
      <c r="G424" s="702"/>
      <c r="H424" s="145" t="s">
        <v>89</v>
      </c>
      <c r="I424" s="146">
        <v>2</v>
      </c>
      <c r="J424" s="146">
        <f>'Plant &amp; Machinery'!G9</f>
        <v>534</v>
      </c>
      <c r="K424" s="146">
        <f>I424*J424</f>
        <v>1068</v>
      </c>
    </row>
    <row r="425" spans="1:11">
      <c r="A425" s="143"/>
      <c r="B425" s="142"/>
      <c r="C425" s="142"/>
      <c r="D425" s="142"/>
      <c r="E425" s="142"/>
      <c r="F425" s="144" t="s">
        <v>1956</v>
      </c>
      <c r="G425" s="142"/>
      <c r="H425" s="145" t="s">
        <v>89</v>
      </c>
      <c r="I425" s="146">
        <v>2</v>
      </c>
      <c r="J425" s="146">
        <f>'Plant &amp; Machinery'!G36</f>
        <v>1320</v>
      </c>
      <c r="K425" s="146">
        <f>J425*I425</f>
        <v>2640</v>
      </c>
    </row>
    <row r="426" spans="1:11">
      <c r="A426" s="143"/>
      <c r="B426" s="142"/>
      <c r="C426" s="142"/>
      <c r="D426" s="142"/>
      <c r="E426" s="141" t="s">
        <v>957</v>
      </c>
      <c r="F426" s="141" t="s">
        <v>1293</v>
      </c>
      <c r="G426" s="142"/>
      <c r="H426" s="142"/>
      <c r="I426" s="142"/>
      <c r="J426" s="142"/>
      <c r="K426" s="142"/>
    </row>
    <row r="427" spans="1:11">
      <c r="A427" s="143"/>
      <c r="B427" s="142"/>
      <c r="C427" s="142"/>
      <c r="D427" s="142"/>
      <c r="E427" s="142"/>
      <c r="F427" s="144" t="s">
        <v>1980</v>
      </c>
      <c r="G427" s="142"/>
      <c r="H427" s="145" t="s">
        <v>71</v>
      </c>
      <c r="I427" s="146">
        <v>0.9</v>
      </c>
      <c r="J427" s="146">
        <f>Material!D42</f>
        <v>47590</v>
      </c>
      <c r="K427" s="146">
        <f>J427*I427</f>
        <v>42831</v>
      </c>
    </row>
    <row r="428" spans="1:11" ht="26.25" customHeight="1">
      <c r="A428" s="143"/>
      <c r="B428" s="142"/>
      <c r="C428" s="142"/>
      <c r="D428" s="142"/>
      <c r="E428" s="142"/>
      <c r="F428" s="702" t="s">
        <v>1977</v>
      </c>
      <c r="G428" s="702"/>
      <c r="H428" s="145" t="s">
        <v>29</v>
      </c>
      <c r="I428" s="146">
        <v>8</v>
      </c>
      <c r="J428" s="146">
        <f>Material!D67</f>
        <v>1235</v>
      </c>
      <c r="K428" s="146">
        <f>I428*J428</f>
        <v>9880</v>
      </c>
    </row>
    <row r="429" spans="1:11">
      <c r="A429" s="143"/>
      <c r="B429" s="142"/>
      <c r="C429" s="142"/>
      <c r="D429" s="142"/>
      <c r="E429" s="141" t="s">
        <v>959</v>
      </c>
      <c r="F429" s="141" t="s">
        <v>1884</v>
      </c>
      <c r="G429" s="142"/>
      <c r="H429" s="142"/>
      <c r="I429" s="142"/>
      <c r="J429" s="142"/>
      <c r="K429" s="147">
        <f>SUM(K418:K428)*12.5%</f>
        <v>10995.736499999999</v>
      </c>
    </row>
    <row r="430" spans="1:11">
      <c r="A430" s="143"/>
      <c r="B430" s="142"/>
      <c r="C430" s="142"/>
      <c r="D430" s="142"/>
      <c r="E430" s="141"/>
      <c r="F430" s="141"/>
      <c r="G430" s="142"/>
      <c r="H430" s="142"/>
      <c r="I430" s="142"/>
      <c r="J430" s="142"/>
      <c r="K430" s="147"/>
    </row>
    <row r="431" spans="1:11">
      <c r="A431" s="143"/>
      <c r="B431" s="142"/>
      <c r="C431" s="142"/>
      <c r="D431" s="142"/>
      <c r="E431" s="144" t="s">
        <v>1978</v>
      </c>
      <c r="F431" s="142"/>
      <c r="G431" s="142"/>
      <c r="H431" s="142"/>
      <c r="I431" s="142"/>
      <c r="J431" s="142"/>
      <c r="K431" s="146">
        <f>SUM(K416:K429)</f>
        <v>98961.628499999992</v>
      </c>
    </row>
    <row r="432" spans="1:11">
      <c r="A432" s="143"/>
      <c r="B432" s="142"/>
      <c r="C432" s="142"/>
      <c r="D432" s="142"/>
      <c r="E432" s="141" t="s">
        <v>1979</v>
      </c>
      <c r="F432" s="142"/>
      <c r="G432" s="142"/>
      <c r="H432" s="142"/>
      <c r="I432" s="142"/>
      <c r="J432" s="142"/>
      <c r="K432" s="147">
        <f>K431/1000</f>
        <v>98.961628499999989</v>
      </c>
    </row>
    <row r="433" spans="1:11">
      <c r="A433" s="143"/>
      <c r="B433" s="142"/>
      <c r="C433" s="142"/>
      <c r="D433" s="141" t="s">
        <v>687</v>
      </c>
      <c r="E433" s="141" t="s">
        <v>688</v>
      </c>
      <c r="F433" s="142"/>
      <c r="G433" s="142"/>
      <c r="H433" s="142"/>
      <c r="I433" s="142"/>
      <c r="J433" s="142"/>
      <c r="K433" s="142"/>
    </row>
    <row r="434" spans="1:11">
      <c r="A434" s="143"/>
      <c r="B434" s="142"/>
      <c r="C434" s="142"/>
      <c r="D434" s="142"/>
      <c r="E434" s="144" t="s">
        <v>1426</v>
      </c>
      <c r="F434" s="142"/>
      <c r="G434" s="142"/>
      <c r="H434" s="142"/>
      <c r="I434" s="142"/>
      <c r="J434" s="142"/>
      <c r="K434" s="142"/>
    </row>
    <row r="435" spans="1:11">
      <c r="A435" s="143"/>
      <c r="B435" s="142"/>
      <c r="C435" s="142"/>
      <c r="D435" s="142"/>
      <c r="E435" s="144" t="s">
        <v>1974</v>
      </c>
      <c r="F435" s="142"/>
      <c r="G435" s="142"/>
      <c r="H435" s="142"/>
      <c r="I435" s="142"/>
      <c r="J435" s="142"/>
      <c r="K435" s="142"/>
    </row>
    <row r="436" spans="1:11">
      <c r="A436" s="143"/>
      <c r="B436" s="142"/>
      <c r="C436" s="142"/>
      <c r="D436" s="142"/>
      <c r="E436" s="141" t="s">
        <v>1875</v>
      </c>
      <c r="F436" s="141" t="s">
        <v>1468</v>
      </c>
      <c r="G436" s="142"/>
      <c r="H436" s="142"/>
      <c r="I436" s="142"/>
      <c r="J436" s="142"/>
      <c r="K436" s="142"/>
    </row>
    <row r="437" spans="1:11">
      <c r="A437" s="143"/>
      <c r="B437" s="142"/>
      <c r="C437" s="142"/>
      <c r="D437" s="142"/>
      <c r="E437" s="142"/>
      <c r="F437" s="144" t="s">
        <v>1292</v>
      </c>
      <c r="G437" s="142"/>
      <c r="H437" s="145" t="s">
        <v>4</v>
      </c>
      <c r="I437" s="146">
        <v>2.6</v>
      </c>
      <c r="J437" s="146">
        <f>Labour!D16</f>
        <v>466.67</v>
      </c>
      <c r="K437" s="146">
        <f>I437*J437</f>
        <v>1213.3420000000001</v>
      </c>
    </row>
    <row r="438" spans="1:11">
      <c r="A438" s="143"/>
      <c r="B438" s="142"/>
      <c r="C438" s="142"/>
      <c r="D438" s="142"/>
      <c r="E438" s="142"/>
      <c r="F438" s="144" t="s">
        <v>5</v>
      </c>
      <c r="G438" s="142"/>
      <c r="H438" s="145" t="s">
        <v>4</v>
      </c>
      <c r="I438" s="146">
        <v>1</v>
      </c>
      <c r="J438" s="146">
        <f>Labour!D4</f>
        <v>466.67</v>
      </c>
      <c r="K438" s="146">
        <f>I438*J438</f>
        <v>466.67</v>
      </c>
    </row>
    <row r="439" spans="1:11">
      <c r="A439" s="143"/>
      <c r="B439" s="142"/>
      <c r="C439" s="142"/>
      <c r="D439" s="142"/>
      <c r="E439" s="142"/>
      <c r="F439" s="144" t="s">
        <v>18</v>
      </c>
      <c r="G439" s="142"/>
      <c r="H439" s="145" t="s">
        <v>4</v>
      </c>
      <c r="I439" s="146">
        <v>58</v>
      </c>
      <c r="J439" s="146">
        <f>Labour!D17</f>
        <v>466.67</v>
      </c>
      <c r="K439" s="146">
        <f>I439*J439</f>
        <v>27066.86</v>
      </c>
    </row>
    <row r="440" spans="1:11">
      <c r="A440" s="143"/>
      <c r="B440" s="142"/>
      <c r="C440" s="142"/>
      <c r="D440" s="142"/>
      <c r="E440" s="142"/>
      <c r="F440" s="144" t="s">
        <v>1961</v>
      </c>
      <c r="G440" s="142"/>
      <c r="H440" s="145" t="s">
        <v>4</v>
      </c>
      <c r="I440" s="146">
        <v>6</v>
      </c>
      <c r="J440" s="146">
        <f>Labour!D17</f>
        <v>466.67</v>
      </c>
      <c r="K440" s="146">
        <f>I440*J440</f>
        <v>2800.02</v>
      </c>
    </row>
    <row r="441" spans="1:11">
      <c r="A441" s="143"/>
      <c r="B441" s="142"/>
      <c r="C441" s="142"/>
      <c r="D441" s="142"/>
      <c r="E441" s="141" t="s">
        <v>955</v>
      </c>
      <c r="F441" s="141" t="s">
        <v>1231</v>
      </c>
      <c r="G441" s="142"/>
      <c r="H441" s="142"/>
      <c r="I441" s="142"/>
      <c r="J441" s="142"/>
      <c r="K441" s="142"/>
    </row>
    <row r="442" spans="1:11" ht="12.75" customHeight="1">
      <c r="A442" s="143"/>
      <c r="B442" s="142"/>
      <c r="C442" s="142"/>
      <c r="D442" s="142"/>
      <c r="E442" s="142"/>
      <c r="F442" s="702" t="s">
        <v>1975</v>
      </c>
      <c r="G442" s="702"/>
      <c r="H442" s="145" t="s">
        <v>89</v>
      </c>
      <c r="I442" s="146">
        <v>2</v>
      </c>
      <c r="J442" s="146">
        <f>'Plant &amp; Machinery'!G9</f>
        <v>534</v>
      </c>
      <c r="K442" s="146">
        <f>I442*J442</f>
        <v>1068</v>
      </c>
    </row>
    <row r="443" spans="1:11">
      <c r="A443" s="143"/>
      <c r="B443" s="142"/>
      <c r="C443" s="142"/>
      <c r="D443" s="142"/>
      <c r="E443" s="142"/>
      <c r="F443" s="144" t="s">
        <v>1956</v>
      </c>
      <c r="G443" s="142"/>
      <c r="H443" s="145" t="s">
        <v>89</v>
      </c>
      <c r="I443" s="146">
        <v>2</v>
      </c>
      <c r="J443" s="146">
        <f>'Plant &amp; Machinery'!G36</f>
        <v>1320</v>
      </c>
      <c r="K443" s="146">
        <f>J443*I443</f>
        <v>2640</v>
      </c>
    </row>
    <row r="444" spans="1:11">
      <c r="A444" s="143"/>
      <c r="B444" s="142"/>
      <c r="C444" s="142"/>
      <c r="D444" s="142"/>
      <c r="E444" s="141" t="s">
        <v>957</v>
      </c>
      <c r="F444" s="141" t="s">
        <v>1293</v>
      </c>
      <c r="G444" s="142"/>
      <c r="H444" s="142"/>
      <c r="I444" s="142"/>
      <c r="J444" s="142"/>
      <c r="K444" s="142"/>
    </row>
    <row r="445" spans="1:11">
      <c r="A445" s="143"/>
      <c r="B445" s="142"/>
      <c r="C445" s="142"/>
      <c r="D445" s="142"/>
      <c r="E445" s="142"/>
      <c r="F445" s="144" t="s">
        <v>1981</v>
      </c>
      <c r="G445" s="142"/>
      <c r="H445" s="145" t="s">
        <v>71</v>
      </c>
      <c r="I445" s="146">
        <v>0.9</v>
      </c>
      <c r="J445" s="146">
        <f>Material!D41</f>
        <v>75400</v>
      </c>
      <c r="K445" s="146">
        <f>I445*J445</f>
        <v>67860</v>
      </c>
    </row>
    <row r="446" spans="1:11" ht="27.75" customHeight="1">
      <c r="A446" s="143"/>
      <c r="B446" s="142"/>
      <c r="C446" s="142"/>
      <c r="D446" s="142"/>
      <c r="E446" s="142"/>
      <c r="F446" s="702" t="s">
        <v>1977</v>
      </c>
      <c r="G446" s="702"/>
      <c r="H446" s="145" t="s">
        <v>29</v>
      </c>
      <c r="I446" s="146">
        <v>8</v>
      </c>
      <c r="J446" s="146">
        <f>Material!D67</f>
        <v>1235</v>
      </c>
      <c r="K446" s="146">
        <f>I446*J446</f>
        <v>9880</v>
      </c>
    </row>
    <row r="447" spans="1:11">
      <c r="A447" s="143"/>
      <c r="B447" s="142"/>
      <c r="C447" s="142"/>
      <c r="D447" s="142"/>
      <c r="E447" s="141" t="s">
        <v>959</v>
      </c>
      <c r="F447" s="141" t="s">
        <v>1884</v>
      </c>
      <c r="G447" s="142"/>
      <c r="H447" s="142"/>
      <c r="I447" s="142"/>
      <c r="J447" s="142"/>
      <c r="K447" s="147">
        <f>SUM(K436:K446)*12.5%</f>
        <v>14124.361499999999</v>
      </c>
    </row>
    <row r="448" spans="1:11">
      <c r="A448" s="143"/>
      <c r="B448" s="142"/>
      <c r="C448" s="142"/>
      <c r="D448" s="142"/>
      <c r="E448" s="141"/>
      <c r="F448" s="141"/>
      <c r="G448" s="142"/>
      <c r="H448" s="142"/>
      <c r="I448" s="142"/>
      <c r="J448" s="142"/>
      <c r="K448" s="147"/>
    </row>
    <row r="449" spans="1:11">
      <c r="A449" s="143"/>
      <c r="B449" s="142"/>
      <c r="C449" s="142"/>
      <c r="D449" s="142"/>
      <c r="E449" s="144" t="s">
        <v>1978</v>
      </c>
      <c r="F449" s="142"/>
      <c r="G449" s="142"/>
      <c r="H449" s="142"/>
      <c r="I449" s="142"/>
      <c r="J449" s="142"/>
      <c r="K449" s="146">
        <f>SUM(K434:K447)</f>
        <v>127119.25349999999</v>
      </c>
    </row>
    <row r="450" spans="1:11">
      <c r="A450" s="143"/>
      <c r="B450" s="142"/>
      <c r="C450" s="142"/>
      <c r="D450" s="142"/>
      <c r="E450" s="141" t="s">
        <v>1979</v>
      </c>
      <c r="F450" s="142"/>
      <c r="G450" s="142"/>
      <c r="H450" s="142"/>
      <c r="I450" s="142"/>
      <c r="J450" s="142"/>
      <c r="K450" s="147">
        <f>K449/1000</f>
        <v>127.11925349999999</v>
      </c>
    </row>
    <row r="451" spans="1:11">
      <c r="A451" s="143"/>
      <c r="B451" s="142"/>
      <c r="C451" s="142"/>
      <c r="D451" s="141" t="s">
        <v>689</v>
      </c>
      <c r="E451" s="141" t="s">
        <v>690</v>
      </c>
      <c r="F451" s="142"/>
      <c r="G451" s="142"/>
      <c r="H451" s="142"/>
      <c r="I451" s="142"/>
      <c r="J451" s="142"/>
      <c r="K451" s="142"/>
    </row>
    <row r="452" spans="1:11">
      <c r="A452" s="143"/>
      <c r="B452" s="142"/>
      <c r="C452" s="142"/>
      <c r="D452" s="142"/>
      <c r="E452" s="144" t="s">
        <v>1426</v>
      </c>
      <c r="F452" s="142"/>
      <c r="G452" s="142"/>
      <c r="H452" s="142"/>
      <c r="I452" s="142"/>
      <c r="J452" s="142"/>
      <c r="K452" s="142"/>
    </row>
    <row r="453" spans="1:11">
      <c r="A453" s="143"/>
      <c r="B453" s="142"/>
      <c r="C453" s="142"/>
      <c r="D453" s="142"/>
      <c r="E453" s="144" t="s">
        <v>1974</v>
      </c>
      <c r="F453" s="142"/>
      <c r="G453" s="142"/>
      <c r="H453" s="142"/>
      <c r="I453" s="142"/>
      <c r="J453" s="142"/>
      <c r="K453" s="142"/>
    </row>
    <row r="454" spans="1:11">
      <c r="A454" s="143"/>
      <c r="B454" s="142"/>
      <c r="C454" s="142"/>
      <c r="D454" s="142"/>
      <c r="E454" s="141" t="s">
        <v>1875</v>
      </c>
      <c r="F454" s="141" t="s">
        <v>1468</v>
      </c>
      <c r="G454" s="142"/>
      <c r="H454" s="142"/>
      <c r="I454" s="142"/>
      <c r="J454" s="142"/>
      <c r="K454" s="142"/>
    </row>
    <row r="455" spans="1:11">
      <c r="A455" s="143"/>
      <c r="B455" s="142"/>
      <c r="C455" s="142"/>
      <c r="D455" s="142"/>
      <c r="E455" s="142"/>
      <c r="F455" s="144" t="s">
        <v>1292</v>
      </c>
      <c r="G455" s="142"/>
      <c r="H455" s="145" t="s">
        <v>4</v>
      </c>
      <c r="I455" s="146">
        <v>2.6</v>
      </c>
      <c r="J455" s="146">
        <f>Labour!D16</f>
        <v>466.67</v>
      </c>
      <c r="K455" s="146">
        <f>I455*J455</f>
        <v>1213.3420000000001</v>
      </c>
    </row>
    <row r="456" spans="1:11">
      <c r="A456" s="143"/>
      <c r="B456" s="142"/>
      <c r="C456" s="142"/>
      <c r="D456" s="142"/>
      <c r="E456" s="142"/>
      <c r="F456" s="144" t="s">
        <v>5</v>
      </c>
      <c r="G456" s="142"/>
      <c r="H456" s="145" t="s">
        <v>4</v>
      </c>
      <c r="I456" s="146">
        <v>1</v>
      </c>
      <c r="J456" s="146">
        <f>Labour!D4</f>
        <v>466.67</v>
      </c>
      <c r="K456" s="146">
        <f>I456*J456</f>
        <v>466.67</v>
      </c>
    </row>
    <row r="457" spans="1:11">
      <c r="A457" s="143"/>
      <c r="B457" s="142"/>
      <c r="C457" s="142"/>
      <c r="D457" s="142"/>
      <c r="E457" s="142"/>
      <c r="F457" s="144" t="s">
        <v>18</v>
      </c>
      <c r="G457" s="142"/>
      <c r="H457" s="145" t="s">
        <v>4</v>
      </c>
      <c r="I457" s="146">
        <v>58</v>
      </c>
      <c r="J457" s="146">
        <f>Labour!D17</f>
        <v>466.67</v>
      </c>
      <c r="K457" s="146">
        <f>I457*J457</f>
        <v>27066.86</v>
      </c>
    </row>
    <row r="458" spans="1:11">
      <c r="A458" s="143"/>
      <c r="B458" s="142"/>
      <c r="C458" s="142"/>
      <c r="D458" s="142"/>
      <c r="E458" s="142"/>
      <c r="F458" s="144" t="s">
        <v>1961</v>
      </c>
      <c r="G458" s="142"/>
      <c r="H458" s="145" t="s">
        <v>4</v>
      </c>
      <c r="I458" s="146">
        <v>6</v>
      </c>
      <c r="J458" s="146">
        <f>Labour!D18</f>
        <v>466.67</v>
      </c>
      <c r="K458" s="146">
        <f>J458*I458</f>
        <v>2800.02</v>
      </c>
    </row>
    <row r="459" spans="1:11">
      <c r="A459" s="143"/>
      <c r="B459" s="142"/>
      <c r="C459" s="142"/>
      <c r="D459" s="142"/>
      <c r="E459" s="141" t="s">
        <v>955</v>
      </c>
      <c r="F459" s="141" t="s">
        <v>1231</v>
      </c>
      <c r="G459" s="142"/>
      <c r="H459" s="142"/>
      <c r="I459" s="142"/>
      <c r="J459" s="142"/>
      <c r="K459" s="142"/>
    </row>
    <row r="460" spans="1:11" ht="12.75" customHeight="1">
      <c r="A460" s="143"/>
      <c r="B460" s="142"/>
      <c r="C460" s="142"/>
      <c r="D460" s="142"/>
      <c r="E460" s="142"/>
      <c r="F460" s="702" t="s">
        <v>1975</v>
      </c>
      <c r="G460" s="702"/>
      <c r="H460" s="145" t="s">
        <v>89</v>
      </c>
      <c r="I460" s="146">
        <v>2</v>
      </c>
      <c r="J460" s="146">
        <f>'Plant &amp; Machinery'!G9</f>
        <v>534</v>
      </c>
      <c r="K460" s="146">
        <f>I460*J460</f>
        <v>1068</v>
      </c>
    </row>
    <row r="461" spans="1:11">
      <c r="A461" s="143"/>
      <c r="B461" s="142"/>
      <c r="C461" s="142"/>
      <c r="D461" s="142"/>
      <c r="E461" s="142"/>
      <c r="F461" s="144" t="s">
        <v>1956</v>
      </c>
      <c r="G461" s="142"/>
      <c r="H461" s="145" t="s">
        <v>89</v>
      </c>
      <c r="I461" s="146">
        <v>2</v>
      </c>
      <c r="J461" s="146">
        <f>'Plant &amp; Machinery'!G36</f>
        <v>1320</v>
      </c>
      <c r="K461" s="146">
        <f>J461*I461</f>
        <v>2640</v>
      </c>
    </row>
    <row r="462" spans="1:11">
      <c r="A462" s="143"/>
      <c r="B462" s="142"/>
      <c r="C462" s="142"/>
      <c r="D462" s="142"/>
      <c r="E462" s="141" t="s">
        <v>957</v>
      </c>
      <c r="F462" s="141" t="s">
        <v>1293</v>
      </c>
      <c r="G462" s="142"/>
      <c r="H462" s="142"/>
      <c r="I462" s="142"/>
      <c r="J462" s="142"/>
      <c r="K462" s="142"/>
    </row>
    <row r="463" spans="1:11" ht="15" customHeight="1">
      <c r="A463" s="143"/>
      <c r="B463" s="142"/>
      <c r="C463" s="142"/>
      <c r="D463" s="142"/>
      <c r="E463" s="142"/>
      <c r="F463" s="702" t="s">
        <v>1982</v>
      </c>
      <c r="G463" s="702"/>
      <c r="H463" s="145" t="s">
        <v>71</v>
      </c>
      <c r="I463" s="146">
        <v>0.9</v>
      </c>
      <c r="J463" s="146">
        <f>Material!D40</f>
        <v>53000</v>
      </c>
      <c r="K463" s="146">
        <f>J463*I463</f>
        <v>47700</v>
      </c>
    </row>
    <row r="464" spans="1:11" ht="29.25" customHeight="1">
      <c r="A464" s="143"/>
      <c r="B464" s="142"/>
      <c r="C464" s="142"/>
      <c r="D464" s="142"/>
      <c r="E464" s="142"/>
      <c r="F464" s="702" t="s">
        <v>1977</v>
      </c>
      <c r="G464" s="702"/>
      <c r="H464" s="145" t="s">
        <v>29</v>
      </c>
      <c r="I464" s="146">
        <v>8</v>
      </c>
      <c r="J464" s="146">
        <f>Material!D67</f>
        <v>1235</v>
      </c>
      <c r="K464" s="146">
        <f>I464*J464</f>
        <v>9880</v>
      </c>
    </row>
    <row r="465" spans="1:11">
      <c r="A465" s="143"/>
      <c r="B465" s="142"/>
      <c r="C465" s="142"/>
      <c r="D465" s="142"/>
      <c r="E465" s="141" t="s">
        <v>959</v>
      </c>
      <c r="F465" s="141" t="s">
        <v>1884</v>
      </c>
      <c r="G465" s="142"/>
      <c r="H465" s="142"/>
      <c r="I465" s="142"/>
      <c r="J465" s="142"/>
      <c r="K465" s="147">
        <f>SUM(K454:K464)*12.5%</f>
        <v>11604.361499999999</v>
      </c>
    </row>
    <row r="466" spans="1:11">
      <c r="A466" s="143"/>
      <c r="B466" s="142"/>
      <c r="C466" s="142"/>
      <c r="D466" s="142"/>
      <c r="E466" s="141"/>
      <c r="F466" s="141"/>
      <c r="G466" s="142"/>
      <c r="H466" s="142"/>
      <c r="I466" s="142"/>
      <c r="J466" s="142"/>
      <c r="K466" s="147"/>
    </row>
    <row r="467" spans="1:11">
      <c r="A467" s="143"/>
      <c r="B467" s="142"/>
      <c r="C467" s="142"/>
      <c r="D467" s="142"/>
      <c r="E467" s="144" t="s">
        <v>1978</v>
      </c>
      <c r="F467" s="142"/>
      <c r="G467" s="142"/>
      <c r="H467" s="142"/>
      <c r="I467" s="142"/>
      <c r="J467" s="142"/>
      <c r="K467" s="146">
        <f>SUM(K452:K465)</f>
        <v>104439.25349999999</v>
      </c>
    </row>
    <row r="468" spans="1:11">
      <c r="A468" s="143"/>
      <c r="B468" s="142"/>
      <c r="C468" s="142"/>
      <c r="D468" s="142"/>
      <c r="E468" s="141" t="s">
        <v>1979</v>
      </c>
      <c r="F468" s="142"/>
      <c r="G468" s="142"/>
      <c r="H468" s="142"/>
      <c r="I468" s="142"/>
      <c r="J468" s="142"/>
      <c r="K468" s="147">
        <f>K467/1000</f>
        <v>104.43925349999999</v>
      </c>
    </row>
    <row r="469" spans="1:11">
      <c r="A469" s="143"/>
      <c r="B469" s="142"/>
      <c r="C469" s="142"/>
      <c r="D469" s="141" t="s">
        <v>691</v>
      </c>
      <c r="E469" s="141" t="s">
        <v>692</v>
      </c>
      <c r="F469" s="142"/>
      <c r="G469" s="142"/>
      <c r="H469" s="142"/>
      <c r="I469" s="142"/>
      <c r="J469" s="142"/>
      <c r="K469" s="142"/>
    </row>
    <row r="470" spans="1:11">
      <c r="A470" s="143"/>
      <c r="B470" s="142"/>
      <c r="C470" s="142"/>
      <c r="D470" s="142"/>
      <c r="E470" s="144" t="s">
        <v>1426</v>
      </c>
      <c r="F470" s="142"/>
      <c r="G470" s="142"/>
      <c r="H470" s="142"/>
      <c r="I470" s="142"/>
      <c r="J470" s="142"/>
      <c r="K470" s="142"/>
    </row>
    <row r="471" spans="1:11">
      <c r="A471" s="143"/>
      <c r="B471" s="142"/>
      <c r="C471" s="142"/>
      <c r="D471" s="142"/>
      <c r="E471" s="144" t="s">
        <v>1974</v>
      </c>
      <c r="F471" s="142"/>
      <c r="G471" s="142"/>
      <c r="H471" s="142"/>
      <c r="I471" s="142"/>
      <c r="J471" s="142"/>
      <c r="K471" s="142"/>
    </row>
    <row r="472" spans="1:11">
      <c r="A472" s="143"/>
      <c r="B472" s="142"/>
      <c r="C472" s="142"/>
      <c r="D472" s="142"/>
      <c r="E472" s="141" t="s">
        <v>1875</v>
      </c>
      <c r="F472" s="141" t="s">
        <v>1468</v>
      </c>
      <c r="G472" s="142"/>
      <c r="H472" s="142"/>
      <c r="I472" s="142"/>
      <c r="J472" s="142"/>
      <c r="K472" s="142"/>
    </row>
    <row r="473" spans="1:11">
      <c r="A473" s="143"/>
      <c r="B473" s="142"/>
      <c r="C473" s="142"/>
      <c r="D473" s="142"/>
      <c r="E473" s="142"/>
      <c r="F473" s="144" t="s">
        <v>1292</v>
      </c>
      <c r="G473" s="142"/>
      <c r="H473" s="145" t="s">
        <v>4</v>
      </c>
      <c r="I473" s="146">
        <v>2.6</v>
      </c>
      <c r="J473" s="146">
        <f>Labour!D16</f>
        <v>466.67</v>
      </c>
      <c r="K473" s="146">
        <f>I473*J473</f>
        <v>1213.3420000000001</v>
      </c>
    </row>
    <row r="474" spans="1:11">
      <c r="A474" s="143"/>
      <c r="B474" s="142"/>
      <c r="C474" s="142"/>
      <c r="D474" s="142"/>
      <c r="E474" s="142"/>
      <c r="F474" s="144" t="s">
        <v>5</v>
      </c>
      <c r="G474" s="142"/>
      <c r="H474" s="145" t="s">
        <v>4</v>
      </c>
      <c r="I474" s="146">
        <v>1</v>
      </c>
      <c r="J474" s="146">
        <f>Labour!D4</f>
        <v>466.67</v>
      </c>
      <c r="K474" s="146">
        <f>I474*J474</f>
        <v>466.67</v>
      </c>
    </row>
    <row r="475" spans="1:11">
      <c r="A475" s="143"/>
      <c r="B475" s="142"/>
      <c r="C475" s="142"/>
      <c r="D475" s="142"/>
      <c r="E475" s="142"/>
      <c r="F475" s="144" t="s">
        <v>18</v>
      </c>
      <c r="G475" s="142"/>
      <c r="H475" s="145" t="s">
        <v>4</v>
      </c>
      <c r="I475" s="146">
        <v>58</v>
      </c>
      <c r="J475" s="146">
        <f>Labour!D17</f>
        <v>466.67</v>
      </c>
      <c r="K475" s="146">
        <f>I475*J475</f>
        <v>27066.86</v>
      </c>
    </row>
    <row r="476" spans="1:11">
      <c r="A476" s="143"/>
      <c r="B476" s="142"/>
      <c r="C476" s="142"/>
      <c r="D476" s="142"/>
      <c r="E476" s="142"/>
      <c r="F476" s="144" t="s">
        <v>1961</v>
      </c>
      <c r="G476" s="142"/>
      <c r="H476" s="145" t="s">
        <v>4</v>
      </c>
      <c r="I476" s="146">
        <v>6</v>
      </c>
      <c r="J476" s="146">
        <f>Labour!D18</f>
        <v>466.67</v>
      </c>
      <c r="K476" s="146">
        <f>J476*I476</f>
        <v>2800.02</v>
      </c>
    </row>
    <row r="477" spans="1:11">
      <c r="A477" s="143"/>
      <c r="B477" s="142"/>
      <c r="C477" s="142"/>
      <c r="D477" s="142"/>
      <c r="E477" s="141" t="s">
        <v>955</v>
      </c>
      <c r="F477" s="141" t="s">
        <v>1231</v>
      </c>
      <c r="G477" s="142"/>
      <c r="H477" s="142"/>
      <c r="I477" s="142"/>
      <c r="J477" s="142"/>
      <c r="K477" s="142"/>
    </row>
    <row r="478" spans="1:11" ht="12.75" customHeight="1">
      <c r="A478" s="143"/>
      <c r="B478" s="142"/>
      <c r="C478" s="142"/>
      <c r="D478" s="142"/>
      <c r="E478" s="142"/>
      <c r="F478" s="702" t="s">
        <v>1975</v>
      </c>
      <c r="G478" s="702"/>
      <c r="H478" s="145" t="s">
        <v>89</v>
      </c>
      <c r="I478" s="146">
        <v>2</v>
      </c>
      <c r="J478" s="146">
        <f>'Plant &amp; Machinery'!G9</f>
        <v>534</v>
      </c>
      <c r="K478" s="146">
        <f>I478*J478</f>
        <v>1068</v>
      </c>
    </row>
    <row r="479" spans="1:11">
      <c r="A479" s="143"/>
      <c r="B479" s="142"/>
      <c r="C479" s="142"/>
      <c r="D479" s="142"/>
      <c r="E479" s="142"/>
      <c r="F479" s="144" t="s">
        <v>1956</v>
      </c>
      <c r="G479" s="142"/>
      <c r="H479" s="145" t="s">
        <v>89</v>
      </c>
      <c r="I479" s="146">
        <v>2</v>
      </c>
      <c r="J479" s="146">
        <f>'Plant &amp; Machinery'!G36</f>
        <v>1320</v>
      </c>
      <c r="K479" s="146">
        <f>J479*I479</f>
        <v>2640</v>
      </c>
    </row>
    <row r="480" spans="1:11">
      <c r="A480" s="143"/>
      <c r="B480" s="142"/>
      <c r="C480" s="142"/>
      <c r="D480" s="142"/>
      <c r="E480" s="141" t="s">
        <v>957</v>
      </c>
      <c r="F480" s="141" t="s">
        <v>1293</v>
      </c>
      <c r="G480" s="142"/>
      <c r="H480" s="142"/>
      <c r="I480" s="142"/>
      <c r="J480" s="142"/>
      <c r="K480" s="142"/>
    </row>
    <row r="481" spans="1:11" ht="14.25" customHeight="1">
      <c r="A481" s="143"/>
      <c r="B481" s="142"/>
      <c r="C481" s="142"/>
      <c r="D481" s="142"/>
      <c r="E481" s="142"/>
      <c r="F481" s="702" t="s">
        <v>1983</v>
      </c>
      <c r="G481" s="702"/>
      <c r="H481" s="145" t="s">
        <v>71</v>
      </c>
      <c r="I481" s="146">
        <v>0.9</v>
      </c>
      <c r="J481" s="146">
        <f>Material!D41</f>
        <v>75400</v>
      </c>
      <c r="K481" s="146">
        <f>J481*I481</f>
        <v>67860</v>
      </c>
    </row>
    <row r="482" spans="1:11" ht="27" customHeight="1">
      <c r="A482" s="143"/>
      <c r="B482" s="142"/>
      <c r="C482" s="142"/>
      <c r="D482" s="142"/>
      <c r="E482" s="142"/>
      <c r="F482" s="702" t="s">
        <v>1977</v>
      </c>
      <c r="G482" s="702"/>
      <c r="H482" s="145" t="s">
        <v>29</v>
      </c>
      <c r="I482" s="146">
        <v>8</v>
      </c>
      <c r="J482" s="146">
        <f>Material!D67</f>
        <v>1235</v>
      </c>
      <c r="K482" s="146">
        <f>I482*J482</f>
        <v>9880</v>
      </c>
    </row>
    <row r="483" spans="1:11">
      <c r="A483" s="143"/>
      <c r="B483" s="142"/>
      <c r="C483" s="142"/>
      <c r="D483" s="142"/>
      <c r="E483" s="141" t="s">
        <v>959</v>
      </c>
      <c r="F483" s="141" t="s">
        <v>1884</v>
      </c>
      <c r="G483" s="142"/>
      <c r="H483" s="142"/>
      <c r="I483" s="142"/>
      <c r="J483" s="142"/>
      <c r="K483" s="147">
        <f>SUM(K472:K482)*12.5%</f>
        <v>14124.361499999999</v>
      </c>
    </row>
    <row r="484" spans="1:11">
      <c r="A484" s="143"/>
      <c r="B484" s="142"/>
      <c r="C484" s="142"/>
      <c r="D484" s="142"/>
      <c r="E484" s="141"/>
      <c r="F484" s="141"/>
      <c r="G484" s="142"/>
      <c r="H484" s="142"/>
      <c r="I484" s="142"/>
      <c r="J484" s="142"/>
      <c r="K484" s="147"/>
    </row>
    <row r="485" spans="1:11">
      <c r="A485" s="143"/>
      <c r="B485" s="142"/>
      <c r="C485" s="142"/>
      <c r="D485" s="142"/>
      <c r="E485" s="144" t="s">
        <v>1978</v>
      </c>
      <c r="F485" s="142"/>
      <c r="G485" s="142"/>
      <c r="H485" s="142"/>
      <c r="I485" s="142"/>
      <c r="J485" s="142"/>
      <c r="K485" s="146">
        <f>SUM(K470:K483)</f>
        <v>127119.25349999999</v>
      </c>
    </row>
    <row r="486" spans="1:11">
      <c r="A486" s="143"/>
      <c r="B486" s="142"/>
      <c r="C486" s="142"/>
      <c r="D486" s="142"/>
      <c r="E486" s="141" t="s">
        <v>1979</v>
      </c>
      <c r="F486" s="142"/>
      <c r="G486" s="142"/>
      <c r="H486" s="142"/>
      <c r="I486" s="142"/>
      <c r="J486" s="142"/>
      <c r="K486" s="147">
        <f>K485/1000</f>
        <v>127.11925349999999</v>
      </c>
    </row>
    <row r="487" spans="1:11">
      <c r="A487" s="143"/>
      <c r="B487" s="142"/>
      <c r="C487" s="141" t="s">
        <v>388</v>
      </c>
      <c r="D487" s="141" t="s">
        <v>391</v>
      </c>
      <c r="E487" s="142"/>
      <c r="F487" s="142"/>
      <c r="G487" s="142"/>
      <c r="H487" s="142"/>
      <c r="I487" s="142"/>
      <c r="J487" s="142"/>
      <c r="K487" s="142"/>
    </row>
    <row r="488" spans="1:11">
      <c r="A488" s="143"/>
      <c r="B488" s="142"/>
      <c r="C488" s="142"/>
      <c r="D488" s="141" t="s">
        <v>694</v>
      </c>
      <c r="E488" s="142"/>
      <c r="F488" s="142"/>
      <c r="G488" s="142"/>
      <c r="H488" s="142"/>
      <c r="I488" s="142"/>
      <c r="J488" s="142"/>
      <c r="K488" s="142"/>
    </row>
    <row r="489" spans="1:11">
      <c r="A489" s="143"/>
      <c r="B489" s="142"/>
      <c r="C489" s="142"/>
      <c r="D489" s="141" t="s">
        <v>384</v>
      </c>
      <c r="E489" s="141" t="s">
        <v>72</v>
      </c>
      <c r="F489" s="142"/>
      <c r="G489" s="142"/>
      <c r="H489" s="142"/>
      <c r="I489" s="142"/>
      <c r="J489" s="142"/>
      <c r="K489" s="142"/>
    </row>
    <row r="490" spans="1:11">
      <c r="A490" s="143"/>
      <c r="B490" s="142"/>
      <c r="C490" s="142"/>
      <c r="D490" s="142"/>
      <c r="E490" s="144" t="s">
        <v>1426</v>
      </c>
      <c r="F490" s="142"/>
      <c r="G490" s="142"/>
      <c r="H490" s="142"/>
      <c r="I490" s="142"/>
      <c r="J490" s="142"/>
      <c r="K490" s="142"/>
    </row>
    <row r="491" spans="1:11">
      <c r="A491" s="143"/>
      <c r="B491" s="142"/>
      <c r="C491" s="142"/>
      <c r="D491" s="142"/>
      <c r="E491" s="144" t="s">
        <v>1984</v>
      </c>
      <c r="F491" s="142"/>
      <c r="G491" s="142"/>
      <c r="H491" s="142"/>
      <c r="I491" s="142"/>
      <c r="J491" s="142"/>
      <c r="K491" s="142"/>
    </row>
    <row r="492" spans="1:11">
      <c r="A492" s="143"/>
      <c r="B492" s="142"/>
      <c r="C492" s="142"/>
      <c r="D492" s="142"/>
      <c r="E492" s="141" t="s">
        <v>1875</v>
      </c>
      <c r="F492" s="141" t="s">
        <v>1468</v>
      </c>
      <c r="G492" s="142"/>
      <c r="H492" s="142"/>
      <c r="I492" s="142"/>
      <c r="J492" s="142"/>
      <c r="K492" s="142"/>
    </row>
    <row r="493" spans="1:11">
      <c r="A493" s="143"/>
      <c r="B493" s="142"/>
      <c r="C493" s="142"/>
      <c r="D493" s="142"/>
      <c r="E493" s="142"/>
      <c r="F493" s="144" t="s">
        <v>1292</v>
      </c>
      <c r="G493" s="142"/>
      <c r="H493" s="145" t="s">
        <v>4</v>
      </c>
      <c r="I493" s="146">
        <v>0.44</v>
      </c>
      <c r="J493" s="146">
        <f>Labour!D16</f>
        <v>466.67</v>
      </c>
      <c r="K493" s="146">
        <f>I493*J493</f>
        <v>205.3348</v>
      </c>
    </row>
    <row r="494" spans="1:11">
      <c r="A494" s="143"/>
      <c r="B494" s="142"/>
      <c r="C494" s="142"/>
      <c r="D494" s="142"/>
      <c r="E494" s="142"/>
      <c r="F494" s="144" t="s">
        <v>18</v>
      </c>
      <c r="G494" s="142"/>
      <c r="H494" s="145" t="s">
        <v>4</v>
      </c>
      <c r="I494" s="146">
        <v>9</v>
      </c>
      <c r="J494" s="146">
        <f>Labour!D17</f>
        <v>466.67</v>
      </c>
      <c r="K494" s="146">
        <f>I494*J494</f>
        <v>4200.03</v>
      </c>
    </row>
    <row r="495" spans="1:11">
      <c r="A495" s="143"/>
      <c r="B495" s="142"/>
      <c r="C495" s="142"/>
      <c r="D495" s="142"/>
      <c r="E495" s="142"/>
      <c r="F495" s="144" t="s">
        <v>20</v>
      </c>
      <c r="G495" s="142"/>
      <c r="H495" s="145" t="s">
        <v>4</v>
      </c>
      <c r="I495" s="146">
        <v>2</v>
      </c>
      <c r="J495" s="146">
        <f>Labour!D19</f>
        <v>466.67</v>
      </c>
      <c r="K495" s="146">
        <f>I495*J495</f>
        <v>933.34</v>
      </c>
    </row>
    <row r="496" spans="1:11">
      <c r="A496" s="143"/>
      <c r="B496" s="142"/>
      <c r="C496" s="142"/>
      <c r="D496" s="142"/>
      <c r="E496" s="141" t="s">
        <v>955</v>
      </c>
      <c r="F496" s="141" t="s">
        <v>1231</v>
      </c>
      <c r="G496" s="142"/>
      <c r="H496" s="142"/>
      <c r="I496" s="142"/>
      <c r="J496" s="142"/>
      <c r="K496" s="142"/>
    </row>
    <row r="497" spans="1:11">
      <c r="A497" s="143"/>
      <c r="B497" s="142"/>
      <c r="C497" s="142"/>
      <c r="D497" s="142"/>
      <c r="E497" s="142"/>
      <c r="F497" s="144" t="s">
        <v>1887</v>
      </c>
      <c r="G497" s="142"/>
      <c r="H497" s="145" t="s">
        <v>89</v>
      </c>
      <c r="I497" s="146">
        <v>6</v>
      </c>
      <c r="J497" s="146">
        <f>'Plant &amp; Machinery'!G20</f>
        <v>634</v>
      </c>
      <c r="K497" s="146">
        <f>I497*J497</f>
        <v>3804</v>
      </c>
    </row>
    <row r="498" spans="1:11">
      <c r="A498" s="143"/>
      <c r="B498" s="142"/>
      <c r="C498" s="142"/>
      <c r="D498" s="142"/>
      <c r="E498" s="142"/>
      <c r="F498" s="144" t="s">
        <v>1878</v>
      </c>
      <c r="G498" s="142"/>
      <c r="H498" s="145" t="s">
        <v>89</v>
      </c>
      <c r="I498" s="146">
        <v>6</v>
      </c>
      <c r="J498" s="146">
        <f>'Plant &amp; Machinery'!G5</f>
        <v>586</v>
      </c>
      <c r="K498" s="146">
        <f>I498*J498</f>
        <v>3516</v>
      </c>
    </row>
    <row r="499" spans="1:11" ht="12.75" customHeight="1">
      <c r="A499" s="143"/>
      <c r="B499" s="142"/>
      <c r="C499" s="142"/>
      <c r="D499" s="142"/>
      <c r="E499" s="142"/>
      <c r="F499" s="702" t="s">
        <v>1985</v>
      </c>
      <c r="G499" s="702"/>
      <c r="H499" s="145" t="s">
        <v>89</v>
      </c>
      <c r="I499" s="146">
        <v>6</v>
      </c>
      <c r="J499" s="146">
        <f>'Plant &amp; Machinery'!G22</f>
        <v>1440</v>
      </c>
      <c r="K499" s="146">
        <f>I499*J499</f>
        <v>8640</v>
      </c>
    </row>
    <row r="500" spans="1:11" ht="12.75" customHeight="1">
      <c r="A500" s="143"/>
      <c r="B500" s="142"/>
      <c r="C500" s="142"/>
      <c r="D500" s="142"/>
      <c r="E500" s="142"/>
      <c r="F500" s="702" t="s">
        <v>1986</v>
      </c>
      <c r="G500" s="702"/>
      <c r="H500" s="145" t="s">
        <v>89</v>
      </c>
      <c r="I500" s="146">
        <v>6</v>
      </c>
      <c r="J500" s="146">
        <f>'Plant &amp; Machinery'!G47</f>
        <v>684</v>
      </c>
      <c r="K500" s="146">
        <f>J500*I500</f>
        <v>4104</v>
      </c>
    </row>
    <row r="501" spans="1:11">
      <c r="A501" s="143"/>
      <c r="B501" s="142"/>
      <c r="C501" s="142"/>
      <c r="D501" s="142"/>
      <c r="E501" s="142"/>
      <c r="F501" s="144" t="s">
        <v>1336</v>
      </c>
      <c r="G501" s="142"/>
      <c r="H501" s="145" t="s">
        <v>89</v>
      </c>
      <c r="I501" s="146">
        <v>6</v>
      </c>
      <c r="J501" s="146">
        <f>'Plant &amp; Machinery'!G18</f>
        <v>1537</v>
      </c>
      <c r="K501" s="146">
        <f>J501*I501</f>
        <v>9222</v>
      </c>
    </row>
    <row r="502" spans="1:11">
      <c r="A502" s="143"/>
      <c r="B502" s="142"/>
      <c r="C502" s="142"/>
      <c r="D502" s="142"/>
      <c r="E502" s="142"/>
      <c r="F502" s="144" t="s">
        <v>1987</v>
      </c>
      <c r="G502" s="142"/>
      <c r="H502" s="145" t="s">
        <v>89</v>
      </c>
      <c r="I502" s="146">
        <v>6</v>
      </c>
      <c r="J502" s="146">
        <f>'Plant &amp; Machinery'!G11</f>
        <v>1711</v>
      </c>
      <c r="K502" s="146">
        <f>I502*J502</f>
        <v>10266</v>
      </c>
    </row>
    <row r="503" spans="1:11">
      <c r="A503" s="143"/>
      <c r="B503" s="142"/>
      <c r="C503" s="142"/>
      <c r="D503" s="142"/>
      <c r="E503" s="142"/>
      <c r="F503" s="144" t="s">
        <v>1988</v>
      </c>
      <c r="G503" s="142"/>
      <c r="H503" s="145" t="s">
        <v>89</v>
      </c>
      <c r="I503" s="146">
        <v>18.75</v>
      </c>
      <c r="J503" s="146">
        <f>'Plant &amp; Machinery'!G36</f>
        <v>1320</v>
      </c>
      <c r="K503" s="146">
        <f>J503*I503</f>
        <v>24750</v>
      </c>
    </row>
    <row r="504" spans="1:11">
      <c r="A504" s="143"/>
      <c r="B504" s="142"/>
      <c r="C504" s="142"/>
      <c r="D504" s="142"/>
      <c r="E504" s="141" t="s">
        <v>957</v>
      </c>
      <c r="F504" s="141" t="s">
        <v>1293</v>
      </c>
      <c r="G504" s="142"/>
      <c r="H504" s="142"/>
      <c r="I504" s="142"/>
      <c r="J504" s="142"/>
      <c r="K504" s="142"/>
    </row>
    <row r="505" spans="1:11">
      <c r="A505" s="143"/>
      <c r="B505" s="142"/>
      <c r="C505" s="142"/>
      <c r="D505" s="142"/>
      <c r="E505" s="142"/>
      <c r="F505" s="144" t="s">
        <v>1966</v>
      </c>
      <c r="G505" s="142"/>
      <c r="H505" s="145" t="s">
        <v>71</v>
      </c>
      <c r="I505" s="146">
        <v>7.5</v>
      </c>
      <c r="J505" s="146">
        <f>Material!D43</f>
        <v>45290</v>
      </c>
      <c r="K505" s="146">
        <f>J505*I505</f>
        <v>339675</v>
      </c>
    </row>
    <row r="506" spans="1:11" ht="12.75" customHeight="1">
      <c r="A506" s="143"/>
      <c r="B506" s="142"/>
      <c r="C506" s="142"/>
      <c r="D506" s="142"/>
      <c r="E506" s="142"/>
      <c r="F506" s="702" t="s">
        <v>1967</v>
      </c>
      <c r="G506" s="702"/>
      <c r="H506" s="145" t="s">
        <v>29</v>
      </c>
      <c r="I506" s="146">
        <v>75</v>
      </c>
      <c r="J506" s="146">
        <f>Material!D64</f>
        <v>1320</v>
      </c>
      <c r="K506" s="146">
        <f>J506*I506</f>
        <v>99000</v>
      </c>
    </row>
    <row r="507" spans="1:11">
      <c r="A507" s="143"/>
      <c r="B507" s="142"/>
      <c r="C507" s="142"/>
      <c r="D507" s="142"/>
      <c r="E507" s="141" t="s">
        <v>959</v>
      </c>
      <c r="F507" s="141" t="s">
        <v>1884</v>
      </c>
      <c r="G507" s="142"/>
      <c r="H507" s="142"/>
      <c r="I507" s="142"/>
      <c r="J507" s="142"/>
      <c r="K507" s="147">
        <f>SUM(K493:K506)*12.5%</f>
        <v>63539.463100000001</v>
      </c>
    </row>
    <row r="508" spans="1:11">
      <c r="A508" s="143"/>
      <c r="B508" s="142"/>
      <c r="C508" s="142"/>
      <c r="D508" s="142"/>
      <c r="E508" s="141"/>
      <c r="F508" s="141"/>
      <c r="G508" s="142"/>
      <c r="H508" s="142"/>
      <c r="I508" s="142"/>
      <c r="J508" s="142"/>
      <c r="K508" s="147"/>
    </row>
    <row r="509" spans="1:11">
      <c r="A509" s="143"/>
      <c r="B509" s="142"/>
      <c r="C509" s="142"/>
      <c r="D509" s="142"/>
      <c r="E509" s="144" t="s">
        <v>1989</v>
      </c>
      <c r="F509" s="142"/>
      <c r="G509" s="142"/>
      <c r="H509" s="142"/>
      <c r="I509" s="142"/>
      <c r="J509" s="142"/>
      <c r="K509" s="146">
        <f>SUM(K493:K507)</f>
        <v>571855.1679</v>
      </c>
    </row>
    <row r="510" spans="1:11">
      <c r="A510" s="143"/>
      <c r="B510" s="142"/>
      <c r="C510" s="142"/>
      <c r="D510" s="142"/>
      <c r="E510" s="141" t="s">
        <v>1990</v>
      </c>
      <c r="F510" s="142"/>
      <c r="G510" s="142"/>
      <c r="H510" s="142"/>
      <c r="I510" s="142"/>
      <c r="J510" s="142"/>
      <c r="K510" s="147">
        <f>K509/7500</f>
        <v>76.247355720000002</v>
      </c>
    </row>
    <row r="511" spans="1:11">
      <c r="A511" s="143"/>
      <c r="B511" s="142"/>
      <c r="C511" s="142"/>
      <c r="D511" s="141" t="s">
        <v>390</v>
      </c>
      <c r="E511" s="141" t="s">
        <v>70</v>
      </c>
      <c r="F511" s="142"/>
      <c r="G511" s="142"/>
      <c r="H511" s="142"/>
      <c r="I511" s="142"/>
      <c r="J511" s="142"/>
      <c r="K511" s="142"/>
    </row>
    <row r="512" spans="1:11">
      <c r="A512" s="143"/>
      <c r="B512" s="142"/>
      <c r="C512" s="142"/>
      <c r="D512" s="142"/>
      <c r="E512" s="144" t="s">
        <v>1426</v>
      </c>
      <c r="F512" s="142"/>
      <c r="G512" s="142"/>
      <c r="H512" s="142"/>
      <c r="I512" s="142"/>
      <c r="J512" s="142"/>
      <c r="K512" s="142"/>
    </row>
    <row r="513" spans="1:11">
      <c r="A513" s="143"/>
      <c r="B513" s="142"/>
      <c r="C513" s="142"/>
      <c r="D513" s="142"/>
      <c r="E513" s="144" t="s">
        <v>1984</v>
      </c>
      <c r="F513" s="142"/>
      <c r="G513" s="142"/>
      <c r="H513" s="142"/>
      <c r="I513" s="142"/>
      <c r="J513" s="142"/>
      <c r="K513" s="142"/>
    </row>
    <row r="514" spans="1:11">
      <c r="A514" s="143"/>
      <c r="B514" s="142"/>
      <c r="C514" s="142"/>
      <c r="D514" s="142"/>
      <c r="E514" s="141" t="s">
        <v>1875</v>
      </c>
      <c r="F514" s="141" t="s">
        <v>1468</v>
      </c>
      <c r="G514" s="142"/>
      <c r="H514" s="142"/>
      <c r="I514" s="142"/>
      <c r="J514" s="142"/>
      <c r="K514" s="142"/>
    </row>
    <row r="515" spans="1:11">
      <c r="A515" s="143"/>
      <c r="B515" s="142"/>
      <c r="C515" s="142"/>
      <c r="D515" s="142"/>
      <c r="E515" s="142"/>
      <c r="F515" s="144" t="s">
        <v>1292</v>
      </c>
      <c r="G515" s="142"/>
      <c r="H515" s="145" t="s">
        <v>4</v>
      </c>
      <c r="I515" s="146">
        <v>0.44</v>
      </c>
      <c r="J515" s="146">
        <f>Labour!D16</f>
        <v>466.67</v>
      </c>
      <c r="K515" s="146">
        <f>I515*J515</f>
        <v>205.3348</v>
      </c>
    </row>
    <row r="516" spans="1:11">
      <c r="A516" s="143"/>
      <c r="B516" s="142"/>
      <c r="C516" s="142"/>
      <c r="D516" s="142"/>
      <c r="E516" s="142"/>
      <c r="F516" s="144" t="s">
        <v>18</v>
      </c>
      <c r="G516" s="142"/>
      <c r="H516" s="145" t="s">
        <v>4</v>
      </c>
      <c r="I516" s="146">
        <v>9</v>
      </c>
      <c r="J516" s="146">
        <f>Labour!D17</f>
        <v>466.67</v>
      </c>
      <c r="K516" s="146">
        <f>I516*J516</f>
        <v>4200.03</v>
      </c>
    </row>
    <row r="517" spans="1:11">
      <c r="A517" s="143"/>
      <c r="B517" s="142"/>
      <c r="C517" s="142"/>
      <c r="D517" s="142"/>
      <c r="E517" s="142"/>
      <c r="F517" s="144" t="s">
        <v>20</v>
      </c>
      <c r="G517" s="142"/>
      <c r="H517" s="145" t="s">
        <v>4</v>
      </c>
      <c r="I517" s="146">
        <v>2</v>
      </c>
      <c r="J517" s="146">
        <f>Labour!D19</f>
        <v>466.67</v>
      </c>
      <c r="K517" s="146">
        <f>I517*J517</f>
        <v>933.34</v>
      </c>
    </row>
    <row r="518" spans="1:11">
      <c r="A518" s="143"/>
      <c r="B518" s="142"/>
      <c r="C518" s="142"/>
      <c r="D518" s="142"/>
      <c r="E518" s="141" t="s">
        <v>955</v>
      </c>
      <c r="F518" s="141" t="s">
        <v>1231</v>
      </c>
      <c r="G518" s="142"/>
      <c r="H518" s="142"/>
      <c r="I518" s="142"/>
      <c r="J518" s="142"/>
      <c r="K518" s="142"/>
    </row>
    <row r="519" spans="1:11">
      <c r="A519" s="143"/>
      <c r="B519" s="142"/>
      <c r="C519" s="142"/>
      <c r="D519" s="142"/>
      <c r="E519" s="142"/>
      <c r="F519" s="144" t="s">
        <v>1887</v>
      </c>
      <c r="G519" s="142"/>
      <c r="H519" s="145" t="s">
        <v>89</v>
      </c>
      <c r="I519" s="146">
        <v>6</v>
      </c>
      <c r="J519" s="146">
        <f>'Plant &amp; Machinery'!G20</f>
        <v>634</v>
      </c>
      <c r="K519" s="146">
        <f>I519*J519</f>
        <v>3804</v>
      </c>
    </row>
    <row r="520" spans="1:11">
      <c r="A520" s="143"/>
      <c r="B520" s="142"/>
      <c r="C520" s="142"/>
      <c r="D520" s="142"/>
      <c r="E520" s="142"/>
      <c r="F520" s="144" t="s">
        <v>1878</v>
      </c>
      <c r="G520" s="142"/>
      <c r="H520" s="145" t="s">
        <v>89</v>
      </c>
      <c r="I520" s="146">
        <v>6</v>
      </c>
      <c r="J520" s="146">
        <f>'Plant &amp; Machinery'!G5</f>
        <v>586</v>
      </c>
      <c r="K520" s="146">
        <f>I520*J520</f>
        <v>3516</v>
      </c>
    </row>
    <row r="521" spans="1:11" ht="15" customHeight="1">
      <c r="A521" s="143"/>
      <c r="B521" s="142"/>
      <c r="C521" s="142"/>
      <c r="D521" s="142"/>
      <c r="E521" s="142"/>
      <c r="F521" s="702" t="s">
        <v>1985</v>
      </c>
      <c r="G521" s="702"/>
      <c r="H521" s="145" t="s">
        <v>89</v>
      </c>
      <c r="I521" s="146">
        <v>6</v>
      </c>
      <c r="J521" s="146">
        <f>'Plant &amp; Machinery'!G22</f>
        <v>1440</v>
      </c>
      <c r="K521" s="146">
        <f>I521*J521</f>
        <v>8640</v>
      </c>
    </row>
    <row r="522" spans="1:11" ht="29.25" customHeight="1">
      <c r="A522" s="143"/>
      <c r="B522" s="142"/>
      <c r="C522" s="142"/>
      <c r="D522" s="142"/>
      <c r="E522" s="142"/>
      <c r="F522" s="702" t="s">
        <v>1986</v>
      </c>
      <c r="G522" s="702"/>
      <c r="H522" s="145" t="s">
        <v>89</v>
      </c>
      <c r="I522" s="146">
        <v>6</v>
      </c>
      <c r="J522" s="146">
        <f>'Plant &amp; Machinery'!G47</f>
        <v>684</v>
      </c>
      <c r="K522" s="146">
        <f>J522*I522</f>
        <v>4104</v>
      </c>
    </row>
    <row r="523" spans="1:11">
      <c r="A523" s="143"/>
      <c r="B523" s="142"/>
      <c r="C523" s="142"/>
      <c r="D523" s="142"/>
      <c r="E523" s="142"/>
      <c r="F523" s="144" t="s">
        <v>1336</v>
      </c>
      <c r="G523" s="142"/>
      <c r="H523" s="145" t="s">
        <v>89</v>
      </c>
      <c r="I523" s="146">
        <v>6</v>
      </c>
      <c r="J523" s="146">
        <f>'Plant &amp; Machinery'!G18</f>
        <v>1537</v>
      </c>
      <c r="K523" s="146">
        <f>J523*I523</f>
        <v>9222</v>
      </c>
    </row>
    <row r="524" spans="1:11">
      <c r="A524" s="143"/>
      <c r="B524" s="142"/>
      <c r="C524" s="142"/>
      <c r="D524" s="142"/>
      <c r="E524" s="142"/>
      <c r="F524" s="144" t="s">
        <v>1987</v>
      </c>
      <c r="G524" s="142"/>
      <c r="H524" s="145" t="s">
        <v>89</v>
      </c>
      <c r="I524" s="146">
        <v>6</v>
      </c>
      <c r="J524" s="146">
        <f>'Plant &amp; Machinery'!G11</f>
        <v>1711</v>
      </c>
      <c r="K524" s="146">
        <f>I524*J524</f>
        <v>10266</v>
      </c>
    </row>
    <row r="525" spans="1:11">
      <c r="A525" s="143"/>
      <c r="B525" s="142"/>
      <c r="C525" s="142"/>
      <c r="D525" s="142"/>
      <c r="E525" s="142"/>
      <c r="F525" s="144" t="s">
        <v>1988</v>
      </c>
      <c r="G525" s="142"/>
      <c r="H525" s="145" t="s">
        <v>89</v>
      </c>
      <c r="I525" s="146">
        <v>18.75</v>
      </c>
      <c r="J525" s="146">
        <f>'Plant &amp; Machinery'!G36</f>
        <v>1320</v>
      </c>
      <c r="K525" s="146">
        <f>J525*I525</f>
        <v>24750</v>
      </c>
    </row>
    <row r="526" spans="1:11">
      <c r="A526" s="143"/>
      <c r="B526" s="142"/>
      <c r="C526" s="142"/>
      <c r="D526" s="142"/>
      <c r="E526" s="141" t="s">
        <v>957</v>
      </c>
      <c r="F526" s="141" t="s">
        <v>1293</v>
      </c>
      <c r="G526" s="142"/>
      <c r="H526" s="142"/>
      <c r="I526" s="142"/>
      <c r="J526" s="142"/>
      <c r="K526" s="142"/>
    </row>
    <row r="527" spans="1:11">
      <c r="A527" s="143"/>
      <c r="B527" s="142"/>
      <c r="C527" s="142"/>
      <c r="D527" s="142"/>
      <c r="E527" s="142"/>
      <c r="F527" s="144" t="s">
        <v>1970</v>
      </c>
      <c r="G527" s="142"/>
      <c r="H527" s="145" t="s">
        <v>71</v>
      </c>
      <c r="I527" s="146">
        <v>7.5</v>
      </c>
      <c r="J527" s="146">
        <f>Material!D42</f>
        <v>47590</v>
      </c>
      <c r="K527" s="146">
        <f>J527*I527</f>
        <v>356925</v>
      </c>
    </row>
    <row r="528" spans="1:11" ht="27" customHeight="1">
      <c r="A528" s="143"/>
      <c r="B528" s="142"/>
      <c r="C528" s="142"/>
      <c r="D528" s="142"/>
      <c r="E528" s="142"/>
      <c r="F528" s="702" t="s">
        <v>1967</v>
      </c>
      <c r="G528" s="702"/>
      <c r="H528" s="145" t="s">
        <v>29</v>
      </c>
      <c r="I528" s="146">
        <v>75</v>
      </c>
      <c r="J528" s="146">
        <f>Material!D64</f>
        <v>1320</v>
      </c>
      <c r="K528" s="146">
        <f>J528*I528</f>
        <v>99000</v>
      </c>
    </row>
    <row r="529" spans="1:11">
      <c r="A529" s="143"/>
      <c r="B529" s="142"/>
      <c r="C529" s="142"/>
      <c r="D529" s="142"/>
      <c r="E529" s="141" t="s">
        <v>959</v>
      </c>
      <c r="F529" s="141" t="s">
        <v>1884</v>
      </c>
      <c r="G529" s="142"/>
      <c r="H529" s="142"/>
      <c r="I529" s="142"/>
      <c r="J529" s="142"/>
      <c r="K529" s="147">
        <f>SUM(K515:K528)*12.5%</f>
        <v>65695.713099999994</v>
      </c>
    </row>
    <row r="530" spans="1:11">
      <c r="A530" s="143"/>
      <c r="B530" s="142"/>
      <c r="C530" s="142"/>
      <c r="D530" s="142"/>
      <c r="E530" s="141"/>
      <c r="F530" s="141"/>
      <c r="G530" s="142"/>
      <c r="H530" s="142"/>
      <c r="I530" s="142"/>
      <c r="J530" s="142"/>
      <c r="K530" s="147"/>
    </row>
    <row r="531" spans="1:11">
      <c r="A531" s="143"/>
      <c r="B531" s="142"/>
      <c r="C531" s="142"/>
      <c r="D531" s="142"/>
      <c r="E531" s="144" t="s">
        <v>1989</v>
      </c>
      <c r="F531" s="142"/>
      <c r="G531" s="142"/>
      <c r="H531" s="142"/>
      <c r="I531" s="142"/>
      <c r="J531" s="142"/>
      <c r="K531" s="146">
        <f>SUM(K515:K529)</f>
        <v>591261.4179</v>
      </c>
    </row>
    <row r="532" spans="1:11">
      <c r="A532" s="143"/>
      <c r="B532" s="142"/>
      <c r="C532" s="142"/>
      <c r="D532" s="142"/>
      <c r="E532" s="141" t="s">
        <v>1990</v>
      </c>
      <c r="F532" s="142"/>
      <c r="G532" s="142"/>
      <c r="H532" s="142"/>
      <c r="I532" s="142"/>
      <c r="J532" s="142"/>
      <c r="K532" s="147">
        <f>K531/7500</f>
        <v>78.834855719999993</v>
      </c>
    </row>
    <row r="533" spans="1:11">
      <c r="A533" s="143"/>
      <c r="B533" s="142"/>
      <c r="C533" s="142"/>
      <c r="D533" s="141" t="s">
        <v>687</v>
      </c>
      <c r="E533" s="141" t="s">
        <v>688</v>
      </c>
      <c r="F533" s="142"/>
      <c r="G533" s="142"/>
      <c r="H533" s="142"/>
      <c r="I533" s="142"/>
      <c r="J533" s="142"/>
      <c r="K533" s="142"/>
    </row>
    <row r="534" spans="1:11">
      <c r="A534" s="143"/>
      <c r="B534" s="142"/>
      <c r="C534" s="142"/>
      <c r="D534" s="142"/>
      <c r="E534" s="144" t="s">
        <v>1426</v>
      </c>
      <c r="F534" s="142"/>
      <c r="G534" s="142"/>
      <c r="H534" s="142"/>
      <c r="I534" s="142"/>
      <c r="J534" s="142"/>
      <c r="K534" s="142"/>
    </row>
    <row r="535" spans="1:11">
      <c r="A535" s="143"/>
      <c r="B535" s="142"/>
      <c r="C535" s="142"/>
      <c r="D535" s="142"/>
      <c r="E535" s="144" t="s">
        <v>1984</v>
      </c>
      <c r="F535" s="142"/>
      <c r="G535" s="142"/>
      <c r="H535" s="142"/>
      <c r="I535" s="142"/>
      <c r="J535" s="142"/>
      <c r="K535" s="142"/>
    </row>
    <row r="536" spans="1:11">
      <c r="A536" s="143"/>
      <c r="B536" s="142"/>
      <c r="C536" s="142"/>
      <c r="D536" s="142"/>
      <c r="E536" s="141" t="s">
        <v>1875</v>
      </c>
      <c r="F536" s="141" t="s">
        <v>1468</v>
      </c>
      <c r="G536" s="142"/>
      <c r="H536" s="142"/>
      <c r="I536" s="142"/>
      <c r="J536" s="142"/>
      <c r="K536" s="142"/>
    </row>
    <row r="537" spans="1:11">
      <c r="A537" s="143"/>
      <c r="B537" s="142"/>
      <c r="C537" s="142"/>
      <c r="D537" s="142"/>
      <c r="E537" s="142"/>
      <c r="F537" s="144" t="s">
        <v>1292</v>
      </c>
      <c r="G537" s="142"/>
      <c r="H537" s="145" t="s">
        <v>4</v>
      </c>
      <c r="I537" s="146">
        <v>0.44</v>
      </c>
      <c r="J537" s="146">
        <f>Labour!D16</f>
        <v>466.67</v>
      </c>
      <c r="K537" s="146">
        <f>I537*J537</f>
        <v>205.3348</v>
      </c>
    </row>
    <row r="538" spans="1:11">
      <c r="A538" s="143"/>
      <c r="B538" s="142"/>
      <c r="C538" s="142"/>
      <c r="D538" s="142"/>
      <c r="E538" s="142"/>
      <c r="F538" s="144" t="s">
        <v>18</v>
      </c>
      <c r="G538" s="142"/>
      <c r="H538" s="145" t="s">
        <v>4</v>
      </c>
      <c r="I538" s="146">
        <v>9</v>
      </c>
      <c r="J538" s="146">
        <f>Labour!D17</f>
        <v>466.67</v>
      </c>
      <c r="K538" s="146">
        <f>I538*J538</f>
        <v>4200.03</v>
      </c>
    </row>
    <row r="539" spans="1:11">
      <c r="A539" s="143"/>
      <c r="B539" s="142"/>
      <c r="C539" s="142"/>
      <c r="D539" s="142"/>
      <c r="E539" s="142"/>
      <c r="F539" s="144" t="s">
        <v>20</v>
      </c>
      <c r="G539" s="142"/>
      <c r="H539" s="145" t="s">
        <v>4</v>
      </c>
      <c r="I539" s="146">
        <v>2</v>
      </c>
      <c r="J539" s="146">
        <f>Labour!D19</f>
        <v>466.67</v>
      </c>
      <c r="K539" s="146">
        <f>I539*J539</f>
        <v>933.34</v>
      </c>
    </row>
    <row r="540" spans="1:11">
      <c r="A540" s="143"/>
      <c r="B540" s="142"/>
      <c r="C540" s="142"/>
      <c r="D540" s="142"/>
      <c r="E540" s="141" t="s">
        <v>955</v>
      </c>
      <c r="F540" s="141" t="s">
        <v>1231</v>
      </c>
      <c r="G540" s="142"/>
      <c r="H540" s="142"/>
      <c r="I540" s="142"/>
      <c r="J540" s="142"/>
      <c r="K540" s="142"/>
    </row>
    <row r="541" spans="1:11">
      <c r="A541" s="143"/>
      <c r="B541" s="142"/>
      <c r="C541" s="142"/>
      <c r="D541" s="142"/>
      <c r="E541" s="142"/>
      <c r="F541" s="144" t="s">
        <v>1887</v>
      </c>
      <c r="G541" s="142"/>
      <c r="H541" s="145" t="s">
        <v>89</v>
      </c>
      <c r="I541" s="146">
        <v>6</v>
      </c>
      <c r="J541" s="146">
        <f>'Plant &amp; Machinery'!G20</f>
        <v>634</v>
      </c>
      <c r="K541" s="146">
        <f>I541*J541</f>
        <v>3804</v>
      </c>
    </row>
    <row r="542" spans="1:11">
      <c r="A542" s="143"/>
      <c r="B542" s="142"/>
      <c r="C542" s="142"/>
      <c r="D542" s="142"/>
      <c r="E542" s="142"/>
      <c r="F542" s="144" t="s">
        <v>1878</v>
      </c>
      <c r="G542" s="142"/>
      <c r="H542" s="145" t="s">
        <v>89</v>
      </c>
      <c r="I542" s="146">
        <v>6</v>
      </c>
      <c r="J542" s="146">
        <f>'Plant &amp; Machinery'!G5</f>
        <v>586</v>
      </c>
      <c r="K542" s="146">
        <f>I542*J542</f>
        <v>3516</v>
      </c>
    </row>
    <row r="543" spans="1:11" ht="16.5" customHeight="1">
      <c r="A543" s="143"/>
      <c r="B543" s="142"/>
      <c r="C543" s="142"/>
      <c r="D543" s="142"/>
      <c r="E543" s="142"/>
      <c r="F543" s="702" t="s">
        <v>1985</v>
      </c>
      <c r="G543" s="702"/>
      <c r="H543" s="145" t="s">
        <v>89</v>
      </c>
      <c r="I543" s="146">
        <v>6</v>
      </c>
      <c r="J543" s="146">
        <f>'Plant &amp; Machinery'!G22</f>
        <v>1440</v>
      </c>
      <c r="K543" s="146">
        <f>I543*J543</f>
        <v>8640</v>
      </c>
    </row>
    <row r="544" spans="1:11" ht="28.5" customHeight="1">
      <c r="A544" s="143"/>
      <c r="B544" s="142"/>
      <c r="C544" s="142"/>
      <c r="D544" s="142"/>
      <c r="E544" s="142"/>
      <c r="F544" s="702" t="s">
        <v>1986</v>
      </c>
      <c r="G544" s="702"/>
      <c r="H544" s="145" t="s">
        <v>89</v>
      </c>
      <c r="I544" s="146">
        <v>6</v>
      </c>
      <c r="J544" s="146">
        <f>'Plant &amp; Machinery'!G47</f>
        <v>684</v>
      </c>
      <c r="K544" s="146">
        <f>J544*I544</f>
        <v>4104</v>
      </c>
    </row>
    <row r="545" spans="1:11">
      <c r="A545" s="143"/>
      <c r="B545" s="142"/>
      <c r="C545" s="142"/>
      <c r="D545" s="142"/>
      <c r="E545" s="142"/>
      <c r="F545" s="144" t="s">
        <v>1336</v>
      </c>
      <c r="G545" s="142"/>
      <c r="H545" s="145" t="s">
        <v>89</v>
      </c>
      <c r="I545" s="146">
        <v>6</v>
      </c>
      <c r="J545" s="146">
        <f>'Plant &amp; Machinery'!G18</f>
        <v>1537</v>
      </c>
      <c r="K545" s="146">
        <f>J545*I545</f>
        <v>9222</v>
      </c>
    </row>
    <row r="546" spans="1:11">
      <c r="A546" s="143"/>
      <c r="B546" s="142"/>
      <c r="C546" s="142"/>
      <c r="D546" s="142"/>
      <c r="E546" s="142"/>
      <c r="F546" s="144" t="s">
        <v>1987</v>
      </c>
      <c r="G546" s="142"/>
      <c r="H546" s="145" t="s">
        <v>89</v>
      </c>
      <c r="I546" s="146">
        <v>6</v>
      </c>
      <c r="J546" s="146">
        <f>'Plant &amp; Machinery'!G11</f>
        <v>1711</v>
      </c>
      <c r="K546" s="146">
        <f>I546*J546</f>
        <v>10266</v>
      </c>
    </row>
    <row r="547" spans="1:11">
      <c r="A547" s="143"/>
      <c r="B547" s="142"/>
      <c r="C547" s="142"/>
      <c r="D547" s="142"/>
      <c r="E547" s="142"/>
      <c r="F547" s="144" t="s">
        <v>1988</v>
      </c>
      <c r="G547" s="142"/>
      <c r="H547" s="145" t="s">
        <v>89</v>
      </c>
      <c r="I547" s="146">
        <v>18.75</v>
      </c>
      <c r="J547" s="146">
        <f>'Plant &amp; Machinery'!G36</f>
        <v>1320</v>
      </c>
      <c r="K547" s="146">
        <f>J547*I547</f>
        <v>24750</v>
      </c>
    </row>
    <row r="548" spans="1:11">
      <c r="A548" s="143"/>
      <c r="B548" s="142"/>
      <c r="C548" s="142"/>
      <c r="D548" s="142"/>
      <c r="E548" s="141" t="s">
        <v>957</v>
      </c>
      <c r="F548" s="141" t="s">
        <v>1293</v>
      </c>
      <c r="G548" s="142"/>
      <c r="H548" s="142"/>
      <c r="I548" s="142"/>
      <c r="J548" s="142"/>
      <c r="K548" s="142"/>
    </row>
    <row r="549" spans="1:11" ht="16.5" customHeight="1">
      <c r="A549" s="143"/>
      <c r="B549" s="142"/>
      <c r="C549" s="142"/>
      <c r="D549" s="142"/>
      <c r="E549" s="142"/>
      <c r="F549" s="144" t="s">
        <v>1971</v>
      </c>
      <c r="G549" s="142"/>
      <c r="H549" s="145" t="s">
        <v>71</v>
      </c>
      <c r="I549" s="146">
        <v>7.5</v>
      </c>
      <c r="J549" s="146">
        <f>Material!D41</f>
        <v>75400</v>
      </c>
      <c r="K549" s="146">
        <f>I549*J549</f>
        <v>565500</v>
      </c>
    </row>
    <row r="550" spans="1:11" ht="27.75" customHeight="1">
      <c r="A550" s="143"/>
      <c r="B550" s="142"/>
      <c r="C550" s="142"/>
      <c r="D550" s="142"/>
      <c r="E550" s="142"/>
      <c r="F550" s="702" t="s">
        <v>1967</v>
      </c>
      <c r="G550" s="702"/>
      <c r="H550" s="145" t="s">
        <v>29</v>
      </c>
      <c r="I550" s="146">
        <v>75</v>
      </c>
      <c r="J550" s="146">
        <f>Material!D64</f>
        <v>1320</v>
      </c>
      <c r="K550" s="146">
        <f>J550*I550</f>
        <v>99000</v>
      </c>
    </row>
    <row r="551" spans="1:11">
      <c r="A551" s="143"/>
      <c r="B551" s="142"/>
      <c r="C551" s="142"/>
      <c r="D551" s="142"/>
      <c r="E551" s="141" t="s">
        <v>959</v>
      </c>
      <c r="F551" s="141" t="s">
        <v>1884</v>
      </c>
      <c r="G551" s="142"/>
      <c r="H551" s="142"/>
      <c r="I551" s="142"/>
      <c r="J551" s="142"/>
      <c r="K551" s="147">
        <f>SUM(K537:K550)*12.5%</f>
        <v>91767.588099999994</v>
      </c>
    </row>
    <row r="552" spans="1:11">
      <c r="A552" s="143"/>
      <c r="B552" s="142"/>
      <c r="C552" s="142"/>
      <c r="D552" s="142"/>
      <c r="E552" s="141"/>
      <c r="F552" s="141"/>
      <c r="G552" s="142"/>
      <c r="H552" s="142"/>
      <c r="I552" s="142"/>
      <c r="J552" s="142"/>
      <c r="K552" s="147"/>
    </row>
    <row r="553" spans="1:11">
      <c r="A553" s="143"/>
      <c r="B553" s="142"/>
      <c r="C553" s="142"/>
      <c r="D553" s="142"/>
      <c r="E553" s="144" t="s">
        <v>1989</v>
      </c>
      <c r="F553" s="142"/>
      <c r="G553" s="142"/>
      <c r="H553" s="142"/>
      <c r="I553" s="142"/>
      <c r="J553" s="142"/>
      <c r="K553" s="146">
        <f>SUM(K537:K551)</f>
        <v>825908.2929</v>
      </c>
    </row>
    <row r="554" spans="1:11">
      <c r="A554" s="143"/>
      <c r="B554" s="142"/>
      <c r="C554" s="142"/>
      <c r="D554" s="142"/>
      <c r="E554" s="141" t="s">
        <v>1990</v>
      </c>
      <c r="F554" s="142"/>
      <c r="G554" s="142"/>
      <c r="H554" s="142"/>
      <c r="I554" s="142"/>
      <c r="J554" s="142"/>
      <c r="K554" s="147">
        <f>K553/7500</f>
        <v>110.12110572</v>
      </c>
    </row>
    <row r="555" spans="1:11">
      <c r="A555" s="143"/>
      <c r="B555" s="142"/>
      <c r="C555" s="142"/>
      <c r="D555" s="141" t="s">
        <v>689</v>
      </c>
      <c r="E555" s="141" t="s">
        <v>690</v>
      </c>
      <c r="F555" s="142"/>
      <c r="G555" s="142"/>
      <c r="H555" s="142"/>
      <c r="I555" s="142"/>
      <c r="J555" s="142"/>
      <c r="K555" s="142"/>
    </row>
    <row r="556" spans="1:11">
      <c r="A556" s="143"/>
      <c r="B556" s="142"/>
      <c r="C556" s="142"/>
      <c r="D556" s="142"/>
      <c r="E556" s="144" t="s">
        <v>1426</v>
      </c>
      <c r="F556" s="142"/>
      <c r="G556" s="142"/>
      <c r="H556" s="142"/>
      <c r="I556" s="142"/>
      <c r="J556" s="142"/>
      <c r="K556" s="142"/>
    </row>
    <row r="557" spans="1:11">
      <c r="A557" s="143"/>
      <c r="B557" s="142"/>
      <c r="C557" s="142"/>
      <c r="D557" s="142"/>
      <c r="E557" s="144" t="s">
        <v>1984</v>
      </c>
      <c r="F557" s="142"/>
      <c r="G557" s="142"/>
      <c r="H557" s="142"/>
      <c r="I557" s="142"/>
      <c r="J557" s="142"/>
      <c r="K557" s="142"/>
    </row>
    <row r="558" spans="1:11">
      <c r="A558" s="143"/>
      <c r="B558" s="142"/>
      <c r="C558" s="142"/>
      <c r="D558" s="142"/>
      <c r="E558" s="141" t="s">
        <v>1875</v>
      </c>
      <c r="F558" s="141" t="s">
        <v>1468</v>
      </c>
      <c r="G558" s="142"/>
      <c r="H558" s="142"/>
      <c r="I558" s="142"/>
      <c r="J558" s="142"/>
      <c r="K558" s="142"/>
    </row>
    <row r="559" spans="1:11">
      <c r="A559" s="143"/>
      <c r="B559" s="142"/>
      <c r="C559" s="142"/>
      <c r="D559" s="142"/>
      <c r="E559" s="142"/>
      <c r="F559" s="144" t="s">
        <v>1292</v>
      </c>
      <c r="G559" s="142"/>
      <c r="H559" s="145" t="s">
        <v>4</v>
      </c>
      <c r="I559" s="146">
        <v>0.44</v>
      </c>
      <c r="J559" s="146">
        <f>Labour!D16</f>
        <v>466.67</v>
      </c>
      <c r="K559" s="146">
        <f>I559*J559</f>
        <v>205.3348</v>
      </c>
    </row>
    <row r="560" spans="1:11">
      <c r="A560" s="143"/>
      <c r="B560" s="142"/>
      <c r="C560" s="142"/>
      <c r="D560" s="142"/>
      <c r="E560" s="142"/>
      <c r="F560" s="144" t="s">
        <v>18</v>
      </c>
      <c r="G560" s="142"/>
      <c r="H560" s="145" t="s">
        <v>4</v>
      </c>
      <c r="I560" s="146">
        <v>9</v>
      </c>
      <c r="J560" s="146">
        <f>Labour!D17</f>
        <v>466.67</v>
      </c>
      <c r="K560" s="146">
        <f>I560*J560</f>
        <v>4200.03</v>
      </c>
    </row>
    <row r="561" spans="1:11">
      <c r="A561" s="143"/>
      <c r="B561" s="142"/>
      <c r="C561" s="142"/>
      <c r="D561" s="142"/>
      <c r="E561" s="142"/>
      <c r="F561" s="144" t="s">
        <v>20</v>
      </c>
      <c r="G561" s="142"/>
      <c r="H561" s="145" t="s">
        <v>4</v>
      </c>
      <c r="I561" s="146">
        <v>2</v>
      </c>
      <c r="J561" s="146">
        <f>Labour!D19</f>
        <v>466.67</v>
      </c>
      <c r="K561" s="146">
        <f>I561*J561</f>
        <v>933.34</v>
      </c>
    </row>
    <row r="562" spans="1:11">
      <c r="A562" s="143"/>
      <c r="B562" s="142"/>
      <c r="C562" s="142"/>
      <c r="D562" s="142"/>
      <c r="E562" s="141" t="s">
        <v>955</v>
      </c>
      <c r="F562" s="141" t="s">
        <v>1231</v>
      </c>
      <c r="G562" s="142"/>
      <c r="H562" s="142"/>
      <c r="I562" s="142"/>
      <c r="J562" s="142"/>
      <c r="K562" s="142"/>
    </row>
    <row r="563" spans="1:11">
      <c r="A563" s="143"/>
      <c r="B563" s="142"/>
      <c r="C563" s="142"/>
      <c r="D563" s="142"/>
      <c r="E563" s="142"/>
      <c r="F563" s="144" t="s">
        <v>1887</v>
      </c>
      <c r="G563" s="142"/>
      <c r="H563" s="145" t="s">
        <v>89</v>
      </c>
      <c r="I563" s="146">
        <v>6</v>
      </c>
      <c r="J563" s="146">
        <f>'Plant &amp; Machinery'!G20</f>
        <v>634</v>
      </c>
      <c r="K563" s="146">
        <f>I563*J563</f>
        <v>3804</v>
      </c>
    </row>
    <row r="564" spans="1:11">
      <c r="A564" s="143"/>
      <c r="B564" s="142"/>
      <c r="C564" s="142"/>
      <c r="D564" s="142"/>
      <c r="E564" s="142"/>
      <c r="F564" s="144" t="s">
        <v>1878</v>
      </c>
      <c r="G564" s="142"/>
      <c r="H564" s="145" t="s">
        <v>89</v>
      </c>
      <c r="I564" s="146">
        <v>6</v>
      </c>
      <c r="J564" s="146">
        <f>'Plant &amp; Machinery'!G5</f>
        <v>586</v>
      </c>
      <c r="K564" s="146">
        <f>I564*J564</f>
        <v>3516</v>
      </c>
    </row>
    <row r="565" spans="1:11" ht="15.75" customHeight="1">
      <c r="A565" s="143"/>
      <c r="B565" s="142"/>
      <c r="C565" s="142"/>
      <c r="D565" s="142"/>
      <c r="E565" s="142"/>
      <c r="F565" s="702" t="s">
        <v>1985</v>
      </c>
      <c r="G565" s="702"/>
      <c r="H565" s="145" t="s">
        <v>89</v>
      </c>
      <c r="I565" s="146">
        <v>6</v>
      </c>
      <c r="J565" s="146">
        <f>'Plant &amp; Machinery'!G22</f>
        <v>1440</v>
      </c>
      <c r="K565" s="146">
        <f>I565*J565</f>
        <v>8640</v>
      </c>
    </row>
    <row r="566" spans="1:11" ht="27" customHeight="1">
      <c r="A566" s="143"/>
      <c r="B566" s="142"/>
      <c r="C566" s="142"/>
      <c r="D566" s="142"/>
      <c r="E566" s="142"/>
      <c r="F566" s="702" t="s">
        <v>1986</v>
      </c>
      <c r="G566" s="702"/>
      <c r="H566" s="145" t="s">
        <v>89</v>
      </c>
      <c r="I566" s="146">
        <v>6</v>
      </c>
      <c r="J566" s="146">
        <f>'Plant &amp; Machinery'!G47</f>
        <v>684</v>
      </c>
      <c r="K566" s="146">
        <f>J566*I566</f>
        <v>4104</v>
      </c>
    </row>
    <row r="567" spans="1:11">
      <c r="A567" s="143"/>
      <c r="B567" s="142"/>
      <c r="C567" s="142"/>
      <c r="D567" s="142"/>
      <c r="E567" s="142"/>
      <c r="F567" s="144" t="s">
        <v>1336</v>
      </c>
      <c r="G567" s="142"/>
      <c r="H567" s="145" t="s">
        <v>89</v>
      </c>
      <c r="I567" s="146">
        <v>6</v>
      </c>
      <c r="J567" s="146">
        <f>'Plant &amp; Machinery'!G18</f>
        <v>1537</v>
      </c>
      <c r="K567" s="146">
        <f>J567*I567</f>
        <v>9222</v>
      </c>
    </row>
    <row r="568" spans="1:11">
      <c r="A568" s="143"/>
      <c r="B568" s="142"/>
      <c r="C568" s="142"/>
      <c r="D568" s="142"/>
      <c r="E568" s="142"/>
      <c r="F568" s="144" t="s">
        <v>1987</v>
      </c>
      <c r="G568" s="142"/>
      <c r="H568" s="145" t="s">
        <v>89</v>
      </c>
      <c r="I568" s="146">
        <v>6</v>
      </c>
      <c r="J568" s="146">
        <f>'Plant &amp; Machinery'!G11</f>
        <v>1711</v>
      </c>
      <c r="K568" s="146">
        <f>I568*J568</f>
        <v>10266</v>
      </c>
    </row>
    <row r="569" spans="1:11">
      <c r="A569" s="143"/>
      <c r="B569" s="142"/>
      <c r="C569" s="142"/>
      <c r="D569" s="142"/>
      <c r="E569" s="142"/>
      <c r="F569" s="144" t="s">
        <v>1988</v>
      </c>
      <c r="G569" s="142"/>
      <c r="H569" s="145" t="s">
        <v>89</v>
      </c>
      <c r="I569" s="146">
        <v>18.75</v>
      </c>
      <c r="J569" s="146">
        <f>'Plant &amp; Machinery'!G36</f>
        <v>1320</v>
      </c>
      <c r="K569" s="146">
        <f>J569*I569</f>
        <v>24750</v>
      </c>
    </row>
    <row r="570" spans="1:11">
      <c r="A570" s="143"/>
      <c r="B570" s="142"/>
      <c r="C570" s="142"/>
      <c r="D570" s="142"/>
      <c r="E570" s="141" t="s">
        <v>957</v>
      </c>
      <c r="F570" s="141" t="s">
        <v>1293</v>
      </c>
      <c r="G570" s="142"/>
      <c r="H570" s="142"/>
      <c r="I570" s="142"/>
      <c r="J570" s="142"/>
      <c r="K570" s="142"/>
    </row>
    <row r="571" spans="1:11">
      <c r="A571" s="143"/>
      <c r="B571" s="142"/>
      <c r="C571" s="142"/>
      <c r="D571" s="142"/>
      <c r="E571" s="142"/>
      <c r="F571" s="144" t="s">
        <v>1972</v>
      </c>
      <c r="G571" s="142"/>
      <c r="H571" s="145" t="s">
        <v>71</v>
      </c>
      <c r="I571" s="146">
        <v>7.5</v>
      </c>
      <c r="J571" s="146">
        <f>Material!D40</f>
        <v>53000</v>
      </c>
      <c r="K571" s="146">
        <f>J571*I571</f>
        <v>397500</v>
      </c>
    </row>
    <row r="572" spans="1:11" ht="27" customHeight="1">
      <c r="A572" s="143"/>
      <c r="B572" s="142"/>
      <c r="C572" s="142"/>
      <c r="D572" s="142"/>
      <c r="E572" s="142"/>
      <c r="F572" s="702" t="s">
        <v>1967</v>
      </c>
      <c r="G572" s="702"/>
      <c r="H572" s="145" t="s">
        <v>29</v>
      </c>
      <c r="I572" s="146">
        <v>75</v>
      </c>
      <c r="J572" s="146">
        <f>Material!D64</f>
        <v>1320</v>
      </c>
      <c r="K572" s="146">
        <f>J572*I572</f>
        <v>99000</v>
      </c>
    </row>
    <row r="573" spans="1:11">
      <c r="A573" s="143"/>
      <c r="B573" s="142"/>
      <c r="C573" s="142"/>
      <c r="D573" s="142"/>
      <c r="E573" s="141" t="s">
        <v>959</v>
      </c>
      <c r="F573" s="141" t="s">
        <v>1884</v>
      </c>
      <c r="G573" s="142"/>
      <c r="H573" s="142"/>
      <c r="I573" s="142"/>
      <c r="J573" s="142"/>
      <c r="K573" s="147">
        <f>SUM(K559:K572)*12.5%</f>
        <v>70767.588099999994</v>
      </c>
    </row>
    <row r="574" spans="1:11">
      <c r="A574" s="143"/>
      <c r="B574" s="142"/>
      <c r="C574" s="142"/>
      <c r="D574" s="142"/>
      <c r="E574" s="141"/>
      <c r="F574" s="141"/>
      <c r="G574" s="142"/>
      <c r="H574" s="142"/>
      <c r="I574" s="142"/>
      <c r="J574" s="142"/>
      <c r="K574" s="147"/>
    </row>
    <row r="575" spans="1:11">
      <c r="A575" s="143"/>
      <c r="B575" s="142"/>
      <c r="C575" s="142"/>
      <c r="D575" s="142"/>
      <c r="E575" s="144" t="s">
        <v>1989</v>
      </c>
      <c r="F575" s="142"/>
      <c r="G575" s="142"/>
      <c r="H575" s="142"/>
      <c r="I575" s="142"/>
      <c r="J575" s="142"/>
      <c r="K575" s="146">
        <f>SUM(K559:K573)</f>
        <v>636908.2929</v>
      </c>
    </row>
    <row r="576" spans="1:11">
      <c r="A576" s="143"/>
      <c r="B576" s="142"/>
      <c r="C576" s="142"/>
      <c r="D576" s="142"/>
      <c r="E576" s="141" t="s">
        <v>1990</v>
      </c>
      <c r="F576" s="142"/>
      <c r="G576" s="142"/>
      <c r="H576" s="142"/>
      <c r="I576" s="142"/>
      <c r="J576" s="142"/>
      <c r="K576" s="147">
        <f>K575/7500</f>
        <v>84.92110572</v>
      </c>
    </row>
    <row r="577" spans="1:11" ht="15" customHeight="1">
      <c r="A577" s="143"/>
      <c r="B577" s="142"/>
      <c r="C577" s="142"/>
      <c r="D577" s="141" t="s">
        <v>691</v>
      </c>
      <c r="E577" s="141" t="s">
        <v>692</v>
      </c>
      <c r="F577" s="142"/>
      <c r="G577" s="142"/>
      <c r="H577" s="142"/>
      <c r="I577" s="142"/>
      <c r="J577" s="142"/>
      <c r="K577" s="142"/>
    </row>
    <row r="578" spans="1:11">
      <c r="A578" s="143"/>
      <c r="B578" s="142"/>
      <c r="C578" s="142"/>
      <c r="D578" s="142"/>
      <c r="E578" s="144" t="s">
        <v>1426</v>
      </c>
      <c r="F578" s="142"/>
      <c r="G578" s="142"/>
      <c r="H578" s="142"/>
      <c r="I578" s="142"/>
      <c r="J578" s="142"/>
      <c r="K578" s="142"/>
    </row>
    <row r="579" spans="1:11">
      <c r="A579" s="143"/>
      <c r="B579" s="142"/>
      <c r="C579" s="142"/>
      <c r="D579" s="142"/>
      <c r="E579" s="144" t="s">
        <v>1984</v>
      </c>
      <c r="F579" s="142"/>
      <c r="G579" s="142"/>
      <c r="H579" s="142"/>
      <c r="I579" s="142"/>
      <c r="J579" s="142"/>
      <c r="K579" s="142"/>
    </row>
    <row r="580" spans="1:11">
      <c r="A580" s="143"/>
      <c r="B580" s="142"/>
      <c r="C580" s="142"/>
      <c r="D580" s="142"/>
      <c r="E580" s="141" t="s">
        <v>1875</v>
      </c>
      <c r="F580" s="141" t="s">
        <v>1468</v>
      </c>
      <c r="G580" s="142"/>
      <c r="H580" s="142"/>
      <c r="I580" s="142"/>
      <c r="J580" s="142"/>
      <c r="K580" s="142"/>
    </row>
    <row r="581" spans="1:11">
      <c r="A581" s="143"/>
      <c r="B581" s="142"/>
      <c r="C581" s="142"/>
      <c r="D581" s="142"/>
      <c r="E581" s="142"/>
      <c r="F581" s="144" t="s">
        <v>1292</v>
      </c>
      <c r="G581" s="142"/>
      <c r="H581" s="145" t="s">
        <v>4</v>
      </c>
      <c r="I581" s="146">
        <v>0.44</v>
      </c>
      <c r="J581" s="146">
        <f>Labour!D16</f>
        <v>466.67</v>
      </c>
      <c r="K581" s="146">
        <f>I581*J581</f>
        <v>205.3348</v>
      </c>
    </row>
    <row r="582" spans="1:11">
      <c r="A582" s="143"/>
      <c r="B582" s="142"/>
      <c r="C582" s="142"/>
      <c r="D582" s="142"/>
      <c r="E582" s="142"/>
      <c r="F582" s="144" t="s">
        <v>18</v>
      </c>
      <c r="G582" s="142"/>
      <c r="H582" s="145" t="s">
        <v>4</v>
      </c>
      <c r="I582" s="146">
        <v>9</v>
      </c>
      <c r="J582" s="146">
        <f>Labour!D17</f>
        <v>466.67</v>
      </c>
      <c r="K582" s="146">
        <f>I582*J582</f>
        <v>4200.03</v>
      </c>
    </row>
    <row r="583" spans="1:11">
      <c r="A583" s="143"/>
      <c r="B583" s="142"/>
      <c r="C583" s="142"/>
      <c r="D583" s="142"/>
      <c r="E583" s="142"/>
      <c r="F583" s="144" t="s">
        <v>20</v>
      </c>
      <c r="G583" s="142"/>
      <c r="H583" s="145" t="s">
        <v>4</v>
      </c>
      <c r="I583" s="146">
        <v>2</v>
      </c>
      <c r="J583" s="146">
        <f>Labour!D19</f>
        <v>466.67</v>
      </c>
      <c r="K583" s="146">
        <f>I583*J583</f>
        <v>933.34</v>
      </c>
    </row>
    <row r="584" spans="1:11">
      <c r="A584" s="143"/>
      <c r="B584" s="142"/>
      <c r="C584" s="142"/>
      <c r="D584" s="142"/>
      <c r="E584" s="141" t="s">
        <v>955</v>
      </c>
      <c r="F584" s="141" t="s">
        <v>1231</v>
      </c>
      <c r="G584" s="142"/>
      <c r="H584" s="142"/>
      <c r="I584" s="142"/>
      <c r="J584" s="142"/>
      <c r="K584" s="142"/>
    </row>
    <row r="585" spans="1:11">
      <c r="A585" s="143"/>
      <c r="B585" s="142"/>
      <c r="C585" s="142"/>
      <c r="D585" s="142"/>
      <c r="E585" s="142"/>
      <c r="F585" s="144" t="s">
        <v>1887</v>
      </c>
      <c r="G585" s="142"/>
      <c r="H585" s="145" t="s">
        <v>89</v>
      </c>
      <c r="I585" s="146">
        <v>6</v>
      </c>
      <c r="J585" s="146">
        <f>'Plant &amp; Machinery'!G20</f>
        <v>634</v>
      </c>
      <c r="K585" s="146">
        <f>I585*J585</f>
        <v>3804</v>
      </c>
    </row>
    <row r="586" spans="1:11">
      <c r="A586" s="143"/>
      <c r="B586" s="142"/>
      <c r="C586" s="142"/>
      <c r="D586" s="142"/>
      <c r="E586" s="142"/>
      <c r="F586" s="144" t="s">
        <v>1878</v>
      </c>
      <c r="G586" s="142"/>
      <c r="H586" s="145" t="s">
        <v>89</v>
      </c>
      <c r="I586" s="146">
        <v>6</v>
      </c>
      <c r="J586" s="146">
        <f>'Plant &amp; Machinery'!G5</f>
        <v>586</v>
      </c>
      <c r="K586" s="146">
        <f>I586*J586</f>
        <v>3516</v>
      </c>
    </row>
    <row r="587" spans="1:11" ht="17.25" customHeight="1">
      <c r="A587" s="143"/>
      <c r="B587" s="142"/>
      <c r="C587" s="142"/>
      <c r="D587" s="142"/>
      <c r="E587" s="142"/>
      <c r="F587" s="702" t="s">
        <v>1985</v>
      </c>
      <c r="G587" s="702"/>
      <c r="H587" s="145" t="s">
        <v>89</v>
      </c>
      <c r="I587" s="146">
        <v>6</v>
      </c>
      <c r="J587" s="146">
        <f>'Plant &amp; Machinery'!G22</f>
        <v>1440</v>
      </c>
      <c r="K587" s="146">
        <f>I587*J587</f>
        <v>8640</v>
      </c>
    </row>
    <row r="588" spans="1:11" ht="27" customHeight="1">
      <c r="A588" s="143"/>
      <c r="B588" s="142"/>
      <c r="C588" s="142"/>
      <c r="D588" s="142"/>
      <c r="E588" s="142"/>
      <c r="F588" s="702" t="s">
        <v>1986</v>
      </c>
      <c r="G588" s="702"/>
      <c r="H588" s="145" t="s">
        <v>89</v>
      </c>
      <c r="I588" s="146">
        <v>6</v>
      </c>
      <c r="J588" s="146">
        <f>'Plant &amp; Machinery'!G47</f>
        <v>684</v>
      </c>
      <c r="K588" s="146">
        <f>J588*I588</f>
        <v>4104</v>
      </c>
    </row>
    <row r="589" spans="1:11">
      <c r="A589" s="143"/>
      <c r="B589" s="142"/>
      <c r="C589" s="142"/>
      <c r="D589" s="142"/>
      <c r="E589" s="142"/>
      <c r="F589" s="144" t="s">
        <v>1336</v>
      </c>
      <c r="G589" s="142"/>
      <c r="H589" s="145" t="s">
        <v>89</v>
      </c>
      <c r="I589" s="146">
        <v>6</v>
      </c>
      <c r="J589" s="146">
        <f>'Plant &amp; Machinery'!G18</f>
        <v>1537</v>
      </c>
      <c r="K589" s="146">
        <f>J589*I589</f>
        <v>9222</v>
      </c>
    </row>
    <row r="590" spans="1:11">
      <c r="A590" s="143"/>
      <c r="B590" s="142"/>
      <c r="C590" s="142"/>
      <c r="D590" s="142"/>
      <c r="E590" s="142"/>
      <c r="F590" s="144" t="s">
        <v>1987</v>
      </c>
      <c r="G590" s="142"/>
      <c r="H590" s="145" t="s">
        <v>89</v>
      </c>
      <c r="I590" s="146">
        <v>6</v>
      </c>
      <c r="J590" s="146">
        <f>'Plant &amp; Machinery'!G11</f>
        <v>1711</v>
      </c>
      <c r="K590" s="146">
        <f>I590*J590</f>
        <v>10266</v>
      </c>
    </row>
    <row r="591" spans="1:11">
      <c r="A591" s="143"/>
      <c r="B591" s="142"/>
      <c r="C591" s="142"/>
      <c r="D591" s="142"/>
      <c r="E591" s="142"/>
      <c r="F591" s="144" t="s">
        <v>1988</v>
      </c>
      <c r="G591" s="142"/>
      <c r="H591" s="145" t="s">
        <v>89</v>
      </c>
      <c r="I591" s="146">
        <v>18.75</v>
      </c>
      <c r="J591" s="146">
        <f>'Plant &amp; Machinery'!G36</f>
        <v>1320</v>
      </c>
      <c r="K591" s="146">
        <f>J591*I591</f>
        <v>24750</v>
      </c>
    </row>
    <row r="592" spans="1:11">
      <c r="A592" s="143"/>
      <c r="B592" s="142"/>
      <c r="C592" s="142"/>
      <c r="D592" s="142"/>
      <c r="E592" s="141" t="s">
        <v>957</v>
      </c>
      <c r="F592" s="141" t="s">
        <v>1293</v>
      </c>
      <c r="G592" s="142"/>
      <c r="H592" s="142"/>
      <c r="I592" s="142"/>
      <c r="J592" s="142"/>
      <c r="K592" s="142"/>
    </row>
    <row r="593" spans="1:11" ht="12.75" customHeight="1">
      <c r="A593" s="143"/>
      <c r="B593" s="142"/>
      <c r="C593" s="142"/>
      <c r="D593" s="142"/>
      <c r="E593" s="142"/>
      <c r="F593" s="702" t="s">
        <v>1973</v>
      </c>
      <c r="G593" s="702"/>
      <c r="H593" s="145" t="s">
        <v>71</v>
      </c>
      <c r="I593" s="146">
        <v>7.5</v>
      </c>
      <c r="J593" s="146">
        <f>Material!D41</f>
        <v>75400</v>
      </c>
      <c r="K593" s="146">
        <f>J593*I593</f>
        <v>565500</v>
      </c>
    </row>
    <row r="594" spans="1:11" ht="27" customHeight="1">
      <c r="A594" s="143"/>
      <c r="B594" s="142"/>
      <c r="C594" s="142"/>
      <c r="D594" s="142"/>
      <c r="E594" s="142"/>
      <c r="F594" s="702" t="s">
        <v>1967</v>
      </c>
      <c r="G594" s="702"/>
      <c r="H594" s="145" t="s">
        <v>29</v>
      </c>
      <c r="I594" s="146">
        <v>75</v>
      </c>
      <c r="J594" s="146">
        <f>Material!D64</f>
        <v>1320</v>
      </c>
      <c r="K594" s="146">
        <f>J594*I594</f>
        <v>99000</v>
      </c>
    </row>
    <row r="595" spans="1:11">
      <c r="A595" s="143"/>
      <c r="B595" s="142"/>
      <c r="C595" s="142"/>
      <c r="D595" s="142"/>
      <c r="E595" s="141" t="s">
        <v>959</v>
      </c>
      <c r="F595" s="141" t="s">
        <v>1884</v>
      </c>
      <c r="G595" s="142"/>
      <c r="H595" s="142"/>
      <c r="I595" s="142"/>
      <c r="J595" s="142"/>
      <c r="K595" s="147">
        <f>SUM(K581:K594)*12.5%</f>
        <v>91767.588099999994</v>
      </c>
    </row>
    <row r="596" spans="1:11">
      <c r="A596" s="143"/>
      <c r="B596" s="142"/>
      <c r="C596" s="142"/>
      <c r="D596" s="142"/>
      <c r="E596" s="141"/>
      <c r="F596" s="141"/>
      <c r="G596" s="142"/>
      <c r="H596" s="142"/>
      <c r="I596" s="142"/>
      <c r="J596" s="142"/>
      <c r="K596" s="147"/>
    </row>
    <row r="597" spans="1:11">
      <c r="A597" s="143"/>
      <c r="B597" s="142"/>
      <c r="C597" s="142"/>
      <c r="D597" s="142"/>
      <c r="E597" s="144" t="s">
        <v>1989</v>
      </c>
      <c r="F597" s="142"/>
      <c r="G597" s="142"/>
      <c r="H597" s="142"/>
      <c r="I597" s="142"/>
      <c r="J597" s="142"/>
      <c r="K597" s="146">
        <f>SUM(K581:K595)</f>
        <v>825908.2929</v>
      </c>
    </row>
    <row r="598" spans="1:11">
      <c r="A598" s="143"/>
      <c r="B598" s="142"/>
      <c r="C598" s="142"/>
      <c r="D598" s="142"/>
      <c r="E598" s="141" t="s">
        <v>1990</v>
      </c>
      <c r="F598" s="142"/>
      <c r="G598" s="142"/>
      <c r="H598" s="142"/>
      <c r="I598" s="142"/>
      <c r="J598" s="142"/>
      <c r="K598" s="147">
        <f>K597/7500</f>
        <v>110.12110572</v>
      </c>
    </row>
    <row r="599" spans="1:11">
      <c r="A599" s="143"/>
      <c r="B599" s="142"/>
      <c r="C599" s="142"/>
      <c r="D599" s="141" t="s">
        <v>693</v>
      </c>
      <c r="E599" s="142"/>
      <c r="F599" s="142"/>
      <c r="G599" s="142"/>
      <c r="H599" s="142"/>
      <c r="I599" s="142"/>
      <c r="J599" s="142"/>
      <c r="K599" s="142"/>
    </row>
    <row r="600" spans="1:11">
      <c r="A600" s="143"/>
      <c r="B600" s="142"/>
      <c r="C600" s="142"/>
      <c r="D600" s="141" t="s">
        <v>384</v>
      </c>
      <c r="E600" s="141" t="s">
        <v>72</v>
      </c>
      <c r="F600" s="142"/>
      <c r="G600" s="142"/>
      <c r="H600" s="142"/>
      <c r="I600" s="142"/>
      <c r="J600" s="142"/>
      <c r="K600" s="142"/>
    </row>
    <row r="601" spans="1:11">
      <c r="A601" s="143"/>
      <c r="B601" s="142"/>
      <c r="C601" s="142"/>
      <c r="D601" s="142"/>
      <c r="E601" s="144" t="s">
        <v>1426</v>
      </c>
      <c r="F601" s="142"/>
      <c r="G601" s="142"/>
      <c r="H601" s="142"/>
      <c r="I601" s="142"/>
      <c r="J601" s="142"/>
      <c r="K601" s="142"/>
    </row>
    <row r="602" spans="1:11">
      <c r="A602" s="143"/>
      <c r="B602" s="142"/>
      <c r="C602" s="142"/>
      <c r="D602" s="142"/>
      <c r="E602" s="144" t="s">
        <v>1984</v>
      </c>
      <c r="F602" s="142"/>
      <c r="G602" s="142"/>
      <c r="H602" s="142"/>
      <c r="I602" s="142"/>
      <c r="J602" s="142"/>
      <c r="K602" s="142"/>
    </row>
    <row r="603" spans="1:11">
      <c r="A603" s="143"/>
      <c r="B603" s="142"/>
      <c r="C603" s="142"/>
      <c r="D603" s="142"/>
      <c r="E603" s="141" t="s">
        <v>953</v>
      </c>
      <c r="F603" s="141" t="s">
        <v>1468</v>
      </c>
      <c r="G603" s="142"/>
      <c r="H603" s="142"/>
      <c r="I603" s="142"/>
      <c r="J603" s="142"/>
      <c r="K603" s="142"/>
    </row>
    <row r="604" spans="1:11">
      <c r="A604" s="143"/>
      <c r="B604" s="142"/>
      <c r="C604" s="142"/>
      <c r="D604" s="142"/>
      <c r="E604" s="142"/>
      <c r="F604" s="144" t="s">
        <v>1292</v>
      </c>
      <c r="G604" s="142"/>
      <c r="H604" s="145" t="s">
        <v>4</v>
      </c>
      <c r="I604" s="146">
        <v>0.44</v>
      </c>
      <c r="J604" s="146">
        <f>Labour!D16</f>
        <v>466.67</v>
      </c>
      <c r="K604" s="146">
        <f>I604*J604</f>
        <v>205.3348</v>
      </c>
    </row>
    <row r="605" spans="1:11">
      <c r="A605" s="143"/>
      <c r="B605" s="142"/>
      <c r="C605" s="142"/>
      <c r="D605" s="142"/>
      <c r="E605" s="142"/>
      <c r="F605" s="144" t="s">
        <v>18</v>
      </c>
      <c r="G605" s="142"/>
      <c r="H605" s="145" t="s">
        <v>4</v>
      </c>
      <c r="I605" s="146">
        <v>9</v>
      </c>
      <c r="J605" s="146">
        <f>Labour!D17</f>
        <v>466.67</v>
      </c>
      <c r="K605" s="146">
        <f>I605*J605</f>
        <v>4200.03</v>
      </c>
    </row>
    <row r="606" spans="1:11">
      <c r="A606" s="143"/>
      <c r="B606" s="142"/>
      <c r="C606" s="142"/>
      <c r="D606" s="142"/>
      <c r="E606" s="142"/>
      <c r="F606" s="144" t="s">
        <v>20</v>
      </c>
      <c r="G606" s="142"/>
      <c r="H606" s="145" t="s">
        <v>4</v>
      </c>
      <c r="I606" s="146">
        <v>2</v>
      </c>
      <c r="J606" s="146">
        <f>Labour!D19</f>
        <v>466.67</v>
      </c>
      <c r="K606" s="146">
        <f>I606*J606</f>
        <v>933.34</v>
      </c>
    </row>
    <row r="607" spans="1:11">
      <c r="A607" s="143"/>
      <c r="B607" s="142"/>
      <c r="C607" s="142"/>
      <c r="D607" s="142"/>
      <c r="E607" s="141" t="s">
        <v>955</v>
      </c>
      <c r="F607" s="141" t="s">
        <v>1231</v>
      </c>
      <c r="G607" s="142"/>
      <c r="H607" s="142"/>
      <c r="I607" s="142"/>
      <c r="J607" s="142"/>
      <c r="K607" s="142"/>
    </row>
    <row r="608" spans="1:11">
      <c r="A608" s="143"/>
      <c r="B608" s="142"/>
      <c r="C608" s="142"/>
      <c r="D608" s="142"/>
      <c r="E608" s="142"/>
      <c r="F608" s="144" t="s">
        <v>1887</v>
      </c>
      <c r="G608" s="142"/>
      <c r="H608" s="145" t="s">
        <v>89</v>
      </c>
      <c r="I608" s="146">
        <v>6</v>
      </c>
      <c r="J608" s="146">
        <f>'Plant &amp; Machinery'!G20</f>
        <v>634</v>
      </c>
      <c r="K608" s="146">
        <f>I608*J608</f>
        <v>3804</v>
      </c>
    </row>
    <row r="609" spans="1:11">
      <c r="A609" s="143"/>
      <c r="B609" s="142"/>
      <c r="C609" s="142"/>
      <c r="D609" s="142"/>
      <c r="E609" s="142"/>
      <c r="F609" s="144" t="s">
        <v>1878</v>
      </c>
      <c r="G609" s="142"/>
      <c r="H609" s="145" t="s">
        <v>89</v>
      </c>
      <c r="I609" s="146">
        <v>6</v>
      </c>
      <c r="J609" s="146">
        <f>'Plant &amp; Machinery'!G5</f>
        <v>586</v>
      </c>
      <c r="K609" s="146">
        <f>I609*J609</f>
        <v>3516</v>
      </c>
    </row>
    <row r="610" spans="1:11" ht="12.75" customHeight="1">
      <c r="A610" s="143"/>
      <c r="B610" s="142"/>
      <c r="C610" s="142"/>
      <c r="D610" s="142"/>
      <c r="E610" s="142"/>
      <c r="F610" s="702" t="s">
        <v>1991</v>
      </c>
      <c r="G610" s="702"/>
      <c r="H610" s="145" t="s">
        <v>89</v>
      </c>
      <c r="I610" s="146">
        <v>6</v>
      </c>
      <c r="J610" s="146">
        <f>'Plant &amp; Machinery'!G22</f>
        <v>1440</v>
      </c>
      <c r="K610" s="146">
        <f>I610*J610</f>
        <v>8640</v>
      </c>
    </row>
    <row r="611" spans="1:11" ht="28.5" customHeight="1">
      <c r="A611" s="143"/>
      <c r="B611" s="142"/>
      <c r="C611" s="142"/>
      <c r="D611" s="142"/>
      <c r="E611" s="142"/>
      <c r="F611" s="702" t="s">
        <v>1992</v>
      </c>
      <c r="G611" s="702"/>
      <c r="H611" s="145" t="s">
        <v>89</v>
      </c>
      <c r="I611" s="146">
        <v>6</v>
      </c>
      <c r="J611" s="146">
        <f>'Plant &amp; Machinery'!G47</f>
        <v>684</v>
      </c>
      <c r="K611" s="146">
        <f>J611*I611</f>
        <v>4104</v>
      </c>
    </row>
    <row r="612" spans="1:11">
      <c r="A612" s="143"/>
      <c r="B612" s="142"/>
      <c r="C612" s="142"/>
      <c r="D612" s="142"/>
      <c r="E612" s="142"/>
      <c r="F612" s="144" t="s">
        <v>1336</v>
      </c>
      <c r="G612" s="142"/>
      <c r="H612" s="145" t="s">
        <v>89</v>
      </c>
      <c r="I612" s="146">
        <v>6</v>
      </c>
      <c r="J612" s="146">
        <f>'Plant &amp; Machinery'!G18</f>
        <v>1537</v>
      </c>
      <c r="K612" s="146">
        <f>J612*I612</f>
        <v>9222</v>
      </c>
    </row>
    <row r="613" spans="1:11" ht="15.75" customHeight="1">
      <c r="A613" s="143"/>
      <c r="B613" s="142"/>
      <c r="C613" s="142"/>
      <c r="D613" s="142"/>
      <c r="E613" s="142"/>
      <c r="F613" s="702" t="s">
        <v>1993</v>
      </c>
      <c r="G613" s="702"/>
      <c r="H613" s="145" t="s">
        <v>89</v>
      </c>
      <c r="I613" s="146">
        <v>6</v>
      </c>
      <c r="J613" s="146">
        <f>'Plant &amp; Machinery'!G11</f>
        <v>1711</v>
      </c>
      <c r="K613" s="146">
        <f>I613*J613</f>
        <v>10266</v>
      </c>
    </row>
    <row r="614" spans="1:11">
      <c r="A614" s="143"/>
      <c r="B614" s="142"/>
      <c r="C614" s="142"/>
      <c r="D614" s="142"/>
      <c r="E614" s="142"/>
      <c r="F614" s="144" t="s">
        <v>1988</v>
      </c>
      <c r="G614" s="142"/>
      <c r="H614" s="145" t="s">
        <v>89</v>
      </c>
      <c r="I614" s="146">
        <v>15</v>
      </c>
      <c r="J614" s="146">
        <f>'Plant &amp; Machinery'!G36</f>
        <v>1320</v>
      </c>
      <c r="K614" s="146">
        <f>J614*I614</f>
        <v>19800</v>
      </c>
    </row>
    <row r="615" spans="1:11">
      <c r="A615" s="143"/>
      <c r="B615" s="142"/>
      <c r="C615" s="142"/>
      <c r="D615" s="142"/>
      <c r="E615" s="141" t="s">
        <v>957</v>
      </c>
      <c r="F615" s="141" t="s">
        <v>1293</v>
      </c>
      <c r="G615" s="142"/>
      <c r="H615" s="142"/>
      <c r="I615" s="142"/>
      <c r="J615" s="142"/>
      <c r="K615" s="142"/>
    </row>
    <row r="616" spans="1:11">
      <c r="A616" s="143"/>
      <c r="B616" s="142"/>
      <c r="C616" s="142"/>
      <c r="D616" s="142"/>
      <c r="E616" s="142"/>
      <c r="F616" s="144" t="s">
        <v>1976</v>
      </c>
      <c r="G616" s="142"/>
      <c r="H616" s="145" t="s">
        <v>71</v>
      </c>
      <c r="I616" s="146">
        <v>6.75</v>
      </c>
      <c r="J616" s="146">
        <f>Material!D43</f>
        <v>45290</v>
      </c>
      <c r="K616" s="146">
        <f>J616*I616</f>
        <v>305707.5</v>
      </c>
    </row>
    <row r="617" spans="1:11" ht="30" customHeight="1">
      <c r="A617" s="143"/>
      <c r="B617" s="142"/>
      <c r="C617" s="142"/>
      <c r="D617" s="142"/>
      <c r="E617" s="142"/>
      <c r="F617" s="702" t="s">
        <v>1977</v>
      </c>
      <c r="G617" s="702"/>
      <c r="H617" s="145" t="s">
        <v>29</v>
      </c>
      <c r="I617" s="146">
        <v>60</v>
      </c>
      <c r="J617" s="146">
        <f>Material!D67</f>
        <v>1235</v>
      </c>
      <c r="K617" s="146">
        <f>I617*J617</f>
        <v>74100</v>
      </c>
    </row>
    <row r="618" spans="1:11">
      <c r="A618" s="143"/>
      <c r="B618" s="142"/>
      <c r="C618" s="142"/>
      <c r="D618" s="142"/>
      <c r="E618" s="141" t="s">
        <v>959</v>
      </c>
      <c r="F618" s="141" t="s">
        <v>1884</v>
      </c>
      <c r="G618" s="142"/>
      <c r="H618" s="142"/>
      <c r="I618" s="142"/>
      <c r="J618" s="142"/>
      <c r="K618" s="147">
        <f>SUM(K604:K617)*12.5%</f>
        <v>55562.275600000001</v>
      </c>
    </row>
    <row r="619" spans="1:11">
      <c r="A619" s="143"/>
      <c r="B619" s="142"/>
      <c r="C619" s="142"/>
      <c r="D619" s="142"/>
      <c r="E619" s="141"/>
      <c r="F619" s="141"/>
      <c r="G619" s="142"/>
      <c r="H619" s="142"/>
      <c r="I619" s="142"/>
      <c r="J619" s="142"/>
      <c r="K619" s="147"/>
    </row>
    <row r="620" spans="1:11">
      <c r="A620" s="143"/>
      <c r="B620" s="142"/>
      <c r="C620" s="142"/>
      <c r="D620" s="142"/>
      <c r="E620" s="144" t="s">
        <v>1989</v>
      </c>
      <c r="F620" s="142"/>
      <c r="G620" s="142"/>
      <c r="H620" s="142"/>
      <c r="I620" s="142"/>
      <c r="J620" s="142"/>
      <c r="K620" s="146">
        <f>SUM(K604:K618)</f>
        <v>500060.4804</v>
      </c>
    </row>
    <row r="621" spans="1:11">
      <c r="A621" s="143"/>
      <c r="B621" s="142"/>
      <c r="C621" s="142"/>
      <c r="D621" s="142"/>
      <c r="E621" s="141" t="s">
        <v>1990</v>
      </c>
      <c r="F621" s="142"/>
      <c r="G621" s="142"/>
      <c r="H621" s="142"/>
      <c r="I621" s="142"/>
      <c r="J621" s="142"/>
      <c r="K621" s="147">
        <f>K620/7500</f>
        <v>66.674730719999999</v>
      </c>
    </row>
    <row r="622" spans="1:11">
      <c r="A622" s="143"/>
      <c r="B622" s="142"/>
      <c r="C622" s="142"/>
      <c r="D622" s="141" t="s">
        <v>390</v>
      </c>
      <c r="E622" s="141" t="s">
        <v>70</v>
      </c>
      <c r="F622" s="142"/>
      <c r="G622" s="142"/>
      <c r="H622" s="142"/>
      <c r="I622" s="142"/>
      <c r="J622" s="142"/>
      <c r="K622" s="142"/>
    </row>
    <row r="623" spans="1:11">
      <c r="A623" s="143"/>
      <c r="B623" s="142"/>
      <c r="C623" s="142"/>
      <c r="D623" s="142"/>
      <c r="E623" s="144" t="s">
        <v>1426</v>
      </c>
      <c r="F623" s="142"/>
      <c r="G623" s="142"/>
      <c r="H623" s="142"/>
      <c r="I623" s="142"/>
      <c r="J623" s="142"/>
      <c r="K623" s="142"/>
    </row>
    <row r="624" spans="1:11">
      <c r="A624" s="143"/>
      <c r="B624" s="142"/>
      <c r="C624" s="142"/>
      <c r="D624" s="142"/>
      <c r="E624" s="144" t="s">
        <v>1984</v>
      </c>
      <c r="F624" s="142"/>
      <c r="G624" s="142"/>
      <c r="H624" s="142"/>
      <c r="I624" s="142"/>
      <c r="J624" s="142"/>
      <c r="K624" s="142"/>
    </row>
    <row r="625" spans="1:11">
      <c r="A625" s="143"/>
      <c r="B625" s="142"/>
      <c r="C625" s="142"/>
      <c r="D625" s="142"/>
      <c r="E625" s="141" t="s">
        <v>953</v>
      </c>
      <c r="F625" s="141" t="s">
        <v>1468</v>
      </c>
      <c r="G625" s="142"/>
      <c r="H625" s="142"/>
      <c r="I625" s="142"/>
      <c r="J625" s="142"/>
      <c r="K625" s="142"/>
    </row>
    <row r="626" spans="1:11">
      <c r="A626" s="143"/>
      <c r="B626" s="142"/>
      <c r="C626" s="142"/>
      <c r="D626" s="142"/>
      <c r="E626" s="142"/>
      <c r="F626" s="144" t="s">
        <v>1292</v>
      </c>
      <c r="G626" s="142"/>
      <c r="H626" s="145" t="s">
        <v>4</v>
      </c>
      <c r="I626" s="146">
        <v>0.44</v>
      </c>
      <c r="J626" s="146">
        <f>Labour!D16</f>
        <v>466.67</v>
      </c>
      <c r="K626" s="146">
        <f>I626*J626</f>
        <v>205.3348</v>
      </c>
    </row>
    <row r="627" spans="1:11">
      <c r="A627" s="143"/>
      <c r="B627" s="142"/>
      <c r="C627" s="142"/>
      <c r="D627" s="142"/>
      <c r="E627" s="142"/>
      <c r="F627" s="144" t="s">
        <v>18</v>
      </c>
      <c r="G627" s="142"/>
      <c r="H627" s="145" t="s">
        <v>4</v>
      </c>
      <c r="I627" s="146">
        <v>9</v>
      </c>
      <c r="J627" s="146">
        <f>Labour!D17</f>
        <v>466.67</v>
      </c>
      <c r="K627" s="146">
        <f>I627*J627</f>
        <v>4200.03</v>
      </c>
    </row>
    <row r="628" spans="1:11">
      <c r="A628" s="143"/>
      <c r="B628" s="142"/>
      <c r="C628" s="142"/>
      <c r="D628" s="142"/>
      <c r="E628" s="142"/>
      <c r="F628" s="144" t="s">
        <v>20</v>
      </c>
      <c r="G628" s="142"/>
      <c r="H628" s="145" t="s">
        <v>4</v>
      </c>
      <c r="I628" s="146">
        <v>2</v>
      </c>
      <c r="J628" s="146">
        <f>Labour!D19</f>
        <v>466.67</v>
      </c>
      <c r="K628" s="146">
        <f>I628*J628</f>
        <v>933.34</v>
      </c>
    </row>
    <row r="629" spans="1:11">
      <c r="A629" s="143"/>
      <c r="B629" s="142"/>
      <c r="C629" s="142"/>
      <c r="D629" s="142"/>
      <c r="E629" s="141" t="s">
        <v>955</v>
      </c>
      <c r="F629" s="141" t="s">
        <v>1231</v>
      </c>
      <c r="G629" s="142"/>
      <c r="H629" s="142"/>
      <c r="I629" s="142"/>
      <c r="J629" s="142"/>
      <c r="K629" s="142"/>
    </row>
    <row r="630" spans="1:11">
      <c r="A630" s="143"/>
      <c r="B630" s="142"/>
      <c r="C630" s="142"/>
      <c r="D630" s="142"/>
      <c r="E630" s="142"/>
      <c r="F630" s="144" t="s">
        <v>1887</v>
      </c>
      <c r="G630" s="142"/>
      <c r="H630" s="145" t="s">
        <v>89</v>
      </c>
      <c r="I630" s="146">
        <v>6</v>
      </c>
      <c r="J630" s="146">
        <f>'Plant &amp; Machinery'!G20</f>
        <v>634</v>
      </c>
      <c r="K630" s="146">
        <f>I630*J630</f>
        <v>3804</v>
      </c>
    </row>
    <row r="631" spans="1:11">
      <c r="A631" s="143"/>
      <c r="B631" s="142"/>
      <c r="C631" s="142"/>
      <c r="D631" s="142"/>
      <c r="E631" s="142"/>
      <c r="F631" s="144" t="s">
        <v>1878</v>
      </c>
      <c r="G631" s="142"/>
      <c r="H631" s="145" t="s">
        <v>89</v>
      </c>
      <c r="I631" s="146">
        <v>6</v>
      </c>
      <c r="J631" s="146">
        <f>'Plant &amp; Machinery'!G5</f>
        <v>586</v>
      </c>
      <c r="K631" s="146">
        <f>I631*J631</f>
        <v>3516</v>
      </c>
    </row>
    <row r="632" spans="1:11" ht="12.75" customHeight="1">
      <c r="A632" s="143"/>
      <c r="B632" s="142"/>
      <c r="C632" s="142"/>
      <c r="D632" s="142"/>
      <c r="E632" s="142"/>
      <c r="F632" s="702" t="s">
        <v>1991</v>
      </c>
      <c r="G632" s="702"/>
      <c r="H632" s="145" t="s">
        <v>89</v>
      </c>
      <c r="I632" s="146">
        <v>6</v>
      </c>
      <c r="J632" s="146">
        <f>'Plant &amp; Machinery'!G22</f>
        <v>1440</v>
      </c>
      <c r="K632" s="146">
        <f>I632*J632</f>
        <v>8640</v>
      </c>
    </row>
    <row r="633" spans="1:11" ht="28.5" customHeight="1">
      <c r="A633" s="143"/>
      <c r="B633" s="142"/>
      <c r="C633" s="142"/>
      <c r="D633" s="142"/>
      <c r="E633" s="142"/>
      <c r="F633" s="702" t="s">
        <v>1992</v>
      </c>
      <c r="G633" s="702"/>
      <c r="H633" s="145" t="s">
        <v>89</v>
      </c>
      <c r="I633" s="146">
        <v>6</v>
      </c>
      <c r="J633" s="146">
        <f>'Plant &amp; Machinery'!G47</f>
        <v>684</v>
      </c>
      <c r="K633" s="146">
        <f>J633*I633</f>
        <v>4104</v>
      </c>
    </row>
    <row r="634" spans="1:11">
      <c r="A634" s="143"/>
      <c r="B634" s="142"/>
      <c r="C634" s="142"/>
      <c r="D634" s="142"/>
      <c r="E634" s="142"/>
      <c r="F634" s="144" t="s">
        <v>1336</v>
      </c>
      <c r="G634" s="142"/>
      <c r="H634" s="145" t="s">
        <v>89</v>
      </c>
      <c r="I634" s="146">
        <v>6</v>
      </c>
      <c r="J634" s="146">
        <f>'Plant &amp; Machinery'!G18</f>
        <v>1537</v>
      </c>
      <c r="K634" s="146">
        <f>J634*I634</f>
        <v>9222</v>
      </c>
    </row>
    <row r="635" spans="1:11" ht="12.75" customHeight="1">
      <c r="A635" s="143"/>
      <c r="B635" s="142"/>
      <c r="C635" s="142"/>
      <c r="D635" s="142"/>
      <c r="E635" s="142"/>
      <c r="F635" s="702" t="s">
        <v>1993</v>
      </c>
      <c r="G635" s="702"/>
      <c r="H635" s="145" t="s">
        <v>89</v>
      </c>
      <c r="I635" s="146">
        <v>6</v>
      </c>
      <c r="J635" s="146">
        <f>'Plant &amp; Machinery'!G11</f>
        <v>1711</v>
      </c>
      <c r="K635" s="146">
        <f>I635*J635</f>
        <v>10266</v>
      </c>
    </row>
    <row r="636" spans="1:11">
      <c r="A636" s="143"/>
      <c r="B636" s="142"/>
      <c r="C636" s="142"/>
      <c r="D636" s="142"/>
      <c r="E636" s="142"/>
      <c r="F636" s="144" t="s">
        <v>1988</v>
      </c>
      <c r="G636" s="142"/>
      <c r="H636" s="145" t="s">
        <v>89</v>
      </c>
      <c r="I636" s="146">
        <v>15</v>
      </c>
      <c r="J636" s="146">
        <f>'Plant &amp; Machinery'!G36</f>
        <v>1320</v>
      </c>
      <c r="K636" s="146">
        <f>J636*I636</f>
        <v>19800</v>
      </c>
    </row>
    <row r="637" spans="1:11">
      <c r="A637" s="143"/>
      <c r="B637" s="142"/>
      <c r="C637" s="142"/>
      <c r="D637" s="142"/>
      <c r="E637" s="141" t="s">
        <v>957</v>
      </c>
      <c r="F637" s="141" t="s">
        <v>1293</v>
      </c>
      <c r="G637" s="142"/>
      <c r="H637" s="142"/>
      <c r="I637" s="142"/>
      <c r="J637" s="142"/>
      <c r="K637" s="142"/>
    </row>
    <row r="638" spans="1:11">
      <c r="A638" s="143"/>
      <c r="B638" s="142"/>
      <c r="C638" s="142"/>
      <c r="D638" s="142"/>
      <c r="E638" s="142"/>
      <c r="F638" s="144" t="s">
        <v>1980</v>
      </c>
      <c r="G638" s="142"/>
      <c r="H638" s="145" t="s">
        <v>71</v>
      </c>
      <c r="I638" s="146">
        <v>6.75</v>
      </c>
      <c r="J638" s="146">
        <f>Material!D42</f>
        <v>47590</v>
      </c>
      <c r="K638" s="146">
        <f>J638*I638</f>
        <v>321232.5</v>
      </c>
    </row>
    <row r="639" spans="1:11" ht="28.5" customHeight="1">
      <c r="A639" s="143"/>
      <c r="B639" s="142"/>
      <c r="C639" s="142"/>
      <c r="D639" s="142"/>
      <c r="E639" s="142"/>
      <c r="F639" s="702" t="s">
        <v>1977</v>
      </c>
      <c r="G639" s="702"/>
      <c r="H639" s="145" t="s">
        <v>29</v>
      </c>
      <c r="I639" s="146">
        <v>60</v>
      </c>
      <c r="J639" s="146">
        <f>Material!D67</f>
        <v>1235</v>
      </c>
      <c r="K639" s="146">
        <f>I639*J639</f>
        <v>74100</v>
      </c>
    </row>
    <row r="640" spans="1:11">
      <c r="A640" s="143"/>
      <c r="B640" s="142"/>
      <c r="C640" s="142"/>
      <c r="D640" s="142"/>
      <c r="E640" s="141" t="s">
        <v>959</v>
      </c>
      <c r="F640" s="141" t="s">
        <v>1884</v>
      </c>
      <c r="G640" s="142"/>
      <c r="H640" s="142"/>
      <c r="I640" s="142"/>
      <c r="J640" s="142"/>
      <c r="K640" s="147">
        <f>SUM(K626:K639)*12.5%</f>
        <v>57502.900600000001</v>
      </c>
    </row>
    <row r="641" spans="1:11">
      <c r="A641" s="143"/>
      <c r="B641" s="142"/>
      <c r="C641" s="142"/>
      <c r="D641" s="142"/>
      <c r="E641" s="141"/>
      <c r="F641" s="141"/>
      <c r="G641" s="142"/>
      <c r="H641" s="142"/>
      <c r="I641" s="142"/>
      <c r="J641" s="142"/>
      <c r="K641" s="147"/>
    </row>
    <row r="642" spans="1:11">
      <c r="A642" s="143"/>
      <c r="B642" s="142"/>
      <c r="C642" s="142"/>
      <c r="D642" s="142"/>
      <c r="E642" s="144" t="s">
        <v>1989</v>
      </c>
      <c r="F642" s="142"/>
      <c r="G642" s="142"/>
      <c r="H642" s="142"/>
      <c r="I642" s="142"/>
      <c r="J642" s="142"/>
      <c r="K642" s="146">
        <f>SUM(K626:K640)</f>
        <v>517526.1054</v>
      </c>
    </row>
    <row r="643" spans="1:11">
      <c r="A643" s="143"/>
      <c r="B643" s="142"/>
      <c r="C643" s="142"/>
      <c r="D643" s="142"/>
      <c r="E643" s="141" t="s">
        <v>1990</v>
      </c>
      <c r="F643" s="142"/>
      <c r="G643" s="142"/>
      <c r="H643" s="142"/>
      <c r="I643" s="142"/>
      <c r="J643" s="142"/>
      <c r="K643" s="147">
        <f>K642/7500</f>
        <v>69.003480719999999</v>
      </c>
    </row>
    <row r="644" spans="1:11">
      <c r="A644" s="143"/>
      <c r="B644" s="142"/>
      <c r="C644" s="142"/>
      <c r="D644" s="141" t="s">
        <v>687</v>
      </c>
      <c r="E644" s="141" t="s">
        <v>688</v>
      </c>
      <c r="F644" s="142"/>
      <c r="G644" s="142"/>
      <c r="H644" s="142"/>
      <c r="I644" s="142"/>
      <c r="J644" s="142"/>
      <c r="K644" s="142"/>
    </row>
    <row r="645" spans="1:11">
      <c r="A645" s="143"/>
      <c r="B645" s="142"/>
      <c r="C645" s="142"/>
      <c r="D645" s="142"/>
      <c r="E645" s="144" t="s">
        <v>1426</v>
      </c>
      <c r="F645" s="142"/>
      <c r="G645" s="142"/>
      <c r="H645" s="142"/>
      <c r="I645" s="142"/>
      <c r="J645" s="142"/>
      <c r="K645" s="142"/>
    </row>
    <row r="646" spans="1:11">
      <c r="A646" s="143"/>
      <c r="B646" s="142"/>
      <c r="C646" s="142"/>
      <c r="D646" s="142"/>
      <c r="E646" s="144" t="s">
        <v>1984</v>
      </c>
      <c r="F646" s="142"/>
      <c r="G646" s="142"/>
      <c r="H646" s="142"/>
      <c r="I646" s="142"/>
      <c r="J646" s="142"/>
      <c r="K646" s="142"/>
    </row>
    <row r="647" spans="1:11">
      <c r="A647" s="143"/>
      <c r="B647" s="142"/>
      <c r="C647" s="142"/>
      <c r="D647" s="142"/>
      <c r="E647" s="141" t="s">
        <v>953</v>
      </c>
      <c r="F647" s="141" t="s">
        <v>1468</v>
      </c>
      <c r="G647" s="142"/>
      <c r="H647" s="142"/>
      <c r="I647" s="142"/>
      <c r="J647" s="142"/>
      <c r="K647" s="142"/>
    </row>
    <row r="648" spans="1:11">
      <c r="A648" s="143"/>
      <c r="B648" s="142"/>
      <c r="C648" s="142"/>
      <c r="D648" s="142"/>
      <c r="E648" s="142"/>
      <c r="F648" s="144" t="s">
        <v>1292</v>
      </c>
      <c r="G648" s="142"/>
      <c r="H648" s="145" t="s">
        <v>4</v>
      </c>
      <c r="I648" s="146">
        <v>0.44</v>
      </c>
      <c r="J648" s="146">
        <f>Labour!D16</f>
        <v>466.67</v>
      </c>
      <c r="K648" s="146">
        <f>I648*J648</f>
        <v>205.3348</v>
      </c>
    </row>
    <row r="649" spans="1:11">
      <c r="A649" s="143"/>
      <c r="B649" s="142"/>
      <c r="C649" s="142"/>
      <c r="D649" s="142"/>
      <c r="E649" s="142"/>
      <c r="F649" s="144" t="s">
        <v>18</v>
      </c>
      <c r="G649" s="142"/>
      <c r="H649" s="145" t="s">
        <v>4</v>
      </c>
      <c r="I649" s="146">
        <v>9</v>
      </c>
      <c r="J649" s="146">
        <f>Labour!D17</f>
        <v>466.67</v>
      </c>
      <c r="K649" s="146">
        <f>I649*J649</f>
        <v>4200.03</v>
      </c>
    </row>
    <row r="650" spans="1:11">
      <c r="A650" s="143"/>
      <c r="B650" s="142"/>
      <c r="C650" s="142"/>
      <c r="D650" s="142"/>
      <c r="E650" s="142"/>
      <c r="F650" s="144" t="s">
        <v>20</v>
      </c>
      <c r="G650" s="142"/>
      <c r="H650" s="145" t="s">
        <v>4</v>
      </c>
      <c r="I650" s="146">
        <v>2</v>
      </c>
      <c r="J650" s="146">
        <f>Labour!D19</f>
        <v>466.67</v>
      </c>
      <c r="K650" s="146">
        <f>I650*J650</f>
        <v>933.34</v>
      </c>
    </row>
    <row r="651" spans="1:11">
      <c r="A651" s="143"/>
      <c r="B651" s="142"/>
      <c r="C651" s="142"/>
      <c r="D651" s="142"/>
      <c r="E651" s="141" t="s">
        <v>955</v>
      </c>
      <c r="F651" s="141" t="s">
        <v>1231</v>
      </c>
      <c r="G651" s="142"/>
      <c r="H651" s="142"/>
      <c r="I651" s="142"/>
      <c r="J651" s="142"/>
      <c r="K651" s="142"/>
    </row>
    <row r="652" spans="1:11">
      <c r="A652" s="143"/>
      <c r="B652" s="142"/>
      <c r="C652" s="142"/>
      <c r="D652" s="142"/>
      <c r="E652" s="142"/>
      <c r="F652" s="144" t="s">
        <v>1887</v>
      </c>
      <c r="G652" s="142"/>
      <c r="H652" s="145" t="s">
        <v>89</v>
      </c>
      <c r="I652" s="146">
        <v>6</v>
      </c>
      <c r="J652" s="146">
        <f>'Plant &amp; Machinery'!G20</f>
        <v>634</v>
      </c>
      <c r="K652" s="146">
        <f>I652*J652</f>
        <v>3804</v>
      </c>
    </row>
    <row r="653" spans="1:11">
      <c r="A653" s="143"/>
      <c r="B653" s="142"/>
      <c r="C653" s="142"/>
      <c r="D653" s="142"/>
      <c r="E653" s="142"/>
      <c r="F653" s="144" t="s">
        <v>1878</v>
      </c>
      <c r="G653" s="142"/>
      <c r="H653" s="145" t="s">
        <v>89</v>
      </c>
      <c r="I653" s="146">
        <v>6</v>
      </c>
      <c r="J653" s="146">
        <f>'Plant &amp; Machinery'!G5</f>
        <v>586</v>
      </c>
      <c r="K653" s="146">
        <f>I653*J653</f>
        <v>3516</v>
      </c>
    </row>
    <row r="654" spans="1:11" ht="12.75" customHeight="1">
      <c r="A654" s="143"/>
      <c r="B654" s="142"/>
      <c r="C654" s="142"/>
      <c r="D654" s="142"/>
      <c r="E654" s="142"/>
      <c r="F654" s="702" t="s">
        <v>1991</v>
      </c>
      <c r="G654" s="702"/>
      <c r="H654" s="145" t="s">
        <v>89</v>
      </c>
      <c r="I654" s="146">
        <v>6</v>
      </c>
      <c r="J654" s="146">
        <f>'Plant &amp; Machinery'!G22</f>
        <v>1440</v>
      </c>
      <c r="K654" s="146">
        <f>I654*J654</f>
        <v>8640</v>
      </c>
    </row>
    <row r="655" spans="1:11" ht="29.25" customHeight="1">
      <c r="A655" s="143"/>
      <c r="B655" s="142"/>
      <c r="C655" s="142"/>
      <c r="D655" s="142"/>
      <c r="E655" s="142"/>
      <c r="F655" s="702" t="s">
        <v>1992</v>
      </c>
      <c r="G655" s="702"/>
      <c r="H655" s="145" t="s">
        <v>89</v>
      </c>
      <c r="I655" s="146">
        <v>6</v>
      </c>
      <c r="J655" s="146">
        <f>'Plant &amp; Machinery'!G47</f>
        <v>684</v>
      </c>
      <c r="K655" s="146">
        <f>J655*I655</f>
        <v>4104</v>
      </c>
    </row>
    <row r="656" spans="1:11">
      <c r="A656" s="143"/>
      <c r="B656" s="142"/>
      <c r="C656" s="142"/>
      <c r="D656" s="142"/>
      <c r="E656" s="142"/>
      <c r="F656" s="144" t="s">
        <v>1336</v>
      </c>
      <c r="G656" s="142"/>
      <c r="H656" s="145" t="s">
        <v>89</v>
      </c>
      <c r="I656" s="146">
        <v>6</v>
      </c>
      <c r="J656" s="146">
        <f>'Plant &amp; Machinery'!G18</f>
        <v>1537</v>
      </c>
      <c r="K656" s="146">
        <f>J656*I656</f>
        <v>9222</v>
      </c>
    </row>
    <row r="657" spans="1:11" ht="12.75" customHeight="1">
      <c r="A657" s="143"/>
      <c r="B657" s="142"/>
      <c r="C657" s="142"/>
      <c r="D657" s="142"/>
      <c r="E657" s="142"/>
      <c r="F657" s="702" t="s">
        <v>1993</v>
      </c>
      <c r="G657" s="702"/>
      <c r="H657" s="145" t="s">
        <v>89</v>
      </c>
      <c r="I657" s="146">
        <v>6</v>
      </c>
      <c r="J657" s="146">
        <f>'Plant &amp; Machinery'!G11</f>
        <v>1711</v>
      </c>
      <c r="K657" s="146">
        <f>I657*J657</f>
        <v>10266</v>
      </c>
    </row>
    <row r="658" spans="1:11">
      <c r="A658" s="143"/>
      <c r="B658" s="142"/>
      <c r="C658" s="142"/>
      <c r="D658" s="142"/>
      <c r="E658" s="142"/>
      <c r="F658" s="144" t="s">
        <v>1988</v>
      </c>
      <c r="G658" s="142"/>
      <c r="H658" s="145" t="s">
        <v>89</v>
      </c>
      <c r="I658" s="146">
        <v>15</v>
      </c>
      <c r="J658" s="146">
        <f>'Plant &amp; Machinery'!G36</f>
        <v>1320</v>
      </c>
      <c r="K658" s="146">
        <f>J658*I658</f>
        <v>19800</v>
      </c>
    </row>
    <row r="659" spans="1:11">
      <c r="A659" s="143"/>
      <c r="B659" s="142"/>
      <c r="C659" s="142"/>
      <c r="D659" s="142"/>
      <c r="E659" s="141" t="s">
        <v>957</v>
      </c>
      <c r="F659" s="141" t="s">
        <v>1293</v>
      </c>
      <c r="G659" s="142"/>
      <c r="H659" s="142"/>
      <c r="I659" s="142"/>
      <c r="J659" s="142"/>
      <c r="K659" s="142"/>
    </row>
    <row r="660" spans="1:11">
      <c r="A660" s="143"/>
      <c r="B660" s="142"/>
      <c r="C660" s="142"/>
      <c r="D660" s="142"/>
      <c r="E660" s="142"/>
      <c r="F660" s="144" t="s">
        <v>1981</v>
      </c>
      <c r="G660" s="142"/>
      <c r="H660" s="145" t="s">
        <v>71</v>
      </c>
      <c r="I660" s="146">
        <v>6.75</v>
      </c>
      <c r="J660" s="146">
        <f>Material!D41</f>
        <v>75400</v>
      </c>
      <c r="K660" s="146">
        <f>I660*J660</f>
        <v>508950</v>
      </c>
    </row>
    <row r="661" spans="1:11" ht="27.75" customHeight="1">
      <c r="A661" s="143"/>
      <c r="B661" s="142"/>
      <c r="C661" s="142"/>
      <c r="D661" s="142"/>
      <c r="E661" s="142"/>
      <c r="F661" s="702" t="s">
        <v>1977</v>
      </c>
      <c r="G661" s="702"/>
      <c r="H661" s="145" t="s">
        <v>29</v>
      </c>
      <c r="I661" s="146">
        <v>60</v>
      </c>
      <c r="J661" s="146">
        <f>Material!D67</f>
        <v>1235</v>
      </c>
      <c r="K661" s="146">
        <f>I661*J661</f>
        <v>74100</v>
      </c>
    </row>
    <row r="662" spans="1:11">
      <c r="A662" s="143"/>
      <c r="B662" s="142"/>
      <c r="C662" s="142"/>
      <c r="D662" s="142"/>
      <c r="E662" s="141" t="s">
        <v>959</v>
      </c>
      <c r="F662" s="141" t="s">
        <v>1884</v>
      </c>
      <c r="G662" s="142"/>
      <c r="H662" s="142"/>
      <c r="I662" s="142"/>
      <c r="J662" s="142"/>
      <c r="K662" s="147">
        <f>SUM(K648:K661)*12.5%</f>
        <v>80967.588099999994</v>
      </c>
    </row>
    <row r="663" spans="1:11">
      <c r="A663" s="143"/>
      <c r="B663" s="142"/>
      <c r="C663" s="142"/>
      <c r="D663" s="142"/>
      <c r="E663" s="141"/>
      <c r="F663" s="141"/>
      <c r="G663" s="142"/>
      <c r="H663" s="142"/>
      <c r="I663" s="142"/>
      <c r="J663" s="142"/>
      <c r="K663" s="147"/>
    </row>
    <row r="664" spans="1:11">
      <c r="A664" s="143"/>
      <c r="B664" s="142"/>
      <c r="C664" s="142"/>
      <c r="D664" s="142"/>
      <c r="E664" s="144" t="s">
        <v>1989</v>
      </c>
      <c r="F664" s="142"/>
      <c r="G664" s="142"/>
      <c r="H664" s="142"/>
      <c r="I664" s="142"/>
      <c r="J664" s="142"/>
      <c r="K664" s="146">
        <f>SUM(K648:K662)</f>
        <v>728708.2929</v>
      </c>
    </row>
    <row r="665" spans="1:11">
      <c r="A665" s="143"/>
      <c r="B665" s="142"/>
      <c r="C665" s="142"/>
      <c r="D665" s="142"/>
      <c r="E665" s="141" t="s">
        <v>1990</v>
      </c>
      <c r="F665" s="142"/>
      <c r="G665" s="142"/>
      <c r="H665" s="142"/>
      <c r="I665" s="142"/>
      <c r="J665" s="142"/>
      <c r="K665" s="147">
        <f>K664/7500</f>
        <v>97.161105719999995</v>
      </c>
    </row>
    <row r="666" spans="1:11">
      <c r="A666" s="143"/>
      <c r="B666" s="142"/>
      <c r="C666" s="142"/>
      <c r="D666" s="141" t="s">
        <v>689</v>
      </c>
      <c r="E666" s="141" t="s">
        <v>690</v>
      </c>
      <c r="F666" s="142"/>
      <c r="G666" s="142"/>
      <c r="H666" s="142"/>
      <c r="I666" s="142"/>
      <c r="J666" s="142"/>
      <c r="K666" s="142"/>
    </row>
    <row r="667" spans="1:11">
      <c r="A667" s="143"/>
      <c r="B667" s="142"/>
      <c r="C667" s="142"/>
      <c r="D667" s="142"/>
      <c r="E667" s="144" t="s">
        <v>1426</v>
      </c>
      <c r="F667" s="142"/>
      <c r="G667" s="142"/>
      <c r="H667" s="142"/>
      <c r="I667" s="142"/>
      <c r="J667" s="142"/>
      <c r="K667" s="142"/>
    </row>
    <row r="668" spans="1:11">
      <c r="A668" s="143"/>
      <c r="B668" s="142"/>
      <c r="C668" s="142"/>
      <c r="D668" s="142"/>
      <c r="E668" s="144" t="s">
        <v>1984</v>
      </c>
      <c r="F668" s="142"/>
      <c r="G668" s="142"/>
      <c r="H668" s="142"/>
      <c r="I668" s="142"/>
      <c r="J668" s="142"/>
      <c r="K668" s="142"/>
    </row>
    <row r="669" spans="1:11">
      <c r="A669" s="143"/>
      <c r="B669" s="142"/>
      <c r="C669" s="142"/>
      <c r="D669" s="142"/>
      <c r="E669" s="141" t="s">
        <v>953</v>
      </c>
      <c r="F669" s="141" t="s">
        <v>1468</v>
      </c>
      <c r="G669" s="142"/>
      <c r="H669" s="142"/>
      <c r="I669" s="142"/>
      <c r="J669" s="142"/>
      <c r="K669" s="142"/>
    </row>
    <row r="670" spans="1:11">
      <c r="A670" s="143"/>
      <c r="B670" s="142"/>
      <c r="C670" s="142"/>
      <c r="D670" s="142"/>
      <c r="E670" s="142"/>
      <c r="F670" s="144" t="s">
        <v>1292</v>
      </c>
      <c r="G670" s="142"/>
      <c r="H670" s="145" t="s">
        <v>4</v>
      </c>
      <c r="I670" s="146">
        <v>0.44</v>
      </c>
      <c r="J670" s="146">
        <f>Labour!D16</f>
        <v>466.67</v>
      </c>
      <c r="K670" s="146">
        <f>I670*J670</f>
        <v>205.3348</v>
      </c>
    </row>
    <row r="671" spans="1:11">
      <c r="A671" s="143"/>
      <c r="B671" s="142"/>
      <c r="C671" s="142"/>
      <c r="D671" s="142"/>
      <c r="E671" s="142"/>
      <c r="F671" s="144" t="s">
        <v>18</v>
      </c>
      <c r="G671" s="142"/>
      <c r="H671" s="145" t="s">
        <v>4</v>
      </c>
      <c r="I671" s="146">
        <v>9</v>
      </c>
      <c r="J671" s="146">
        <f>Labour!D17</f>
        <v>466.67</v>
      </c>
      <c r="K671" s="146">
        <f>I671*J671</f>
        <v>4200.03</v>
      </c>
    </row>
    <row r="672" spans="1:11">
      <c r="A672" s="143"/>
      <c r="B672" s="142"/>
      <c r="C672" s="142"/>
      <c r="D672" s="142"/>
      <c r="E672" s="142"/>
      <c r="F672" s="144" t="s">
        <v>20</v>
      </c>
      <c r="G672" s="142"/>
      <c r="H672" s="145" t="s">
        <v>4</v>
      </c>
      <c r="I672" s="146">
        <v>2</v>
      </c>
      <c r="J672" s="146">
        <f>Labour!D19</f>
        <v>466.67</v>
      </c>
      <c r="K672" s="146">
        <f>I672*J672</f>
        <v>933.34</v>
      </c>
    </row>
    <row r="673" spans="1:11">
      <c r="A673" s="143"/>
      <c r="B673" s="142"/>
      <c r="C673" s="142"/>
      <c r="D673" s="142"/>
      <c r="E673" s="141" t="s">
        <v>955</v>
      </c>
      <c r="F673" s="141" t="s">
        <v>1231</v>
      </c>
      <c r="G673" s="142"/>
      <c r="H673" s="142"/>
      <c r="I673" s="142"/>
      <c r="J673" s="142"/>
      <c r="K673" s="142"/>
    </row>
    <row r="674" spans="1:11">
      <c r="A674" s="143"/>
      <c r="B674" s="142"/>
      <c r="C674" s="142"/>
      <c r="D674" s="142"/>
      <c r="E674" s="142"/>
      <c r="F674" s="144" t="s">
        <v>1887</v>
      </c>
      <c r="G674" s="142"/>
      <c r="H674" s="145" t="s">
        <v>89</v>
      </c>
      <c r="I674" s="146">
        <v>6</v>
      </c>
      <c r="J674" s="146">
        <f>'Plant &amp; Machinery'!G20</f>
        <v>634</v>
      </c>
      <c r="K674" s="146">
        <f>I674*J674</f>
        <v>3804</v>
      </c>
    </row>
    <row r="675" spans="1:11">
      <c r="A675" s="143"/>
      <c r="B675" s="142"/>
      <c r="C675" s="142"/>
      <c r="D675" s="142"/>
      <c r="E675" s="142"/>
      <c r="F675" s="144" t="s">
        <v>1878</v>
      </c>
      <c r="G675" s="142"/>
      <c r="H675" s="145" t="s">
        <v>89</v>
      </c>
      <c r="I675" s="146">
        <v>6</v>
      </c>
      <c r="J675" s="146">
        <f>'Plant &amp; Machinery'!G5</f>
        <v>586</v>
      </c>
      <c r="K675" s="146">
        <f>I675*J675</f>
        <v>3516</v>
      </c>
    </row>
    <row r="676" spans="1:11" ht="12.75" customHeight="1">
      <c r="A676" s="143"/>
      <c r="B676" s="142"/>
      <c r="C676" s="142"/>
      <c r="D676" s="142"/>
      <c r="E676" s="142"/>
      <c r="F676" s="702" t="s">
        <v>1991</v>
      </c>
      <c r="G676" s="702"/>
      <c r="H676" s="145" t="s">
        <v>89</v>
      </c>
      <c r="I676" s="146">
        <v>6</v>
      </c>
      <c r="J676" s="146">
        <f>'Plant &amp; Machinery'!G22</f>
        <v>1440</v>
      </c>
      <c r="K676" s="146">
        <f>I676*J676</f>
        <v>8640</v>
      </c>
    </row>
    <row r="677" spans="1:11" ht="27" customHeight="1">
      <c r="A677" s="143"/>
      <c r="B677" s="142"/>
      <c r="C677" s="142"/>
      <c r="D677" s="142"/>
      <c r="E677" s="142"/>
      <c r="F677" s="702" t="s">
        <v>1992</v>
      </c>
      <c r="G677" s="702"/>
      <c r="H677" s="145" t="s">
        <v>89</v>
      </c>
      <c r="I677" s="146">
        <v>6</v>
      </c>
      <c r="J677" s="146">
        <f>'Plant &amp; Machinery'!G47</f>
        <v>684</v>
      </c>
      <c r="K677" s="146">
        <f>J677*I677</f>
        <v>4104</v>
      </c>
    </row>
    <row r="678" spans="1:11">
      <c r="A678" s="143"/>
      <c r="B678" s="142"/>
      <c r="C678" s="142"/>
      <c r="D678" s="142"/>
      <c r="E678" s="142"/>
      <c r="F678" s="144" t="s">
        <v>1336</v>
      </c>
      <c r="G678" s="142"/>
      <c r="H678" s="145" t="s">
        <v>89</v>
      </c>
      <c r="I678" s="146">
        <v>6</v>
      </c>
      <c r="J678" s="146">
        <f>'Plant &amp; Machinery'!G18</f>
        <v>1537</v>
      </c>
      <c r="K678" s="146">
        <f>J678*I678</f>
        <v>9222</v>
      </c>
    </row>
    <row r="679" spans="1:11" ht="12.75" customHeight="1">
      <c r="A679" s="143"/>
      <c r="B679" s="142"/>
      <c r="C679" s="142"/>
      <c r="D679" s="142"/>
      <c r="E679" s="142"/>
      <c r="F679" s="702" t="s">
        <v>1993</v>
      </c>
      <c r="G679" s="702"/>
      <c r="H679" s="145" t="s">
        <v>89</v>
      </c>
      <c r="I679" s="146">
        <v>6</v>
      </c>
      <c r="J679" s="146">
        <f>'Plant &amp; Machinery'!G11</f>
        <v>1711</v>
      </c>
      <c r="K679" s="146">
        <f>I679*J679</f>
        <v>10266</v>
      </c>
    </row>
    <row r="680" spans="1:11">
      <c r="A680" s="143"/>
      <c r="B680" s="142"/>
      <c r="C680" s="142"/>
      <c r="D680" s="142"/>
      <c r="E680" s="142"/>
      <c r="F680" s="144" t="s">
        <v>1988</v>
      </c>
      <c r="G680" s="142"/>
      <c r="H680" s="145" t="s">
        <v>89</v>
      </c>
      <c r="I680" s="146">
        <v>15</v>
      </c>
      <c r="J680" s="146">
        <f>'Plant &amp; Machinery'!G36</f>
        <v>1320</v>
      </c>
      <c r="K680" s="146">
        <f>J680*I680</f>
        <v>19800</v>
      </c>
    </row>
    <row r="681" spans="1:11">
      <c r="A681" s="143"/>
      <c r="B681" s="142"/>
      <c r="C681" s="142"/>
      <c r="D681" s="142"/>
      <c r="E681" s="141" t="s">
        <v>957</v>
      </c>
      <c r="F681" s="141" t="s">
        <v>1293</v>
      </c>
      <c r="G681" s="142"/>
      <c r="H681" s="142"/>
      <c r="I681" s="142"/>
      <c r="J681" s="142"/>
      <c r="K681" s="142"/>
    </row>
    <row r="682" spans="1:11" ht="12.75" customHeight="1">
      <c r="A682" s="143"/>
      <c r="B682" s="142"/>
      <c r="C682" s="142"/>
      <c r="D682" s="142"/>
      <c r="E682" s="142"/>
      <c r="F682" s="702" t="s">
        <v>1982</v>
      </c>
      <c r="G682" s="702"/>
      <c r="H682" s="145" t="s">
        <v>71</v>
      </c>
      <c r="I682" s="146">
        <v>6.75</v>
      </c>
      <c r="J682" s="146">
        <f>Material!D40</f>
        <v>53000</v>
      </c>
      <c r="K682" s="146">
        <f>J682*I682</f>
        <v>357750</v>
      </c>
    </row>
    <row r="683" spans="1:11" ht="27" customHeight="1">
      <c r="A683" s="143"/>
      <c r="B683" s="142"/>
      <c r="C683" s="142"/>
      <c r="D683" s="142"/>
      <c r="E683" s="142"/>
      <c r="F683" s="702" t="s">
        <v>1977</v>
      </c>
      <c r="G683" s="702"/>
      <c r="H683" s="145" t="s">
        <v>29</v>
      </c>
      <c r="I683" s="146">
        <v>60</v>
      </c>
      <c r="J683" s="146">
        <f>Material!D67</f>
        <v>1235</v>
      </c>
      <c r="K683" s="146">
        <f>I683*J683</f>
        <v>74100</v>
      </c>
    </row>
    <row r="684" spans="1:11">
      <c r="A684" s="143"/>
      <c r="B684" s="142"/>
      <c r="C684" s="142"/>
      <c r="D684" s="142"/>
      <c r="E684" s="141" t="s">
        <v>959</v>
      </c>
      <c r="F684" s="141" t="s">
        <v>1884</v>
      </c>
      <c r="G684" s="142"/>
      <c r="H684" s="142"/>
      <c r="I684" s="142"/>
      <c r="J684" s="142"/>
      <c r="K684" s="147">
        <f>SUM(K670:K683)*12.5%</f>
        <v>62067.588100000001</v>
      </c>
    </row>
    <row r="685" spans="1:11">
      <c r="A685" s="143"/>
      <c r="B685" s="142"/>
      <c r="C685" s="142"/>
      <c r="D685" s="142"/>
      <c r="E685" s="141"/>
      <c r="F685" s="141"/>
      <c r="G685" s="142"/>
      <c r="H685" s="142"/>
      <c r="I685" s="142"/>
      <c r="J685" s="142"/>
      <c r="K685" s="147"/>
    </row>
    <row r="686" spans="1:11">
      <c r="A686" s="143"/>
      <c r="B686" s="142"/>
      <c r="C686" s="142"/>
      <c r="D686" s="142"/>
      <c r="E686" s="144" t="s">
        <v>1989</v>
      </c>
      <c r="F686" s="142"/>
      <c r="G686" s="142"/>
      <c r="H686" s="142"/>
      <c r="I686" s="142"/>
      <c r="J686" s="142"/>
      <c r="K686" s="146">
        <f>SUM(K670:K684)</f>
        <v>558608.2929</v>
      </c>
    </row>
    <row r="687" spans="1:11">
      <c r="A687" s="143"/>
      <c r="B687" s="142"/>
      <c r="C687" s="142"/>
      <c r="D687" s="142"/>
      <c r="E687" s="141" t="s">
        <v>1990</v>
      </c>
      <c r="F687" s="142"/>
      <c r="G687" s="142"/>
      <c r="H687" s="142"/>
      <c r="I687" s="142"/>
      <c r="J687" s="142"/>
      <c r="K687" s="147">
        <f>K686/7500</f>
        <v>74.481105720000002</v>
      </c>
    </row>
    <row r="688" spans="1:11">
      <c r="A688" s="143"/>
      <c r="B688" s="142"/>
      <c r="C688" s="142"/>
      <c r="D688" s="141" t="s">
        <v>691</v>
      </c>
      <c r="E688" s="141" t="s">
        <v>692</v>
      </c>
      <c r="F688" s="142"/>
      <c r="G688" s="142"/>
      <c r="H688" s="142"/>
      <c r="I688" s="142"/>
      <c r="J688" s="142"/>
      <c r="K688" s="142"/>
    </row>
    <row r="689" spans="1:11">
      <c r="A689" s="143"/>
      <c r="B689" s="142"/>
      <c r="C689" s="142"/>
      <c r="D689" s="142"/>
      <c r="E689" s="144" t="s">
        <v>1426</v>
      </c>
      <c r="F689" s="142"/>
      <c r="G689" s="142"/>
      <c r="H689" s="142"/>
      <c r="I689" s="142"/>
      <c r="J689" s="142"/>
      <c r="K689" s="142"/>
    </row>
    <row r="690" spans="1:11">
      <c r="A690" s="143"/>
      <c r="B690" s="142"/>
      <c r="C690" s="142"/>
      <c r="D690" s="142"/>
      <c r="E690" s="144" t="s">
        <v>1984</v>
      </c>
      <c r="F690" s="142"/>
      <c r="G690" s="142"/>
      <c r="H690" s="142"/>
      <c r="I690" s="142"/>
      <c r="J690" s="142"/>
      <c r="K690" s="142"/>
    </row>
    <row r="691" spans="1:11">
      <c r="A691" s="143"/>
      <c r="B691" s="142"/>
      <c r="C691" s="142"/>
      <c r="D691" s="142"/>
      <c r="E691" s="141" t="s">
        <v>953</v>
      </c>
      <c r="F691" s="141" t="s">
        <v>1468</v>
      </c>
      <c r="G691" s="142"/>
      <c r="H691" s="142"/>
      <c r="I691" s="142"/>
      <c r="J691" s="142"/>
      <c r="K691" s="142"/>
    </row>
    <row r="692" spans="1:11">
      <c r="A692" s="143"/>
      <c r="B692" s="142"/>
      <c r="C692" s="142"/>
      <c r="D692" s="142"/>
      <c r="E692" s="142"/>
      <c r="F692" s="144" t="s">
        <v>1292</v>
      </c>
      <c r="G692" s="142"/>
      <c r="H692" s="145" t="s">
        <v>4</v>
      </c>
      <c r="I692" s="146">
        <v>0.44</v>
      </c>
      <c r="J692" s="146">
        <f>Labour!D16</f>
        <v>466.67</v>
      </c>
      <c r="K692" s="146">
        <f>I692*J692</f>
        <v>205.3348</v>
      </c>
    </row>
    <row r="693" spans="1:11">
      <c r="A693" s="143"/>
      <c r="B693" s="142"/>
      <c r="C693" s="142"/>
      <c r="D693" s="142"/>
      <c r="E693" s="142"/>
      <c r="F693" s="144" t="s">
        <v>18</v>
      </c>
      <c r="G693" s="142"/>
      <c r="H693" s="145" t="s">
        <v>4</v>
      </c>
      <c r="I693" s="146">
        <v>9</v>
      </c>
      <c r="J693" s="146">
        <f>Labour!D17</f>
        <v>466.67</v>
      </c>
      <c r="K693" s="146">
        <f>I693*J693</f>
        <v>4200.03</v>
      </c>
    </row>
    <row r="694" spans="1:11">
      <c r="A694" s="143"/>
      <c r="B694" s="142"/>
      <c r="C694" s="142"/>
      <c r="D694" s="142"/>
      <c r="E694" s="142"/>
      <c r="F694" s="144" t="s">
        <v>20</v>
      </c>
      <c r="G694" s="142"/>
      <c r="H694" s="145" t="s">
        <v>4</v>
      </c>
      <c r="I694" s="146">
        <v>2</v>
      </c>
      <c r="J694" s="146">
        <f>Labour!D19</f>
        <v>466.67</v>
      </c>
      <c r="K694" s="146">
        <f>I694*J694</f>
        <v>933.34</v>
      </c>
    </row>
    <row r="695" spans="1:11">
      <c r="A695" s="143"/>
      <c r="B695" s="142"/>
      <c r="C695" s="142"/>
      <c r="D695" s="142"/>
      <c r="E695" s="141" t="s">
        <v>955</v>
      </c>
      <c r="F695" s="141" t="s">
        <v>1231</v>
      </c>
      <c r="G695" s="142"/>
      <c r="H695" s="142"/>
      <c r="I695" s="142"/>
      <c r="J695" s="142"/>
      <c r="K695" s="142"/>
    </row>
    <row r="696" spans="1:11">
      <c r="A696" s="143"/>
      <c r="B696" s="142"/>
      <c r="C696" s="142"/>
      <c r="D696" s="142"/>
      <c r="E696" s="142"/>
      <c r="F696" s="144" t="s">
        <v>1887</v>
      </c>
      <c r="G696" s="142"/>
      <c r="H696" s="145" t="s">
        <v>89</v>
      </c>
      <c r="I696" s="146">
        <v>6</v>
      </c>
      <c r="J696" s="146">
        <f>'Plant &amp; Machinery'!G20</f>
        <v>634</v>
      </c>
      <c r="K696" s="146">
        <f>I696*J696</f>
        <v>3804</v>
      </c>
    </row>
    <row r="697" spans="1:11">
      <c r="A697" s="143"/>
      <c r="B697" s="142"/>
      <c r="C697" s="142"/>
      <c r="D697" s="142"/>
      <c r="E697" s="142"/>
      <c r="F697" s="144" t="s">
        <v>1878</v>
      </c>
      <c r="G697" s="142"/>
      <c r="H697" s="145" t="s">
        <v>89</v>
      </c>
      <c r="I697" s="146">
        <v>6</v>
      </c>
      <c r="J697" s="146">
        <f>'Plant &amp; Machinery'!G5</f>
        <v>586</v>
      </c>
      <c r="K697" s="146">
        <f>I697*J697</f>
        <v>3516</v>
      </c>
    </row>
    <row r="698" spans="1:11" ht="12.75" customHeight="1">
      <c r="A698" s="143"/>
      <c r="B698" s="142"/>
      <c r="C698" s="142"/>
      <c r="D698" s="142"/>
      <c r="E698" s="142"/>
      <c r="F698" s="702" t="s">
        <v>1991</v>
      </c>
      <c r="G698" s="702"/>
      <c r="H698" s="145" t="s">
        <v>89</v>
      </c>
      <c r="I698" s="146">
        <v>6</v>
      </c>
      <c r="J698" s="146">
        <f>'Plant &amp; Machinery'!G22</f>
        <v>1440</v>
      </c>
      <c r="K698" s="146">
        <f>I698*J698</f>
        <v>8640</v>
      </c>
    </row>
    <row r="699" spans="1:11" ht="28.5" customHeight="1">
      <c r="A699" s="143"/>
      <c r="B699" s="142"/>
      <c r="C699" s="142"/>
      <c r="D699" s="142"/>
      <c r="E699" s="142"/>
      <c r="F699" s="702" t="s">
        <v>1992</v>
      </c>
      <c r="G699" s="702"/>
      <c r="H699" s="145" t="s">
        <v>89</v>
      </c>
      <c r="I699" s="146">
        <v>6</v>
      </c>
      <c r="J699" s="146">
        <f>'Plant &amp; Machinery'!G47</f>
        <v>684</v>
      </c>
      <c r="K699" s="146">
        <f>J699*I699</f>
        <v>4104</v>
      </c>
    </row>
    <row r="700" spans="1:11">
      <c r="A700" s="143"/>
      <c r="B700" s="142"/>
      <c r="C700" s="142"/>
      <c r="D700" s="142"/>
      <c r="E700" s="142"/>
      <c r="F700" s="144" t="s">
        <v>1336</v>
      </c>
      <c r="G700" s="142"/>
      <c r="H700" s="145" t="s">
        <v>89</v>
      </c>
      <c r="I700" s="146">
        <v>6</v>
      </c>
      <c r="J700" s="146">
        <f>'Plant &amp; Machinery'!G18</f>
        <v>1537</v>
      </c>
      <c r="K700" s="146">
        <f>J700*I700</f>
        <v>9222</v>
      </c>
    </row>
    <row r="701" spans="1:11" ht="12.75" customHeight="1">
      <c r="A701" s="143"/>
      <c r="B701" s="142"/>
      <c r="C701" s="142"/>
      <c r="D701" s="142"/>
      <c r="E701" s="142"/>
      <c r="F701" s="702" t="s">
        <v>1993</v>
      </c>
      <c r="G701" s="702"/>
      <c r="H701" s="145" t="s">
        <v>89</v>
      </c>
      <c r="I701" s="146">
        <v>6</v>
      </c>
      <c r="J701" s="146">
        <f>'Plant &amp; Machinery'!G11</f>
        <v>1711</v>
      </c>
      <c r="K701" s="146">
        <f>I701*J701</f>
        <v>10266</v>
      </c>
    </row>
    <row r="702" spans="1:11">
      <c r="A702" s="143"/>
      <c r="B702" s="142"/>
      <c r="C702" s="142"/>
      <c r="D702" s="142"/>
      <c r="E702" s="142"/>
      <c r="F702" s="144" t="s">
        <v>1988</v>
      </c>
      <c r="G702" s="142"/>
      <c r="H702" s="145" t="s">
        <v>89</v>
      </c>
      <c r="I702" s="146">
        <v>15</v>
      </c>
      <c r="J702" s="146">
        <f>'Plant &amp; Machinery'!G36</f>
        <v>1320</v>
      </c>
      <c r="K702" s="146">
        <f>J702*I702</f>
        <v>19800</v>
      </c>
    </row>
    <row r="703" spans="1:11">
      <c r="A703" s="143"/>
      <c r="B703" s="142"/>
      <c r="C703" s="142"/>
      <c r="D703" s="142"/>
      <c r="E703" s="141" t="s">
        <v>957</v>
      </c>
      <c r="F703" s="141" t="s">
        <v>1293</v>
      </c>
      <c r="G703" s="142"/>
      <c r="H703" s="142"/>
      <c r="I703" s="142"/>
      <c r="J703" s="142"/>
      <c r="K703" s="142"/>
    </row>
    <row r="704" spans="1:11" ht="15" customHeight="1">
      <c r="A704" s="143"/>
      <c r="B704" s="142"/>
      <c r="C704" s="142"/>
      <c r="D704" s="142"/>
      <c r="E704" s="142"/>
      <c r="F704" s="702" t="s">
        <v>1983</v>
      </c>
      <c r="G704" s="702"/>
      <c r="H704" s="145" t="s">
        <v>71</v>
      </c>
      <c r="I704" s="146">
        <v>6.75</v>
      </c>
      <c r="J704" s="146">
        <f>Material!D41</f>
        <v>75400</v>
      </c>
      <c r="K704" s="146">
        <f>J704*I704</f>
        <v>508950</v>
      </c>
    </row>
    <row r="705" spans="1:11" ht="29.25" customHeight="1">
      <c r="A705" s="143"/>
      <c r="B705" s="142"/>
      <c r="C705" s="142"/>
      <c r="D705" s="142"/>
      <c r="E705" s="142"/>
      <c r="F705" s="702" t="s">
        <v>1977</v>
      </c>
      <c r="G705" s="702"/>
      <c r="H705" s="145" t="s">
        <v>29</v>
      </c>
      <c r="I705" s="146">
        <v>60</v>
      </c>
      <c r="J705" s="146">
        <f>Material!D67</f>
        <v>1235</v>
      </c>
      <c r="K705" s="146">
        <f>I705*J705</f>
        <v>74100</v>
      </c>
    </row>
    <row r="706" spans="1:11" ht="15.75" customHeight="1">
      <c r="A706" s="143"/>
      <c r="B706" s="142"/>
      <c r="C706" s="142"/>
      <c r="D706" s="142"/>
      <c r="E706" s="141" t="s">
        <v>959</v>
      </c>
      <c r="F706" s="141" t="s">
        <v>1884</v>
      </c>
      <c r="G706" s="142"/>
      <c r="H706" s="142"/>
      <c r="I706" s="142"/>
      <c r="J706" s="142"/>
      <c r="K706" s="147">
        <f>SUM(K692:K705)*12.5%</f>
        <v>80967.588099999994</v>
      </c>
    </row>
    <row r="707" spans="1:11">
      <c r="A707" s="143"/>
      <c r="B707" s="142"/>
      <c r="C707" s="142"/>
      <c r="D707" s="142"/>
      <c r="E707" s="141"/>
      <c r="F707" s="141"/>
      <c r="G707" s="142"/>
      <c r="H707" s="142"/>
      <c r="I707" s="142"/>
      <c r="J707" s="142"/>
      <c r="K707" s="147"/>
    </row>
    <row r="708" spans="1:11">
      <c r="A708" s="143"/>
      <c r="B708" s="142"/>
      <c r="C708" s="142"/>
      <c r="D708" s="142"/>
      <c r="E708" s="144" t="s">
        <v>1989</v>
      </c>
      <c r="F708" s="142"/>
      <c r="G708" s="142"/>
      <c r="H708" s="142"/>
      <c r="I708" s="142"/>
      <c r="J708" s="142"/>
      <c r="K708" s="146">
        <f>SUM(K692:K706)</f>
        <v>728708.2929</v>
      </c>
    </row>
    <row r="709" spans="1:11">
      <c r="A709" s="143"/>
      <c r="B709" s="142"/>
      <c r="C709" s="142"/>
      <c r="D709" s="142"/>
      <c r="E709" s="141" t="s">
        <v>1990</v>
      </c>
      <c r="F709" s="142"/>
      <c r="G709" s="142"/>
      <c r="H709" s="142"/>
      <c r="I709" s="142"/>
      <c r="J709" s="142"/>
      <c r="K709" s="147">
        <f>K708/7500</f>
        <v>97.161105719999995</v>
      </c>
    </row>
    <row r="710" spans="1:11">
      <c r="A710" s="139" t="s">
        <v>695</v>
      </c>
      <c r="B710" s="140">
        <v>507</v>
      </c>
      <c r="C710" s="141" t="s">
        <v>696</v>
      </c>
      <c r="D710" s="142"/>
      <c r="E710" s="142"/>
      <c r="F710" s="142"/>
      <c r="G710" s="142"/>
      <c r="H710" s="142"/>
      <c r="I710" s="142"/>
      <c r="J710" s="142"/>
      <c r="K710" s="142"/>
    </row>
    <row r="711" spans="1:11" ht="55.5" customHeight="1">
      <c r="A711" s="143"/>
      <c r="B711" s="142"/>
      <c r="C711" s="702" t="s">
        <v>697</v>
      </c>
      <c r="D711" s="702"/>
      <c r="E711" s="702"/>
      <c r="F711" s="702"/>
      <c r="G711" s="702"/>
      <c r="H711" s="142"/>
      <c r="I711" s="142"/>
      <c r="J711" s="142"/>
      <c r="K711" s="142"/>
    </row>
    <row r="712" spans="1:11">
      <c r="A712" s="143"/>
      <c r="B712" s="142"/>
      <c r="C712" s="141" t="s">
        <v>698</v>
      </c>
      <c r="D712" s="141" t="s">
        <v>385</v>
      </c>
      <c r="E712" s="142"/>
      <c r="F712" s="142"/>
      <c r="G712" s="142"/>
      <c r="H712" s="142"/>
      <c r="I712" s="142"/>
      <c r="J712" s="142"/>
      <c r="K712" s="142"/>
    </row>
    <row r="713" spans="1:11">
      <c r="A713" s="143"/>
      <c r="B713" s="142"/>
      <c r="C713" s="142"/>
      <c r="D713" s="141" t="s">
        <v>699</v>
      </c>
      <c r="E713" s="142"/>
      <c r="F713" s="142"/>
      <c r="G713" s="142"/>
      <c r="H713" s="142"/>
      <c r="I713" s="142"/>
      <c r="J713" s="142"/>
      <c r="K713" s="142"/>
    </row>
    <row r="714" spans="1:11">
      <c r="A714" s="143"/>
      <c r="B714" s="142"/>
      <c r="C714" s="142"/>
      <c r="D714" s="144" t="s">
        <v>1426</v>
      </c>
      <c r="E714" s="142"/>
      <c r="F714" s="142"/>
      <c r="G714" s="142"/>
      <c r="H714" s="142"/>
      <c r="I714" s="142"/>
      <c r="J714" s="142"/>
      <c r="K714" s="142"/>
    </row>
    <row r="715" spans="1:11">
      <c r="A715" s="143"/>
      <c r="B715" s="142"/>
      <c r="C715" s="142"/>
      <c r="D715" s="144" t="s">
        <v>1960</v>
      </c>
      <c r="E715" s="142"/>
      <c r="F715" s="142"/>
      <c r="G715" s="142"/>
      <c r="H715" s="142"/>
      <c r="I715" s="142"/>
      <c r="J715" s="142"/>
      <c r="K715" s="142"/>
    </row>
    <row r="716" spans="1:11">
      <c r="A716" s="143"/>
      <c r="B716" s="142"/>
      <c r="C716" s="142"/>
      <c r="D716" s="141" t="s">
        <v>1875</v>
      </c>
      <c r="E716" s="141" t="s">
        <v>1468</v>
      </c>
      <c r="F716" s="142"/>
      <c r="G716" s="142"/>
      <c r="H716" s="142"/>
      <c r="I716" s="142"/>
      <c r="J716" s="142"/>
      <c r="K716" s="142"/>
    </row>
    <row r="717" spans="1:11">
      <c r="A717" s="143"/>
      <c r="B717" s="142"/>
      <c r="C717" s="142"/>
      <c r="D717" s="142"/>
      <c r="E717" s="144" t="s">
        <v>1292</v>
      </c>
      <c r="F717" s="142"/>
      <c r="G717" s="142"/>
      <c r="H717" s="145" t="s">
        <v>4</v>
      </c>
      <c r="I717" s="146">
        <v>2.36</v>
      </c>
      <c r="J717" s="146">
        <f>Labour!D16</f>
        <v>466.67</v>
      </c>
      <c r="K717" s="146">
        <f>I717*J717</f>
        <v>1101.3412000000001</v>
      </c>
    </row>
    <row r="718" spans="1:11">
      <c r="A718" s="143"/>
      <c r="B718" s="142"/>
      <c r="C718" s="142"/>
      <c r="D718" s="142"/>
      <c r="E718" s="144" t="s">
        <v>1994</v>
      </c>
      <c r="F718" s="142"/>
      <c r="G718" s="142"/>
      <c r="H718" s="145" t="s">
        <v>4</v>
      </c>
      <c r="I718" s="146">
        <v>1</v>
      </c>
      <c r="J718" s="146">
        <f>Labour!D4</f>
        <v>466.67</v>
      </c>
      <c r="K718" s="146">
        <f>I718*J718</f>
        <v>466.67</v>
      </c>
    </row>
    <row r="719" spans="1:11">
      <c r="A719" s="143"/>
      <c r="B719" s="142"/>
      <c r="C719" s="142"/>
      <c r="D719" s="142"/>
      <c r="E719" s="144" t="s">
        <v>18</v>
      </c>
      <c r="F719" s="142"/>
      <c r="G719" s="142"/>
      <c r="H719" s="145" t="s">
        <v>4</v>
      </c>
      <c r="I719" s="146">
        <v>58</v>
      </c>
      <c r="J719" s="146">
        <f>Labour!D17</f>
        <v>466.67</v>
      </c>
      <c r="K719" s="146">
        <f>I719*J719</f>
        <v>27066.86</v>
      </c>
    </row>
    <row r="720" spans="1:11">
      <c r="A720" s="143"/>
      <c r="B720" s="142"/>
      <c r="C720" s="142"/>
      <c r="D720" s="141" t="s">
        <v>1876</v>
      </c>
      <c r="E720" s="141" t="s">
        <v>1231</v>
      </c>
      <c r="F720" s="142"/>
      <c r="G720" s="142"/>
      <c r="H720" s="142"/>
      <c r="I720" s="142"/>
      <c r="J720" s="142"/>
      <c r="K720" s="142"/>
    </row>
    <row r="721" spans="1:11" ht="15.75" customHeight="1">
      <c r="A721" s="143"/>
      <c r="B721" s="142"/>
      <c r="C721" s="142"/>
      <c r="D721" s="142"/>
      <c r="E721" s="144" t="s">
        <v>1995</v>
      </c>
      <c r="F721" s="142"/>
      <c r="G721" s="142"/>
      <c r="H721" s="145" t="s">
        <v>89</v>
      </c>
      <c r="I721" s="146">
        <v>2.25</v>
      </c>
      <c r="J721" s="146">
        <f>'Plant &amp; Machinery'!G11</f>
        <v>1711</v>
      </c>
      <c r="K721" s="146">
        <f>I721*J721</f>
        <v>3849.75</v>
      </c>
    </row>
    <row r="722" spans="1:11">
      <c r="A722" s="143"/>
      <c r="B722" s="142"/>
      <c r="C722" s="142"/>
      <c r="D722" s="142"/>
      <c r="E722" s="144" t="s">
        <v>1956</v>
      </c>
      <c r="F722" s="142"/>
      <c r="G722" s="142"/>
      <c r="H722" s="145" t="s">
        <v>89</v>
      </c>
      <c r="I722" s="146">
        <v>2.25</v>
      </c>
      <c r="J722" s="146">
        <f>'Plant &amp; Machinery'!G36</f>
        <v>1320</v>
      </c>
      <c r="K722" s="146">
        <f>J722*I722</f>
        <v>2970</v>
      </c>
    </row>
    <row r="723" spans="1:11">
      <c r="A723" s="143"/>
      <c r="B723" s="142"/>
      <c r="C723" s="142"/>
      <c r="D723" s="142"/>
      <c r="E723" s="144" t="s">
        <v>1964</v>
      </c>
      <c r="F723" s="142"/>
      <c r="G723" s="142"/>
      <c r="H723" s="145" t="s">
        <v>1965</v>
      </c>
      <c r="I723" s="142"/>
      <c r="J723" s="142"/>
      <c r="K723" s="146">
        <f>SUM(K717:K719)*0.5%</f>
        <v>143.17435600000002</v>
      </c>
    </row>
    <row r="724" spans="1:11">
      <c r="A724" s="143"/>
      <c r="B724" s="142"/>
      <c r="C724" s="142"/>
      <c r="D724" s="141" t="s">
        <v>957</v>
      </c>
      <c r="E724" s="141" t="s">
        <v>1293</v>
      </c>
      <c r="F724" s="142"/>
      <c r="G724" s="142"/>
      <c r="H724" s="142"/>
      <c r="I724" s="142"/>
      <c r="J724" s="142"/>
      <c r="K724" s="142"/>
    </row>
    <row r="725" spans="1:11">
      <c r="A725" s="143"/>
      <c r="B725" s="142"/>
      <c r="C725" s="142"/>
      <c r="D725" s="142"/>
      <c r="E725" s="144" t="s">
        <v>1996</v>
      </c>
      <c r="F725" s="142"/>
      <c r="G725" s="142"/>
      <c r="H725" s="145" t="s">
        <v>71</v>
      </c>
      <c r="I725" s="146">
        <v>1.35</v>
      </c>
      <c r="J725" s="146">
        <f>Material!D44</f>
        <v>53961</v>
      </c>
      <c r="K725" s="146">
        <f>J725*I725</f>
        <v>72847.350000000006</v>
      </c>
    </row>
    <row r="726" spans="1:11" ht="26.25" customHeight="1">
      <c r="A726" s="143"/>
      <c r="B726" s="142"/>
      <c r="C726" s="142"/>
      <c r="D726" s="142"/>
      <c r="E726" s="702" t="s">
        <v>1967</v>
      </c>
      <c r="F726" s="702"/>
      <c r="G726" s="702"/>
      <c r="H726" s="145" t="s">
        <v>29</v>
      </c>
      <c r="I726" s="146">
        <v>9</v>
      </c>
      <c r="J726" s="146">
        <f>Material!D64</f>
        <v>1320</v>
      </c>
      <c r="K726" s="146">
        <f>J726*I726</f>
        <v>11880</v>
      </c>
    </row>
    <row r="727" spans="1:11">
      <c r="A727" s="143"/>
      <c r="B727" s="142"/>
      <c r="C727" s="142"/>
      <c r="D727" s="141" t="s">
        <v>959</v>
      </c>
      <c r="E727" s="141" t="s">
        <v>1884</v>
      </c>
      <c r="F727" s="142"/>
      <c r="G727" s="142"/>
      <c r="H727" s="142"/>
      <c r="I727" s="142"/>
      <c r="J727" s="142"/>
      <c r="K727" s="147">
        <f>SUM(K715:K726)*12.5%</f>
        <v>15040.6431945</v>
      </c>
    </row>
    <row r="728" spans="1:11">
      <c r="A728" s="143"/>
      <c r="B728" s="142"/>
      <c r="C728" s="142"/>
      <c r="D728" s="141"/>
      <c r="E728" s="141"/>
      <c r="F728" s="142"/>
      <c r="G728" s="142"/>
      <c r="H728" s="142"/>
      <c r="I728" s="142"/>
      <c r="J728" s="142"/>
      <c r="K728" s="147"/>
    </row>
    <row r="729" spans="1:11">
      <c r="A729" s="143"/>
      <c r="B729" s="142"/>
      <c r="C729" s="142"/>
      <c r="D729" s="144" t="s">
        <v>1968</v>
      </c>
      <c r="E729" s="142"/>
      <c r="F729" s="142"/>
      <c r="G729" s="142"/>
      <c r="H729" s="142"/>
      <c r="I729" s="142"/>
      <c r="J729" s="142"/>
      <c r="K729" s="146">
        <f>SUM(K716:K727)</f>
        <v>135365.78875050001</v>
      </c>
    </row>
    <row r="730" spans="1:11">
      <c r="A730" s="143"/>
      <c r="B730" s="142"/>
      <c r="C730" s="142"/>
      <c r="D730" s="141" t="s">
        <v>1969</v>
      </c>
      <c r="E730" s="142"/>
      <c r="F730" s="142"/>
      <c r="G730" s="142"/>
      <c r="H730" s="142"/>
      <c r="I730" s="142"/>
      <c r="J730" s="142"/>
      <c r="K730" s="147">
        <f>K729/900</f>
        <v>150.40643194500001</v>
      </c>
    </row>
    <row r="731" spans="1:11">
      <c r="A731" s="143"/>
      <c r="B731" s="142"/>
      <c r="C731" s="142"/>
      <c r="D731" s="141" t="s">
        <v>700</v>
      </c>
      <c r="E731" s="142"/>
      <c r="F731" s="142"/>
      <c r="G731" s="142"/>
      <c r="H731" s="142"/>
      <c r="I731" s="142"/>
      <c r="J731" s="142"/>
      <c r="K731" s="142"/>
    </row>
    <row r="732" spans="1:11">
      <c r="A732" s="143"/>
      <c r="B732" s="142"/>
      <c r="C732" s="142"/>
      <c r="D732" s="144" t="s">
        <v>1426</v>
      </c>
      <c r="E732" s="142"/>
      <c r="F732" s="142"/>
      <c r="G732" s="142"/>
      <c r="H732" s="142"/>
      <c r="I732" s="142"/>
      <c r="J732" s="142"/>
      <c r="K732" s="142"/>
    </row>
    <row r="733" spans="1:11">
      <c r="A733" s="143"/>
      <c r="B733" s="142"/>
      <c r="C733" s="142"/>
      <c r="D733" s="144" t="s">
        <v>1974</v>
      </c>
      <c r="E733" s="142"/>
      <c r="F733" s="142"/>
      <c r="G733" s="142"/>
      <c r="H733" s="142"/>
      <c r="I733" s="142"/>
      <c r="J733" s="142"/>
      <c r="K733" s="142"/>
    </row>
    <row r="734" spans="1:11">
      <c r="A734" s="143"/>
      <c r="B734" s="142"/>
      <c r="C734" s="142"/>
      <c r="D734" s="141" t="s">
        <v>953</v>
      </c>
      <c r="E734" s="141" t="s">
        <v>1468</v>
      </c>
      <c r="F734" s="142"/>
      <c r="G734" s="142"/>
      <c r="H734" s="142"/>
      <c r="I734" s="142"/>
      <c r="J734" s="142"/>
      <c r="K734" s="142"/>
    </row>
    <row r="735" spans="1:11">
      <c r="A735" s="143"/>
      <c r="B735" s="142"/>
      <c r="C735" s="142"/>
      <c r="D735" s="142"/>
      <c r="E735" s="144" t="s">
        <v>1292</v>
      </c>
      <c r="F735" s="142"/>
      <c r="G735" s="142"/>
      <c r="H735" s="145" t="s">
        <v>4</v>
      </c>
      <c r="I735" s="146">
        <v>2.36</v>
      </c>
      <c r="J735" s="146">
        <f>Labour!D16</f>
        <v>466.67</v>
      </c>
      <c r="K735" s="146">
        <f>I735*J735</f>
        <v>1101.3412000000001</v>
      </c>
    </row>
    <row r="736" spans="1:11">
      <c r="A736" s="143"/>
      <c r="B736" s="142"/>
      <c r="C736" s="142"/>
      <c r="D736" s="142"/>
      <c r="E736" s="144" t="s">
        <v>5</v>
      </c>
      <c r="F736" s="142"/>
      <c r="G736" s="142"/>
      <c r="H736" s="145" t="s">
        <v>4</v>
      </c>
      <c r="I736" s="146">
        <v>1</v>
      </c>
      <c r="J736" s="146">
        <f>Labour!D4</f>
        <v>466.67</v>
      </c>
      <c r="K736" s="146">
        <f>I736*J736</f>
        <v>466.67</v>
      </c>
    </row>
    <row r="737" spans="1:12">
      <c r="A737" s="143"/>
      <c r="B737" s="142"/>
      <c r="C737" s="142"/>
      <c r="D737" s="142"/>
      <c r="E737" s="144" t="s">
        <v>18</v>
      </c>
      <c r="F737" s="142"/>
      <c r="G737" s="142"/>
      <c r="H737" s="145" t="s">
        <v>4</v>
      </c>
      <c r="I737" s="146">
        <v>58</v>
      </c>
      <c r="J737" s="146">
        <f>Labour!D17</f>
        <v>466.67</v>
      </c>
      <c r="K737" s="146">
        <f>I737*J737</f>
        <v>27066.86</v>
      </c>
    </row>
    <row r="738" spans="1:12">
      <c r="A738" s="143"/>
      <c r="B738" s="142"/>
      <c r="C738" s="142"/>
      <c r="D738" s="141" t="s">
        <v>955</v>
      </c>
      <c r="E738" s="141" t="s">
        <v>1231</v>
      </c>
      <c r="F738" s="142"/>
      <c r="G738" s="142"/>
      <c r="H738" s="142"/>
      <c r="I738" s="142"/>
      <c r="J738" s="142"/>
      <c r="K738" s="142"/>
    </row>
    <row r="739" spans="1:12" ht="12.75" customHeight="1">
      <c r="A739" s="143"/>
      <c r="B739" s="142"/>
      <c r="C739" s="142"/>
      <c r="D739" s="142"/>
      <c r="E739" s="702" t="s">
        <v>1997</v>
      </c>
      <c r="F739" s="702"/>
      <c r="G739" s="702"/>
      <c r="H739" s="145" t="s">
        <v>89</v>
      </c>
      <c r="I739" s="146">
        <v>2</v>
      </c>
      <c r="J739" s="146">
        <f>'Plant &amp; Machinery'!G11</f>
        <v>1711</v>
      </c>
      <c r="K739" s="146">
        <f>I739*J739</f>
        <v>3422</v>
      </c>
    </row>
    <row r="740" spans="1:12">
      <c r="A740" s="143"/>
      <c r="B740" s="142"/>
      <c r="C740" s="142"/>
      <c r="D740" s="142"/>
      <c r="E740" s="144" t="s">
        <v>1956</v>
      </c>
      <c r="F740" s="142"/>
      <c r="G740" s="142"/>
      <c r="H740" s="145" t="s">
        <v>89</v>
      </c>
      <c r="I740" s="146">
        <v>2</v>
      </c>
      <c r="J740" s="146">
        <f>'Plant &amp; Machinery'!G36</f>
        <v>1320</v>
      </c>
      <c r="K740" s="146">
        <f>J740*I740</f>
        <v>2640</v>
      </c>
    </row>
    <row r="741" spans="1:12">
      <c r="A741" s="143"/>
      <c r="B741" s="142"/>
      <c r="C741" s="142"/>
      <c r="D741" s="141" t="s">
        <v>957</v>
      </c>
      <c r="E741" s="141" t="s">
        <v>1293</v>
      </c>
      <c r="F741" s="142"/>
      <c r="G741" s="142"/>
      <c r="H741" s="142"/>
      <c r="I741" s="142"/>
      <c r="J741" s="142"/>
      <c r="K741" s="142"/>
    </row>
    <row r="742" spans="1:12">
      <c r="A742" s="143"/>
      <c r="B742" s="142"/>
      <c r="C742" s="142"/>
      <c r="D742" s="142"/>
      <c r="E742" s="144" t="s">
        <v>1998</v>
      </c>
      <c r="F742" s="142"/>
      <c r="G742" s="142"/>
      <c r="H742" s="145" t="s">
        <v>71</v>
      </c>
      <c r="I742" s="146">
        <v>1.4</v>
      </c>
      <c r="J742" s="146">
        <f>Material!D44</f>
        <v>53961</v>
      </c>
      <c r="K742" s="146">
        <f>J742*I742</f>
        <v>75545.399999999994</v>
      </c>
    </row>
    <row r="743" spans="1:12" ht="25.5" customHeight="1">
      <c r="A743" s="143"/>
      <c r="B743" s="142"/>
      <c r="C743" s="142"/>
      <c r="D743" s="142"/>
      <c r="E743" s="702" t="s">
        <v>1977</v>
      </c>
      <c r="F743" s="702"/>
      <c r="G743" s="702"/>
      <c r="H743" s="145" t="s">
        <v>29</v>
      </c>
      <c r="I743" s="146">
        <v>8</v>
      </c>
      <c r="J743" s="156">
        <f>Material!D67</f>
        <v>1235</v>
      </c>
      <c r="K743" s="146">
        <f>I743*J743</f>
        <v>9880</v>
      </c>
      <c r="L743" t="s">
        <v>1584</v>
      </c>
    </row>
    <row r="744" spans="1:12">
      <c r="A744" s="143"/>
      <c r="B744" s="142"/>
      <c r="C744" s="142"/>
      <c r="D744" s="141" t="s">
        <v>959</v>
      </c>
      <c r="E744" s="141" t="s">
        <v>1884</v>
      </c>
      <c r="F744" s="142"/>
      <c r="G744" s="142"/>
      <c r="H744" s="142"/>
      <c r="I744" s="142"/>
      <c r="J744" s="142"/>
      <c r="K744" s="147">
        <f>SUM(K732:K743)*12.5%</f>
        <v>15015.283899999999</v>
      </c>
    </row>
    <row r="745" spans="1:12">
      <c r="A745" s="143"/>
      <c r="B745" s="142"/>
      <c r="C745" s="142"/>
      <c r="D745" s="141"/>
      <c r="E745" s="141"/>
      <c r="F745" s="142"/>
      <c r="G745" s="142"/>
      <c r="H745" s="142"/>
      <c r="I745" s="142"/>
      <c r="J745" s="142"/>
      <c r="K745" s="147"/>
    </row>
    <row r="746" spans="1:12">
      <c r="A746" s="143"/>
      <c r="B746" s="142"/>
      <c r="C746" s="142"/>
      <c r="D746" s="144" t="s">
        <v>1978</v>
      </c>
      <c r="E746" s="142"/>
      <c r="F746" s="142"/>
      <c r="G746" s="142"/>
      <c r="H746" s="142"/>
      <c r="I746" s="142"/>
      <c r="J746" s="142"/>
      <c r="K746" s="146">
        <f>SUM(K733:K744)</f>
        <v>135137.5551</v>
      </c>
    </row>
    <row r="747" spans="1:12">
      <c r="A747" s="143"/>
      <c r="B747" s="142"/>
      <c r="C747" s="142"/>
      <c r="D747" s="141" t="s">
        <v>1979</v>
      </c>
      <c r="E747" s="142"/>
      <c r="F747" s="142"/>
      <c r="G747" s="142"/>
      <c r="H747" s="142"/>
      <c r="I747" s="142"/>
      <c r="J747" s="142"/>
      <c r="K747" s="147">
        <f>K746/1000</f>
        <v>135.13755509999999</v>
      </c>
    </row>
    <row r="748" spans="1:12">
      <c r="A748" s="143"/>
      <c r="B748" s="142"/>
      <c r="C748" s="141" t="s">
        <v>388</v>
      </c>
      <c r="D748" s="141" t="s">
        <v>391</v>
      </c>
      <c r="E748" s="142"/>
      <c r="F748" s="142"/>
      <c r="G748" s="142"/>
      <c r="H748" s="142"/>
      <c r="I748" s="142"/>
      <c r="J748" s="142"/>
      <c r="K748" s="142"/>
    </row>
    <row r="749" spans="1:12">
      <c r="A749" s="143"/>
      <c r="B749" s="142"/>
      <c r="C749" s="142"/>
      <c r="D749" s="141" t="s">
        <v>701</v>
      </c>
      <c r="E749" s="142"/>
      <c r="F749" s="142"/>
      <c r="G749" s="142"/>
      <c r="H749" s="142"/>
      <c r="I749" s="142"/>
      <c r="J749" s="142"/>
      <c r="K749" s="142"/>
    </row>
    <row r="750" spans="1:12">
      <c r="A750" s="143"/>
      <c r="B750" s="142"/>
      <c r="C750" s="142"/>
      <c r="D750" s="144" t="s">
        <v>1426</v>
      </c>
      <c r="E750" s="142"/>
      <c r="F750" s="142"/>
      <c r="G750" s="142"/>
      <c r="H750" s="142"/>
      <c r="I750" s="142"/>
      <c r="J750" s="142"/>
      <c r="K750" s="142"/>
    </row>
    <row r="751" spans="1:12">
      <c r="A751" s="143"/>
      <c r="B751" s="142"/>
      <c r="C751" s="142"/>
      <c r="D751" s="144" t="s">
        <v>1984</v>
      </c>
      <c r="E751" s="142"/>
      <c r="F751" s="142"/>
      <c r="G751" s="142"/>
      <c r="H751" s="142"/>
      <c r="I751" s="142"/>
      <c r="J751" s="142"/>
      <c r="K751" s="142"/>
    </row>
    <row r="752" spans="1:12">
      <c r="A752" s="143"/>
      <c r="B752" s="142"/>
      <c r="C752" s="142"/>
      <c r="D752" s="141" t="s">
        <v>953</v>
      </c>
      <c r="E752" s="141" t="s">
        <v>1468</v>
      </c>
      <c r="F752" s="142"/>
      <c r="G752" s="142"/>
      <c r="H752" s="142"/>
      <c r="I752" s="142"/>
      <c r="J752" s="142"/>
      <c r="K752" s="142"/>
    </row>
    <row r="753" spans="1:12">
      <c r="A753" s="143"/>
      <c r="B753" s="142"/>
      <c r="C753" s="142"/>
      <c r="D753" s="142"/>
      <c r="E753" s="144" t="s">
        <v>1292</v>
      </c>
      <c r="F753" s="142"/>
      <c r="G753" s="142"/>
      <c r="H753" s="145" t="s">
        <v>4</v>
      </c>
      <c r="I753" s="146">
        <v>0.44</v>
      </c>
      <c r="J753" s="146">
        <f>Labour!D16</f>
        <v>466.67</v>
      </c>
      <c r="K753" s="146">
        <f>I753*J753</f>
        <v>205.3348</v>
      </c>
    </row>
    <row r="754" spans="1:12">
      <c r="A754" s="143"/>
      <c r="B754" s="142"/>
      <c r="C754" s="142"/>
      <c r="D754" s="142"/>
      <c r="E754" s="144" t="s">
        <v>18</v>
      </c>
      <c r="F754" s="142"/>
      <c r="G754" s="142"/>
      <c r="H754" s="145" t="s">
        <v>4</v>
      </c>
      <c r="I754" s="146">
        <v>9</v>
      </c>
      <c r="J754" s="146">
        <f>Labour!D17</f>
        <v>466.67</v>
      </c>
      <c r="K754" s="146">
        <f>I754*J754</f>
        <v>4200.03</v>
      </c>
    </row>
    <row r="755" spans="1:12">
      <c r="A755" s="143"/>
      <c r="B755" s="142"/>
      <c r="C755" s="142"/>
      <c r="D755" s="142"/>
      <c r="E755" s="144" t="s">
        <v>20</v>
      </c>
      <c r="F755" s="142"/>
      <c r="G755" s="142"/>
      <c r="H755" s="145" t="s">
        <v>4</v>
      </c>
      <c r="I755" s="146">
        <v>2</v>
      </c>
      <c r="J755" s="146">
        <f>Labour!D19</f>
        <v>466.67</v>
      </c>
      <c r="K755" s="146">
        <f>I755*J755</f>
        <v>933.34</v>
      </c>
    </row>
    <row r="756" spans="1:12">
      <c r="A756" s="143"/>
      <c r="B756" s="142"/>
      <c r="C756" s="142"/>
      <c r="D756" s="141" t="s">
        <v>955</v>
      </c>
      <c r="E756" s="141" t="s">
        <v>1231</v>
      </c>
      <c r="F756" s="142"/>
      <c r="G756" s="142"/>
      <c r="H756" s="142"/>
      <c r="I756" s="142"/>
      <c r="J756" s="142"/>
      <c r="K756" s="142"/>
    </row>
    <row r="757" spans="1:12">
      <c r="A757" s="143"/>
      <c r="B757" s="142"/>
      <c r="C757" s="142"/>
      <c r="D757" s="142"/>
      <c r="E757" s="144" t="s">
        <v>1887</v>
      </c>
      <c r="F757" s="142"/>
      <c r="G757" s="142"/>
      <c r="H757" s="145" t="s">
        <v>89</v>
      </c>
      <c r="I757" s="146">
        <v>6</v>
      </c>
      <c r="J757" s="146">
        <f>'Plant &amp; Machinery'!G20</f>
        <v>634</v>
      </c>
      <c r="K757" s="146">
        <f>I757*J757</f>
        <v>3804</v>
      </c>
    </row>
    <row r="758" spans="1:12">
      <c r="A758" s="143"/>
      <c r="B758" s="142"/>
      <c r="C758" s="142"/>
      <c r="D758" s="142"/>
      <c r="E758" s="144" t="s">
        <v>1878</v>
      </c>
      <c r="F758" s="142"/>
      <c r="G758" s="142"/>
      <c r="H758" s="145" t="s">
        <v>89</v>
      </c>
      <c r="I758" s="146">
        <v>6</v>
      </c>
      <c r="J758" s="146">
        <f>'Plant &amp; Machinery'!G5</f>
        <v>586</v>
      </c>
      <c r="K758" s="146">
        <f>I758*J758</f>
        <v>3516</v>
      </c>
    </row>
    <row r="759" spans="1:12" ht="16.5" customHeight="1">
      <c r="A759" s="143"/>
      <c r="B759" s="142"/>
      <c r="C759" s="142"/>
      <c r="D759" s="142"/>
      <c r="E759" s="702" t="s">
        <v>1985</v>
      </c>
      <c r="F759" s="702"/>
      <c r="G759" s="702"/>
      <c r="H759" s="145" t="s">
        <v>89</v>
      </c>
      <c r="I759" s="146">
        <v>6</v>
      </c>
      <c r="J759" s="146">
        <f>'Plant &amp; Machinery'!G22</f>
        <v>1440</v>
      </c>
      <c r="K759" s="146">
        <f>I759*J759</f>
        <v>8640</v>
      </c>
    </row>
    <row r="760" spans="1:12" ht="26.25" customHeight="1">
      <c r="A760" s="143"/>
      <c r="B760" s="142"/>
      <c r="C760" s="142"/>
      <c r="D760" s="142"/>
      <c r="E760" s="702" t="s">
        <v>1986</v>
      </c>
      <c r="F760" s="702"/>
      <c r="G760" s="702"/>
      <c r="H760" s="145" t="s">
        <v>89</v>
      </c>
      <c r="I760" s="146">
        <v>6</v>
      </c>
      <c r="J760" s="146">
        <f>'Plant &amp; Machinery'!G47</f>
        <v>684</v>
      </c>
      <c r="K760" s="146">
        <f>J760*I760</f>
        <v>4104</v>
      </c>
    </row>
    <row r="761" spans="1:12">
      <c r="A761" s="143"/>
      <c r="B761" s="142"/>
      <c r="C761" s="142"/>
      <c r="D761" s="142"/>
      <c r="E761" s="144" t="s">
        <v>1336</v>
      </c>
      <c r="F761" s="142"/>
      <c r="G761" s="142"/>
      <c r="H761" s="145" t="s">
        <v>89</v>
      </c>
      <c r="I761" s="146">
        <v>6</v>
      </c>
      <c r="J761" s="146">
        <f>'Plant &amp; Machinery'!G18</f>
        <v>1537</v>
      </c>
      <c r="K761" s="146">
        <f>J761*I761</f>
        <v>9222</v>
      </c>
    </row>
    <row r="762" spans="1:12">
      <c r="A762" s="143"/>
      <c r="B762" s="142"/>
      <c r="C762" s="142"/>
      <c r="D762" s="142"/>
      <c r="E762" s="144" t="s">
        <v>1999</v>
      </c>
      <c r="F762" s="142"/>
      <c r="G762" s="142"/>
      <c r="H762" s="145" t="s">
        <v>89</v>
      </c>
      <c r="I762" s="146">
        <v>6</v>
      </c>
      <c r="J762" s="146">
        <f>'Plant &amp; Machinery'!G11</f>
        <v>1711</v>
      </c>
      <c r="K762" s="146">
        <f>I762*J762</f>
        <v>10266</v>
      </c>
    </row>
    <row r="763" spans="1:12">
      <c r="A763" s="143"/>
      <c r="B763" s="142"/>
      <c r="C763" s="142"/>
      <c r="D763" s="142"/>
      <c r="E763" s="144" t="s">
        <v>1956</v>
      </c>
      <c r="F763" s="142"/>
      <c r="G763" s="142"/>
      <c r="H763" s="145" t="s">
        <v>89</v>
      </c>
      <c r="I763" s="146">
        <v>18.75</v>
      </c>
      <c r="J763" s="146">
        <f>'Plant &amp; Machinery'!G36</f>
        <v>1320</v>
      </c>
      <c r="K763" s="146">
        <f>J763*I763</f>
        <v>24750</v>
      </c>
    </row>
    <row r="764" spans="1:12">
      <c r="A764" s="143"/>
      <c r="B764" s="142"/>
      <c r="C764" s="142"/>
      <c r="D764" s="141" t="s">
        <v>957</v>
      </c>
      <c r="E764" s="141" t="s">
        <v>1293</v>
      </c>
      <c r="F764" s="142"/>
      <c r="G764" s="142"/>
      <c r="H764" s="142"/>
      <c r="I764" s="142"/>
      <c r="J764" s="142"/>
      <c r="K764" s="142"/>
    </row>
    <row r="765" spans="1:12">
      <c r="A765" s="143"/>
      <c r="B765" s="142"/>
      <c r="C765" s="142"/>
      <c r="D765" s="142"/>
      <c r="E765" s="144" t="s">
        <v>1996</v>
      </c>
      <c r="F765" s="142"/>
      <c r="G765" s="142"/>
      <c r="H765" s="145" t="s">
        <v>71</v>
      </c>
      <c r="I765" s="146">
        <v>11.25</v>
      </c>
      <c r="J765" s="146">
        <f>Material!D44</f>
        <v>53961</v>
      </c>
      <c r="K765" s="146">
        <f>J765*I765</f>
        <v>607061.25</v>
      </c>
    </row>
    <row r="766" spans="1:12" ht="28.5" customHeight="1">
      <c r="A766" s="143"/>
      <c r="B766" s="142"/>
      <c r="C766" s="142"/>
      <c r="D766" s="142"/>
      <c r="E766" s="702" t="s">
        <v>1967</v>
      </c>
      <c r="F766" s="702"/>
      <c r="G766" s="702"/>
      <c r="H766" s="145" t="s">
        <v>29</v>
      </c>
      <c r="I766" s="146">
        <v>75</v>
      </c>
      <c r="J766" s="146">
        <f>Material!D64</f>
        <v>1320</v>
      </c>
      <c r="K766" s="146">
        <f>J766*I766</f>
        <v>99000</v>
      </c>
      <c r="L766" t="s">
        <v>1584</v>
      </c>
    </row>
    <row r="767" spans="1:12">
      <c r="A767" s="143"/>
      <c r="B767" s="142"/>
      <c r="C767" s="142"/>
      <c r="D767" s="141" t="s">
        <v>959</v>
      </c>
      <c r="E767" s="141" t="s">
        <v>1884</v>
      </c>
      <c r="F767" s="142"/>
      <c r="G767" s="142"/>
      <c r="H767" s="142"/>
      <c r="I767" s="142"/>
      <c r="J767" s="142"/>
      <c r="K767" s="147">
        <f>SUM(K753:K766)*12.5%</f>
        <v>96962.744349999994</v>
      </c>
    </row>
    <row r="768" spans="1:12">
      <c r="A768" s="143"/>
      <c r="B768" s="142"/>
      <c r="C768" s="142"/>
      <c r="D768" s="141"/>
      <c r="E768" s="141"/>
      <c r="F768" s="142"/>
      <c r="G768" s="142"/>
      <c r="H768" s="142"/>
      <c r="I768" s="142"/>
      <c r="J768" s="142"/>
      <c r="K768" s="147"/>
    </row>
    <row r="769" spans="1:11">
      <c r="A769" s="143"/>
      <c r="B769" s="142"/>
      <c r="C769" s="142"/>
      <c r="D769" s="144" t="s">
        <v>1989</v>
      </c>
      <c r="E769" s="142"/>
      <c r="F769" s="142"/>
      <c r="G769" s="142"/>
      <c r="H769" s="142"/>
      <c r="I769" s="142"/>
      <c r="J769" s="142"/>
      <c r="K769" s="146">
        <f>SUM(K753:K767)</f>
        <v>872664.69915</v>
      </c>
    </row>
    <row r="770" spans="1:11">
      <c r="A770" s="143"/>
      <c r="B770" s="142"/>
      <c r="C770" s="142"/>
      <c r="D770" s="141" t="s">
        <v>1990</v>
      </c>
      <c r="E770" s="142"/>
      <c r="F770" s="142"/>
      <c r="G770" s="142"/>
      <c r="H770" s="142"/>
      <c r="I770" s="142"/>
      <c r="J770" s="142"/>
      <c r="K770" s="147">
        <f>K769/7500</f>
        <v>116.35529321999999</v>
      </c>
    </row>
    <row r="771" spans="1:11">
      <c r="A771" s="143"/>
      <c r="B771" s="142"/>
      <c r="C771" s="142"/>
      <c r="D771" s="141" t="s">
        <v>693</v>
      </c>
      <c r="E771" s="142"/>
      <c r="F771" s="142"/>
      <c r="G771" s="142"/>
      <c r="H771" s="142"/>
      <c r="I771" s="142"/>
      <c r="J771" s="142"/>
      <c r="K771" s="142"/>
    </row>
    <row r="772" spans="1:11">
      <c r="A772" s="143"/>
      <c r="B772" s="142"/>
      <c r="C772" s="142"/>
      <c r="D772" s="144" t="s">
        <v>1426</v>
      </c>
      <c r="E772" s="142"/>
      <c r="F772" s="142"/>
      <c r="G772" s="142"/>
      <c r="H772" s="142"/>
      <c r="I772" s="142"/>
      <c r="J772" s="142"/>
      <c r="K772" s="142"/>
    </row>
    <row r="773" spans="1:11">
      <c r="A773" s="143"/>
      <c r="B773" s="142"/>
      <c r="C773" s="142"/>
      <c r="D773" s="144" t="s">
        <v>1984</v>
      </c>
      <c r="E773" s="142"/>
      <c r="F773" s="142"/>
      <c r="G773" s="142"/>
      <c r="H773" s="142"/>
      <c r="I773" s="142"/>
      <c r="J773" s="142"/>
      <c r="K773" s="142"/>
    </row>
    <row r="774" spans="1:11">
      <c r="A774" s="143"/>
      <c r="B774" s="142"/>
      <c r="C774" s="142"/>
      <c r="D774" s="141" t="s">
        <v>953</v>
      </c>
      <c r="E774" s="141" t="s">
        <v>1468</v>
      </c>
      <c r="F774" s="142"/>
      <c r="G774" s="142"/>
      <c r="H774" s="142"/>
      <c r="I774" s="142"/>
      <c r="J774" s="142"/>
      <c r="K774" s="142"/>
    </row>
    <row r="775" spans="1:11">
      <c r="A775" s="143"/>
      <c r="B775" s="142"/>
      <c r="C775" s="142"/>
      <c r="D775" s="142"/>
      <c r="E775" s="144" t="s">
        <v>1292</v>
      </c>
      <c r="F775" s="142"/>
      <c r="G775" s="142"/>
      <c r="H775" s="145" t="s">
        <v>4</v>
      </c>
      <c r="I775" s="146">
        <v>0.44</v>
      </c>
      <c r="J775" s="146">
        <f>Labour!D16</f>
        <v>466.67</v>
      </c>
      <c r="K775" s="146">
        <f>I775*J775</f>
        <v>205.3348</v>
      </c>
    </row>
    <row r="776" spans="1:11">
      <c r="A776" s="143"/>
      <c r="B776" s="142"/>
      <c r="C776" s="142"/>
      <c r="D776" s="142"/>
      <c r="E776" s="144" t="s">
        <v>18</v>
      </c>
      <c r="F776" s="142"/>
      <c r="G776" s="142"/>
      <c r="H776" s="145" t="s">
        <v>4</v>
      </c>
      <c r="I776" s="146">
        <v>9</v>
      </c>
      <c r="J776" s="146">
        <f>Labour!D17</f>
        <v>466.67</v>
      </c>
      <c r="K776" s="146">
        <f>I776*J776</f>
        <v>4200.03</v>
      </c>
    </row>
    <row r="777" spans="1:11">
      <c r="A777" s="143"/>
      <c r="B777" s="142"/>
      <c r="C777" s="142"/>
      <c r="D777" s="142"/>
      <c r="E777" s="144" t="s">
        <v>20</v>
      </c>
      <c r="F777" s="142"/>
      <c r="G777" s="142"/>
      <c r="H777" s="145" t="s">
        <v>4</v>
      </c>
      <c r="I777" s="146">
        <v>2</v>
      </c>
      <c r="J777" s="146">
        <f>Labour!D19</f>
        <v>466.67</v>
      </c>
      <c r="K777" s="146">
        <f>I777*J777</f>
        <v>933.34</v>
      </c>
    </row>
    <row r="778" spans="1:11">
      <c r="A778" s="143"/>
      <c r="B778" s="142"/>
      <c r="C778" s="142"/>
      <c r="D778" s="141" t="s">
        <v>1876</v>
      </c>
      <c r="E778" s="141" t="s">
        <v>1231</v>
      </c>
      <c r="F778" s="142"/>
      <c r="G778" s="142"/>
      <c r="H778" s="142"/>
      <c r="I778" s="142"/>
      <c r="J778" s="142"/>
      <c r="K778" s="142"/>
    </row>
    <row r="779" spans="1:11">
      <c r="A779" s="143"/>
      <c r="B779" s="142"/>
      <c r="C779" s="142"/>
      <c r="D779" s="142"/>
      <c r="E779" s="144" t="s">
        <v>1887</v>
      </c>
      <c r="F779" s="142"/>
      <c r="G779" s="142"/>
      <c r="H779" s="145" t="s">
        <v>89</v>
      </c>
      <c r="I779" s="146">
        <v>6</v>
      </c>
      <c r="J779" s="146">
        <f>'Plant &amp; Machinery'!G20</f>
        <v>634</v>
      </c>
      <c r="K779" s="146">
        <f>I779*J779</f>
        <v>3804</v>
      </c>
    </row>
    <row r="780" spans="1:11">
      <c r="A780" s="143"/>
      <c r="B780" s="142"/>
      <c r="C780" s="142"/>
      <c r="D780" s="142"/>
      <c r="E780" s="144" t="s">
        <v>1878</v>
      </c>
      <c r="F780" s="142"/>
      <c r="G780" s="142"/>
      <c r="H780" s="145" t="s">
        <v>89</v>
      </c>
      <c r="I780" s="146">
        <v>6</v>
      </c>
      <c r="J780" s="146">
        <f>'Plant &amp; Machinery'!G5</f>
        <v>586</v>
      </c>
      <c r="K780" s="146">
        <f>I780*J780</f>
        <v>3516</v>
      </c>
    </row>
    <row r="781" spans="1:11" ht="16.5" customHeight="1">
      <c r="A781" s="143"/>
      <c r="B781" s="142"/>
      <c r="C781" s="142"/>
      <c r="D781" s="142"/>
      <c r="E781" s="702" t="s">
        <v>1985</v>
      </c>
      <c r="F781" s="702"/>
      <c r="G781" s="702"/>
      <c r="H781" s="145" t="s">
        <v>89</v>
      </c>
      <c r="I781" s="146">
        <v>6</v>
      </c>
      <c r="J781" s="146">
        <f>'Plant &amp; Machinery'!G22</f>
        <v>1440</v>
      </c>
      <c r="K781" s="146">
        <f>I781*J781</f>
        <v>8640</v>
      </c>
    </row>
    <row r="782" spans="1:11" ht="30" customHeight="1">
      <c r="A782" s="143"/>
      <c r="B782" s="142"/>
      <c r="C782" s="142"/>
      <c r="D782" s="142"/>
      <c r="E782" s="702" t="s">
        <v>1986</v>
      </c>
      <c r="F782" s="702"/>
      <c r="G782" s="702"/>
      <c r="H782" s="145" t="s">
        <v>89</v>
      </c>
      <c r="I782" s="146">
        <v>6</v>
      </c>
      <c r="J782" s="146">
        <f>'Plant &amp; Machinery'!G47</f>
        <v>684</v>
      </c>
      <c r="K782" s="146">
        <f>J782*I782</f>
        <v>4104</v>
      </c>
    </row>
    <row r="783" spans="1:11">
      <c r="A783" s="143"/>
      <c r="B783" s="142"/>
      <c r="C783" s="142"/>
      <c r="D783" s="142"/>
      <c r="E783" s="144" t="s">
        <v>1347</v>
      </c>
      <c r="F783" s="142"/>
      <c r="G783" s="142"/>
      <c r="H783" s="145" t="s">
        <v>89</v>
      </c>
      <c r="I783" s="146">
        <v>6</v>
      </c>
      <c r="J783" s="146">
        <f>'Plant &amp; Machinery'!G18</f>
        <v>1537</v>
      </c>
      <c r="K783" s="146">
        <f>J783*I783</f>
        <v>9222</v>
      </c>
    </row>
    <row r="784" spans="1:11" ht="15.75" customHeight="1">
      <c r="A784" s="143"/>
      <c r="B784" s="142"/>
      <c r="C784" s="142"/>
      <c r="D784" s="142"/>
      <c r="E784" s="702" t="s">
        <v>1879</v>
      </c>
      <c r="F784" s="702"/>
      <c r="G784" s="702"/>
      <c r="H784" s="145" t="s">
        <v>89</v>
      </c>
      <c r="I784" s="146">
        <v>6</v>
      </c>
      <c r="J784" s="146">
        <f>'Plant &amp; Machinery'!G11</f>
        <v>1711</v>
      </c>
      <c r="K784" s="146">
        <f>I784*J784</f>
        <v>10266</v>
      </c>
    </row>
    <row r="785" spans="1:12">
      <c r="A785" s="143"/>
      <c r="B785" s="142"/>
      <c r="C785" s="142"/>
      <c r="D785" s="142"/>
      <c r="E785" s="144" t="s">
        <v>1956</v>
      </c>
      <c r="F785" s="142"/>
      <c r="G785" s="142"/>
      <c r="H785" s="145" t="s">
        <v>89</v>
      </c>
      <c r="I785" s="146">
        <v>15</v>
      </c>
      <c r="J785" s="146">
        <f>'Plant &amp; Machinery'!G36</f>
        <v>1320</v>
      </c>
      <c r="K785" s="146">
        <f>J785*I785</f>
        <v>19800</v>
      </c>
    </row>
    <row r="786" spans="1:12">
      <c r="A786" s="143"/>
      <c r="B786" s="142"/>
      <c r="C786" s="142"/>
      <c r="D786" s="141" t="s">
        <v>957</v>
      </c>
      <c r="E786" s="141" t="s">
        <v>1293</v>
      </c>
      <c r="F786" s="142"/>
      <c r="G786" s="142"/>
      <c r="H786" s="142"/>
      <c r="I786" s="142"/>
      <c r="J786" s="142"/>
      <c r="K786" s="142"/>
    </row>
    <row r="787" spans="1:12">
      <c r="A787" s="143"/>
      <c r="B787" s="142"/>
      <c r="C787" s="142"/>
      <c r="D787" s="142"/>
      <c r="E787" s="144" t="s">
        <v>1998</v>
      </c>
      <c r="F787" s="142"/>
      <c r="G787" s="142"/>
      <c r="H787" s="145" t="s">
        <v>71</v>
      </c>
      <c r="I787" s="146">
        <v>10.5</v>
      </c>
      <c r="J787" s="146">
        <f>Material!D44</f>
        <v>53961</v>
      </c>
      <c r="K787" s="146">
        <f>J787*I787</f>
        <v>566590.5</v>
      </c>
    </row>
    <row r="788" spans="1:12" ht="25.5" customHeight="1">
      <c r="A788" s="143"/>
      <c r="B788" s="142"/>
      <c r="C788" s="142"/>
      <c r="D788" s="142"/>
      <c r="E788" s="702" t="s">
        <v>1977</v>
      </c>
      <c r="F788" s="702"/>
      <c r="G788" s="702"/>
      <c r="H788" s="145" t="s">
        <v>29</v>
      </c>
      <c r="I788" s="146">
        <v>60</v>
      </c>
      <c r="J788" s="146">
        <f>Material!D67</f>
        <v>1235</v>
      </c>
      <c r="K788" s="146">
        <f>I788*J788</f>
        <v>74100</v>
      </c>
      <c r="L788" t="s">
        <v>1584</v>
      </c>
    </row>
    <row r="789" spans="1:12" ht="15" customHeight="1">
      <c r="A789" s="143"/>
      <c r="B789" s="142"/>
      <c r="C789" s="142"/>
      <c r="D789" s="141" t="s">
        <v>959</v>
      </c>
      <c r="E789" s="141" t="s">
        <v>1884</v>
      </c>
      <c r="F789" s="142"/>
      <c r="G789" s="142"/>
      <c r="H789" s="142"/>
      <c r="I789" s="142"/>
      <c r="J789" s="142"/>
      <c r="K789" s="147">
        <f>SUM(K775:K788)*12.5%</f>
        <v>88172.650599999994</v>
      </c>
    </row>
    <row r="790" spans="1:12">
      <c r="A790" s="143"/>
      <c r="B790" s="142"/>
      <c r="C790" s="142"/>
      <c r="D790" s="141"/>
      <c r="E790" s="141"/>
      <c r="F790" s="142"/>
      <c r="G790" s="142"/>
      <c r="H790" s="142"/>
      <c r="I790" s="142"/>
      <c r="J790" s="142"/>
      <c r="K790" s="147"/>
    </row>
    <row r="791" spans="1:12">
      <c r="A791" s="143"/>
      <c r="B791" s="142"/>
      <c r="C791" s="142"/>
      <c r="D791" s="144" t="s">
        <v>1989</v>
      </c>
      <c r="E791" s="142"/>
      <c r="F791" s="142"/>
      <c r="G791" s="142"/>
      <c r="H791" s="142"/>
      <c r="I791" s="142"/>
      <c r="J791" s="142"/>
      <c r="K791" s="146">
        <f>SUM(K775:K789)</f>
        <v>793553.8554</v>
      </c>
    </row>
    <row r="792" spans="1:12">
      <c r="A792" s="143"/>
      <c r="B792" s="142"/>
      <c r="C792" s="142"/>
      <c r="D792" s="141" t="s">
        <v>1990</v>
      </c>
      <c r="E792" s="142"/>
      <c r="F792" s="142"/>
      <c r="G792" s="142"/>
      <c r="H792" s="142"/>
      <c r="I792" s="142"/>
      <c r="J792" s="142"/>
      <c r="K792" s="147">
        <f>K791/7500</f>
        <v>105.80718072000001</v>
      </c>
    </row>
    <row r="793" spans="1:12" ht="40.5" customHeight="1">
      <c r="A793" s="143"/>
      <c r="B793" s="148" t="s">
        <v>726</v>
      </c>
      <c r="C793" s="154"/>
      <c r="D793" s="701" t="s">
        <v>2000</v>
      </c>
      <c r="E793" s="701"/>
      <c r="F793" s="701"/>
      <c r="G793" s="701"/>
      <c r="H793" s="142"/>
      <c r="I793" s="142"/>
      <c r="J793" s="142"/>
      <c r="K793" s="142"/>
    </row>
    <row r="794" spans="1:12">
      <c r="A794" s="139" t="s">
        <v>702</v>
      </c>
      <c r="B794" s="140" t="s">
        <v>2001</v>
      </c>
      <c r="C794" s="141" t="s">
        <v>703</v>
      </c>
      <c r="D794" s="142"/>
      <c r="E794" s="142"/>
      <c r="F794" s="142"/>
      <c r="G794" s="142"/>
      <c r="H794" s="142"/>
      <c r="I794" s="142"/>
      <c r="J794" s="142"/>
      <c r="K794" s="142"/>
    </row>
    <row r="795" spans="1:12" ht="39" customHeight="1">
      <c r="A795" s="143"/>
      <c r="B795" s="142"/>
      <c r="C795" s="702" t="s">
        <v>704</v>
      </c>
      <c r="D795" s="702"/>
      <c r="E795" s="702"/>
      <c r="F795" s="702"/>
      <c r="G795" s="702"/>
      <c r="H795" s="142"/>
      <c r="I795" s="142"/>
      <c r="J795" s="142"/>
      <c r="K795" s="142"/>
    </row>
    <row r="796" spans="1:12">
      <c r="A796" s="143"/>
      <c r="B796" s="142"/>
      <c r="C796" s="144" t="s">
        <v>1404</v>
      </c>
      <c r="D796" s="142"/>
      <c r="E796" s="142"/>
      <c r="F796" s="142"/>
      <c r="G796" s="142"/>
      <c r="H796" s="142"/>
      <c r="I796" s="142"/>
      <c r="J796" s="142"/>
      <c r="K796" s="142"/>
    </row>
    <row r="797" spans="1:12">
      <c r="A797" s="143"/>
      <c r="B797" s="142"/>
      <c r="C797" s="144" t="s">
        <v>2002</v>
      </c>
      <c r="D797" s="142"/>
      <c r="E797" s="142"/>
      <c r="F797" s="142"/>
      <c r="G797" s="142"/>
      <c r="H797" s="142"/>
      <c r="I797" s="142"/>
      <c r="J797" s="142"/>
      <c r="K797" s="142"/>
    </row>
    <row r="798" spans="1:12">
      <c r="A798" s="143"/>
      <c r="B798" s="142"/>
      <c r="C798" s="141" t="s">
        <v>384</v>
      </c>
      <c r="D798" s="141" t="s">
        <v>72</v>
      </c>
      <c r="E798" s="142"/>
      <c r="F798" s="142"/>
      <c r="G798" s="142"/>
      <c r="H798" s="142"/>
      <c r="I798" s="142"/>
      <c r="J798" s="142"/>
      <c r="K798" s="142"/>
    </row>
    <row r="799" spans="1:12">
      <c r="A799" s="143"/>
      <c r="B799" s="142"/>
      <c r="C799" s="142"/>
      <c r="D799" s="141" t="s">
        <v>953</v>
      </c>
      <c r="E799" s="141" t="s">
        <v>1468</v>
      </c>
      <c r="F799" s="142"/>
      <c r="G799" s="142"/>
      <c r="H799" s="142"/>
      <c r="I799" s="142"/>
      <c r="J799" s="142"/>
      <c r="K799" s="142"/>
    </row>
    <row r="800" spans="1:12">
      <c r="A800" s="143"/>
      <c r="B800" s="142"/>
      <c r="C800" s="142"/>
      <c r="D800" s="142"/>
      <c r="E800" s="144" t="s">
        <v>1292</v>
      </c>
      <c r="F800" s="142"/>
      <c r="G800" s="142"/>
      <c r="H800" s="145" t="s">
        <v>4</v>
      </c>
      <c r="I800" s="146">
        <v>0.6</v>
      </c>
      <c r="J800" s="146">
        <f>Labour!D16</f>
        <v>466.67</v>
      </c>
      <c r="K800" s="146">
        <f>I800*J800</f>
        <v>280.00200000000001</v>
      </c>
    </row>
    <row r="801" spans="1:11">
      <c r="A801" s="143"/>
      <c r="B801" s="142"/>
      <c r="C801" s="142"/>
      <c r="D801" s="142"/>
      <c r="E801" s="144" t="s">
        <v>18</v>
      </c>
      <c r="F801" s="142"/>
      <c r="G801" s="142"/>
      <c r="H801" s="145" t="s">
        <v>4</v>
      </c>
      <c r="I801" s="146">
        <v>15</v>
      </c>
      <c r="J801" s="146">
        <f>Labour!D17</f>
        <v>466.67</v>
      </c>
      <c r="K801" s="146">
        <f>I801*J801</f>
        <v>7000.05</v>
      </c>
    </row>
    <row r="802" spans="1:11">
      <c r="A802" s="143"/>
      <c r="B802" s="142"/>
      <c r="C802" s="142"/>
      <c r="D802" s="141" t="s">
        <v>955</v>
      </c>
      <c r="E802" s="141" t="s">
        <v>1231</v>
      </c>
      <c r="F802" s="142"/>
      <c r="G802" s="142"/>
      <c r="H802" s="142"/>
      <c r="I802" s="142"/>
      <c r="J802" s="142"/>
      <c r="K802" s="142"/>
    </row>
    <row r="803" spans="1:11">
      <c r="A803" s="143"/>
      <c r="B803" s="142"/>
      <c r="C803" s="142"/>
      <c r="D803" s="142"/>
      <c r="E803" s="144" t="s">
        <v>2003</v>
      </c>
      <c r="F803" s="142"/>
      <c r="G803" s="142"/>
      <c r="H803" s="145" t="s">
        <v>89</v>
      </c>
      <c r="I803" s="146">
        <v>6</v>
      </c>
      <c r="J803" s="146">
        <f>'Plant &amp; Machinery'!G9</f>
        <v>534</v>
      </c>
      <c r="K803" s="146">
        <f>I803*J803</f>
        <v>3204</v>
      </c>
    </row>
    <row r="804" spans="1:11">
      <c r="A804" s="143"/>
      <c r="B804" s="142"/>
      <c r="C804" s="142"/>
      <c r="D804" s="142"/>
      <c r="E804" s="144" t="s">
        <v>245</v>
      </c>
      <c r="F804" s="142"/>
      <c r="G804" s="142"/>
      <c r="H804" s="145" t="s">
        <v>89</v>
      </c>
      <c r="I804" s="146">
        <v>6</v>
      </c>
      <c r="J804" s="146">
        <f>'Plant &amp; Machinery'!G25</f>
        <v>2131</v>
      </c>
      <c r="K804" s="146">
        <f>I804*J804</f>
        <v>12786</v>
      </c>
    </row>
    <row r="805" spans="1:11">
      <c r="A805" s="143"/>
      <c r="B805" s="142"/>
      <c r="C805" s="142"/>
      <c r="D805" s="141" t="s">
        <v>957</v>
      </c>
      <c r="E805" s="141" t="s">
        <v>1293</v>
      </c>
      <c r="F805" s="142"/>
      <c r="G805" s="142"/>
      <c r="H805" s="142"/>
      <c r="I805" s="142"/>
      <c r="J805" s="142"/>
      <c r="K805" s="142"/>
    </row>
    <row r="806" spans="1:11">
      <c r="A806" s="143"/>
      <c r="B806" s="142"/>
      <c r="C806" s="142"/>
      <c r="D806" s="142"/>
      <c r="E806" s="144" t="s">
        <v>2004</v>
      </c>
      <c r="F806" s="142"/>
      <c r="G806" s="142"/>
      <c r="H806" s="145" t="s">
        <v>71</v>
      </c>
      <c r="I806" s="146">
        <v>0.48</v>
      </c>
      <c r="J806" s="146">
        <f>Material!D43</f>
        <v>45290</v>
      </c>
      <c r="K806" s="146">
        <f>J806*I806</f>
        <v>21739.200000000001</v>
      </c>
    </row>
    <row r="807" spans="1:11">
      <c r="A807" s="143"/>
      <c r="B807" s="142"/>
      <c r="C807" s="142"/>
      <c r="D807" s="141" t="s">
        <v>959</v>
      </c>
      <c r="E807" s="141" t="s">
        <v>1884</v>
      </c>
      <c r="F807" s="142"/>
      <c r="G807" s="142"/>
      <c r="H807" s="142"/>
      <c r="I807" s="142"/>
      <c r="J807" s="142"/>
      <c r="K807" s="147">
        <f>SUM(K799:K806)*12.5%</f>
        <v>5626.1565000000001</v>
      </c>
    </row>
    <row r="808" spans="1:11">
      <c r="A808" s="143"/>
      <c r="B808" s="142"/>
      <c r="C808" s="142"/>
      <c r="D808" s="141"/>
      <c r="E808" s="141"/>
      <c r="F808" s="142"/>
      <c r="G808" s="142"/>
      <c r="H808" s="142"/>
      <c r="I808" s="142"/>
      <c r="J808" s="142"/>
      <c r="K808" s="147"/>
    </row>
    <row r="809" spans="1:11">
      <c r="A809" s="143"/>
      <c r="B809" s="142"/>
      <c r="C809" s="142"/>
      <c r="D809" s="144" t="s">
        <v>2005</v>
      </c>
      <c r="E809" s="142"/>
      <c r="F809" s="142"/>
      <c r="G809" s="142"/>
      <c r="H809" s="142"/>
      <c r="I809" s="142"/>
      <c r="J809" s="142"/>
      <c r="K809" s="146">
        <f>SUM(K799:K807)</f>
        <v>50635.408499999998</v>
      </c>
    </row>
    <row r="810" spans="1:11">
      <c r="A810" s="143"/>
      <c r="B810" s="142"/>
      <c r="C810" s="142"/>
      <c r="D810" s="141" t="s">
        <v>2006</v>
      </c>
      <c r="E810" s="142"/>
      <c r="F810" s="142"/>
      <c r="G810" s="142"/>
      <c r="H810" s="142"/>
      <c r="I810" s="142"/>
      <c r="J810" s="142"/>
      <c r="K810" s="147">
        <f>K809/30</f>
        <v>1687.8469499999999</v>
      </c>
    </row>
    <row r="811" spans="1:11">
      <c r="A811" s="143"/>
      <c r="B811" s="142"/>
      <c r="C811" s="141" t="s">
        <v>390</v>
      </c>
      <c r="D811" s="141" t="s">
        <v>70</v>
      </c>
      <c r="E811" s="142"/>
      <c r="F811" s="142"/>
      <c r="G811" s="142"/>
      <c r="H811" s="142"/>
      <c r="I811" s="142"/>
      <c r="J811" s="142"/>
      <c r="K811" s="142"/>
    </row>
    <row r="812" spans="1:11">
      <c r="A812" s="143"/>
      <c r="B812" s="142"/>
      <c r="C812" s="142"/>
      <c r="D812" s="141" t="s">
        <v>953</v>
      </c>
      <c r="E812" s="141" t="s">
        <v>1468</v>
      </c>
      <c r="F812" s="142"/>
      <c r="G812" s="142"/>
      <c r="H812" s="142"/>
      <c r="I812" s="142"/>
      <c r="J812" s="142"/>
      <c r="K812" s="142"/>
    </row>
    <row r="813" spans="1:11">
      <c r="A813" s="143"/>
      <c r="B813" s="142"/>
      <c r="C813" s="142"/>
      <c r="D813" s="142"/>
      <c r="E813" s="144" t="s">
        <v>1292</v>
      </c>
      <c r="F813" s="142"/>
      <c r="G813" s="142"/>
      <c r="H813" s="145" t="s">
        <v>4</v>
      </c>
      <c r="I813" s="146">
        <v>0.6</v>
      </c>
      <c r="J813" s="146">
        <f>Labour!D16</f>
        <v>466.67</v>
      </c>
      <c r="K813" s="146">
        <f>I813*J813</f>
        <v>280.00200000000001</v>
      </c>
    </row>
    <row r="814" spans="1:11">
      <c r="A814" s="143"/>
      <c r="B814" s="142"/>
      <c r="C814" s="142"/>
      <c r="D814" s="142"/>
      <c r="E814" s="144" t="s">
        <v>18</v>
      </c>
      <c r="F814" s="142"/>
      <c r="G814" s="142"/>
      <c r="H814" s="145" t="s">
        <v>4</v>
      </c>
      <c r="I814" s="146">
        <v>15</v>
      </c>
      <c r="J814" s="146">
        <f>Labour!D17</f>
        <v>466.67</v>
      </c>
      <c r="K814" s="146">
        <f>I814*J814</f>
        <v>7000.05</v>
      </c>
    </row>
    <row r="815" spans="1:11">
      <c r="A815" s="143"/>
      <c r="B815" s="142"/>
      <c r="C815" s="142"/>
      <c r="D815" s="141" t="s">
        <v>955</v>
      </c>
      <c r="E815" s="141" t="s">
        <v>1231</v>
      </c>
      <c r="F815" s="142"/>
      <c r="G815" s="142"/>
      <c r="H815" s="142"/>
      <c r="I815" s="142"/>
      <c r="J815" s="142"/>
      <c r="K815" s="142"/>
    </row>
    <row r="816" spans="1:11">
      <c r="A816" s="143"/>
      <c r="B816" s="142"/>
      <c r="C816" s="142"/>
      <c r="D816" s="142"/>
      <c r="E816" s="144" t="s">
        <v>2003</v>
      </c>
      <c r="F816" s="142"/>
      <c r="G816" s="142"/>
      <c r="H816" s="145" t="s">
        <v>89</v>
      </c>
      <c r="I816" s="146">
        <v>6</v>
      </c>
      <c r="J816" s="146">
        <f>'Plant &amp; Machinery'!G9</f>
        <v>534</v>
      </c>
      <c r="K816" s="146">
        <f>I816*J816</f>
        <v>3204</v>
      </c>
    </row>
    <row r="817" spans="1:11">
      <c r="A817" s="143"/>
      <c r="B817" s="142"/>
      <c r="C817" s="142"/>
      <c r="D817" s="142"/>
      <c r="E817" s="144" t="s">
        <v>245</v>
      </c>
      <c r="F817" s="142"/>
      <c r="G817" s="142"/>
      <c r="H817" s="145" t="s">
        <v>89</v>
      </c>
      <c r="I817" s="146">
        <v>6</v>
      </c>
      <c r="J817" s="146">
        <f>'Plant &amp; Machinery'!G25</f>
        <v>2131</v>
      </c>
      <c r="K817" s="146">
        <f>I817*J817</f>
        <v>12786</v>
      </c>
    </row>
    <row r="818" spans="1:11">
      <c r="A818" s="143"/>
      <c r="B818" s="142"/>
      <c r="C818" s="142"/>
      <c r="D818" s="141" t="s">
        <v>957</v>
      </c>
      <c r="E818" s="141" t="s">
        <v>1293</v>
      </c>
      <c r="F818" s="142"/>
      <c r="G818" s="142"/>
      <c r="H818" s="142"/>
      <c r="I818" s="142"/>
      <c r="J818" s="142"/>
      <c r="K818" s="142"/>
    </row>
    <row r="819" spans="1:11">
      <c r="A819" s="143"/>
      <c r="B819" s="142"/>
      <c r="C819" s="142"/>
      <c r="D819" s="142"/>
      <c r="E819" s="144" t="s">
        <v>2004</v>
      </c>
      <c r="F819" s="142"/>
      <c r="G819" s="142"/>
      <c r="H819" s="145" t="s">
        <v>71</v>
      </c>
      <c r="I819" s="146">
        <v>0.48</v>
      </c>
      <c r="J819" s="146">
        <f>Material!D42</f>
        <v>47590</v>
      </c>
      <c r="K819" s="146">
        <f>J819*I819</f>
        <v>22843.200000000001</v>
      </c>
    </row>
    <row r="820" spans="1:11">
      <c r="A820" s="143"/>
      <c r="B820" s="142"/>
      <c r="C820" s="142"/>
      <c r="D820" s="141" t="s">
        <v>959</v>
      </c>
      <c r="E820" s="141" t="s">
        <v>1884</v>
      </c>
      <c r="F820" s="142"/>
      <c r="G820" s="142"/>
      <c r="H820" s="142"/>
      <c r="I820" s="142"/>
      <c r="J820" s="142"/>
      <c r="K820" s="147">
        <f>SUM(K812:K819)*12.5%</f>
        <v>5764.1565000000001</v>
      </c>
    </row>
    <row r="821" spans="1:11">
      <c r="A821" s="143"/>
      <c r="B821" s="142"/>
      <c r="C821" s="142"/>
      <c r="D821" s="141"/>
      <c r="E821" s="141"/>
      <c r="F821" s="142"/>
      <c r="G821" s="142"/>
      <c r="H821" s="142"/>
      <c r="I821" s="142"/>
      <c r="J821" s="142"/>
      <c r="K821" s="147"/>
    </row>
    <row r="822" spans="1:11">
      <c r="A822" s="143"/>
      <c r="B822" s="142"/>
      <c r="C822" s="142"/>
      <c r="D822" s="144" t="s">
        <v>2005</v>
      </c>
      <c r="E822" s="142"/>
      <c r="F822" s="142"/>
      <c r="G822" s="142"/>
      <c r="H822" s="142"/>
      <c r="I822" s="142"/>
      <c r="J822" s="142"/>
      <c r="K822" s="146">
        <f>SUM(K812:K820)</f>
        <v>51877.408499999998</v>
      </c>
    </row>
    <row r="823" spans="1:11">
      <c r="A823" s="143"/>
      <c r="B823" s="142"/>
      <c r="C823" s="142"/>
      <c r="D823" s="141" t="s">
        <v>2006</v>
      </c>
      <c r="E823" s="142"/>
      <c r="F823" s="142"/>
      <c r="G823" s="142"/>
      <c r="H823" s="142"/>
      <c r="I823" s="142"/>
      <c r="J823" s="142"/>
      <c r="K823" s="147">
        <f>K822/30</f>
        <v>1729.24695</v>
      </c>
    </row>
    <row r="824" spans="1:11" ht="30" customHeight="1">
      <c r="A824" s="139" t="s">
        <v>705</v>
      </c>
      <c r="B824" s="140">
        <v>508</v>
      </c>
      <c r="C824" s="703" t="s">
        <v>706</v>
      </c>
      <c r="D824" s="703"/>
      <c r="E824" s="703"/>
      <c r="F824" s="703"/>
      <c r="G824" s="703"/>
      <c r="H824" s="142"/>
      <c r="I824" s="142"/>
      <c r="J824" s="142"/>
      <c r="K824" s="142"/>
    </row>
    <row r="825" spans="1:11" ht="94.5" customHeight="1">
      <c r="A825" s="143"/>
      <c r="B825" s="142"/>
      <c r="C825" s="702" t="s">
        <v>707</v>
      </c>
      <c r="D825" s="702"/>
      <c r="E825" s="702"/>
      <c r="F825" s="702"/>
      <c r="G825" s="702"/>
      <c r="H825" s="142"/>
      <c r="I825" s="142"/>
      <c r="J825" s="142"/>
      <c r="K825" s="142"/>
    </row>
    <row r="826" spans="1:11">
      <c r="A826" s="143"/>
      <c r="B826" s="142"/>
      <c r="C826" s="141" t="s">
        <v>708</v>
      </c>
      <c r="D826" s="142"/>
      <c r="E826" s="142"/>
      <c r="F826" s="142"/>
      <c r="G826" s="142"/>
      <c r="H826" s="142"/>
      <c r="I826" s="142"/>
      <c r="J826" s="142"/>
      <c r="K826" s="142"/>
    </row>
    <row r="827" spans="1:11">
      <c r="A827" s="143"/>
      <c r="B827" s="142"/>
      <c r="C827" s="141" t="s">
        <v>384</v>
      </c>
      <c r="D827" s="141" t="s">
        <v>72</v>
      </c>
      <c r="E827" s="142"/>
      <c r="F827" s="142"/>
      <c r="G827" s="142"/>
      <c r="H827" s="142"/>
      <c r="I827" s="142"/>
      <c r="J827" s="142"/>
      <c r="K827" s="142"/>
    </row>
    <row r="828" spans="1:11">
      <c r="A828" s="143"/>
      <c r="B828" s="142"/>
      <c r="C828" s="141"/>
      <c r="D828" s="144" t="s">
        <v>1426</v>
      </c>
      <c r="E828" s="142"/>
      <c r="F828" s="142"/>
      <c r="G828" s="142"/>
      <c r="H828" s="142"/>
      <c r="I828" s="142"/>
      <c r="J828" s="142"/>
      <c r="K828" s="142"/>
    </row>
    <row r="829" spans="1:11">
      <c r="A829" s="143"/>
      <c r="B829" s="142"/>
      <c r="C829" s="141"/>
      <c r="D829" s="144" t="s">
        <v>2007</v>
      </c>
      <c r="E829" s="142"/>
      <c r="F829" s="142"/>
      <c r="G829" s="142"/>
      <c r="H829" s="142"/>
      <c r="I829" s="142"/>
      <c r="J829" s="142"/>
      <c r="K829" s="142"/>
    </row>
    <row r="830" spans="1:11">
      <c r="A830" s="143"/>
      <c r="B830" s="142"/>
      <c r="C830" s="142"/>
      <c r="D830" s="141" t="s">
        <v>953</v>
      </c>
      <c r="E830" s="141" t="s">
        <v>1230</v>
      </c>
      <c r="F830" s="142"/>
      <c r="G830" s="142"/>
      <c r="H830" s="142"/>
      <c r="I830" s="142"/>
      <c r="J830" s="142"/>
      <c r="K830" s="142"/>
    </row>
    <row r="831" spans="1:11">
      <c r="A831" s="143"/>
      <c r="B831" s="142"/>
      <c r="C831" s="142"/>
      <c r="D831" s="142"/>
      <c r="E831" s="144" t="s">
        <v>1292</v>
      </c>
      <c r="F831" s="142"/>
      <c r="G831" s="142"/>
      <c r="H831" s="145" t="s">
        <v>4</v>
      </c>
      <c r="I831" s="146">
        <v>1.08</v>
      </c>
      <c r="J831" s="146">
        <f>Labour!D16</f>
        <v>466.67</v>
      </c>
      <c r="K831" s="146">
        <f>I831*J831</f>
        <v>504.00360000000006</v>
      </c>
    </row>
    <row r="832" spans="1:11">
      <c r="A832" s="143"/>
      <c r="B832" s="142"/>
      <c r="C832" s="142"/>
      <c r="D832" s="142"/>
      <c r="E832" s="144" t="s">
        <v>18</v>
      </c>
      <c r="F832" s="142"/>
      <c r="G832" s="142"/>
      <c r="H832" s="145" t="s">
        <v>4</v>
      </c>
      <c r="I832" s="146">
        <v>21</v>
      </c>
      <c r="J832" s="146">
        <f>Labour!D17</f>
        <v>466.67</v>
      </c>
      <c r="K832" s="146">
        <f>I832*J832</f>
        <v>9800.07</v>
      </c>
    </row>
    <row r="833" spans="1:11">
      <c r="A833" s="143"/>
      <c r="B833" s="142"/>
      <c r="C833" s="142"/>
      <c r="D833" s="142"/>
      <c r="E833" s="144" t="s">
        <v>1928</v>
      </c>
      <c r="F833" s="142"/>
      <c r="G833" s="142"/>
      <c r="H833" s="145" t="s">
        <v>4</v>
      </c>
      <c r="I833" s="146">
        <v>6</v>
      </c>
      <c r="J833" s="146">
        <f>Labour!D18</f>
        <v>466.67</v>
      </c>
      <c r="K833" s="146">
        <f>J833*I833</f>
        <v>2800.02</v>
      </c>
    </row>
    <row r="834" spans="1:11">
      <c r="A834" s="143"/>
      <c r="B834" s="142"/>
      <c r="C834" s="142"/>
      <c r="D834" s="141" t="s">
        <v>1876</v>
      </c>
      <c r="E834" s="141" t="s">
        <v>1231</v>
      </c>
      <c r="F834" s="142"/>
      <c r="G834" s="142"/>
      <c r="H834" s="142"/>
      <c r="I834" s="142"/>
      <c r="J834" s="142"/>
      <c r="K834" s="142"/>
    </row>
    <row r="835" spans="1:11">
      <c r="A835" s="143"/>
      <c r="B835" s="142"/>
      <c r="C835" s="142"/>
      <c r="D835" s="142"/>
      <c r="E835" s="144" t="s">
        <v>2008</v>
      </c>
      <c r="F835" s="142"/>
      <c r="G835" s="142"/>
      <c r="H835" s="145" t="s">
        <v>89</v>
      </c>
      <c r="I835" s="146">
        <v>4</v>
      </c>
      <c r="J835" s="146">
        <f>'Plant &amp; Machinery'!G25</f>
        <v>2131</v>
      </c>
      <c r="K835" s="146">
        <f>I835*J835</f>
        <v>8524</v>
      </c>
    </row>
    <row r="836" spans="1:11" ht="12.75" customHeight="1">
      <c r="A836" s="143"/>
      <c r="B836" s="142"/>
      <c r="C836" s="142"/>
      <c r="D836" s="142"/>
      <c r="E836" s="702" t="s">
        <v>2009</v>
      </c>
      <c r="F836" s="702"/>
      <c r="G836" s="702"/>
      <c r="H836" s="145" t="s">
        <v>89</v>
      </c>
      <c r="I836" s="146">
        <v>4</v>
      </c>
      <c r="J836" s="146">
        <f>'Plant &amp; Machinery'!G9</f>
        <v>534</v>
      </c>
      <c r="K836" s="146">
        <f>I836*J836</f>
        <v>2136</v>
      </c>
    </row>
    <row r="837" spans="1:11">
      <c r="A837" s="143"/>
      <c r="B837" s="142"/>
      <c r="C837" s="142"/>
      <c r="D837" s="142"/>
      <c r="E837" s="144" t="s">
        <v>1956</v>
      </c>
      <c r="F837" s="142"/>
      <c r="G837" s="142"/>
      <c r="H837" s="145" t="s">
        <v>89</v>
      </c>
      <c r="I837" s="146">
        <v>2</v>
      </c>
      <c r="J837" s="146">
        <f>'Plant &amp; Machinery'!G36</f>
        <v>1320</v>
      </c>
      <c r="K837" s="146">
        <f>J837*I837</f>
        <v>2640</v>
      </c>
    </row>
    <row r="838" spans="1:11">
      <c r="A838" s="143"/>
      <c r="B838" s="142"/>
      <c r="C838" s="142"/>
      <c r="D838" s="141" t="s">
        <v>957</v>
      </c>
      <c r="E838" s="141" t="s">
        <v>1293</v>
      </c>
      <c r="F838" s="142"/>
      <c r="G838" s="142"/>
      <c r="H838" s="142"/>
      <c r="I838" s="142"/>
      <c r="J838" s="142"/>
      <c r="K838" s="142"/>
    </row>
    <row r="839" spans="1:11">
      <c r="A839" s="143"/>
      <c r="B839" s="142"/>
      <c r="C839" s="142"/>
      <c r="D839" s="142"/>
      <c r="E839" s="144" t="s">
        <v>2010</v>
      </c>
      <c r="F839" s="142"/>
      <c r="G839" s="142"/>
      <c r="H839" s="145" t="s">
        <v>71</v>
      </c>
      <c r="I839" s="146">
        <v>0.73</v>
      </c>
      <c r="J839" s="146">
        <f>Material!D43</f>
        <v>45290</v>
      </c>
      <c r="K839" s="146">
        <f>J839*I839</f>
        <v>33061.699999999997</v>
      </c>
    </row>
    <row r="840" spans="1:11" ht="15.75" customHeight="1">
      <c r="A840" s="143"/>
      <c r="B840" s="142"/>
      <c r="C840" s="142"/>
      <c r="D840" s="142"/>
      <c r="E840" s="702" t="s">
        <v>2011</v>
      </c>
      <c r="F840" s="702"/>
      <c r="G840" s="702"/>
      <c r="H840" s="145" t="s">
        <v>29</v>
      </c>
      <c r="I840" s="146">
        <v>13.5</v>
      </c>
      <c r="J840" s="146">
        <f>Material!$D$134</f>
        <v>1377</v>
      </c>
      <c r="K840" s="146">
        <f>J840*I840</f>
        <v>18589.5</v>
      </c>
    </row>
    <row r="841" spans="1:11">
      <c r="A841" s="143"/>
      <c r="B841" s="142"/>
      <c r="C841" s="142"/>
      <c r="D841" s="141" t="s">
        <v>959</v>
      </c>
      <c r="E841" s="141" t="s">
        <v>1884</v>
      </c>
      <c r="F841" s="142"/>
      <c r="G841" s="142"/>
      <c r="H841" s="142"/>
      <c r="I841" s="142"/>
      <c r="J841" s="142"/>
      <c r="K841" s="147">
        <f>SUM(K831:K840)*12.5%</f>
        <v>9756.9117000000006</v>
      </c>
    </row>
    <row r="842" spans="1:11">
      <c r="A842" s="143"/>
      <c r="B842" s="142"/>
      <c r="C842" s="142"/>
      <c r="D842" s="141"/>
      <c r="E842" s="141"/>
      <c r="F842" s="142"/>
      <c r="G842" s="142"/>
      <c r="H842" s="142"/>
      <c r="I842" s="142"/>
      <c r="J842" s="142"/>
      <c r="K842" s="147"/>
    </row>
    <row r="843" spans="1:11">
      <c r="A843" s="143"/>
      <c r="B843" s="142"/>
      <c r="C843" s="142"/>
      <c r="D843" s="144" t="s">
        <v>2012</v>
      </c>
      <c r="E843" s="142"/>
      <c r="F843" s="142"/>
      <c r="G843" s="142"/>
      <c r="H843" s="142"/>
      <c r="I843" s="142"/>
      <c r="J843" s="142"/>
      <c r="K843" s="146">
        <f>SUM(K831:K841)</f>
        <v>87812.205300000001</v>
      </c>
    </row>
    <row r="844" spans="1:11">
      <c r="A844" s="143"/>
      <c r="B844" s="142"/>
      <c r="C844" s="142"/>
      <c r="D844" s="141" t="s">
        <v>2013</v>
      </c>
      <c r="E844" s="142"/>
      <c r="F844" s="142"/>
      <c r="G844" s="142"/>
      <c r="H844" s="142"/>
      <c r="I844" s="142"/>
      <c r="J844" s="142"/>
      <c r="K844" s="147">
        <f>K843/500</f>
        <v>175.6244106</v>
      </c>
    </row>
    <row r="845" spans="1:11">
      <c r="A845" s="143"/>
      <c r="B845" s="142"/>
      <c r="C845" s="141" t="s">
        <v>390</v>
      </c>
      <c r="D845" s="141" t="s">
        <v>70</v>
      </c>
      <c r="E845" s="142"/>
      <c r="F845" s="142"/>
      <c r="G845" s="142"/>
      <c r="H845" s="142"/>
      <c r="I845" s="142"/>
      <c r="J845" s="142"/>
      <c r="K845" s="142"/>
    </row>
    <row r="846" spans="1:11">
      <c r="A846" s="143"/>
      <c r="B846" s="142"/>
      <c r="C846" s="141"/>
      <c r="D846" s="144" t="s">
        <v>1426</v>
      </c>
      <c r="E846" s="142"/>
      <c r="F846" s="142"/>
      <c r="G846" s="142"/>
      <c r="H846" s="142"/>
      <c r="I846" s="142"/>
      <c r="J846" s="142"/>
      <c r="K846" s="142"/>
    </row>
    <row r="847" spans="1:11">
      <c r="A847" s="143"/>
      <c r="B847" s="142"/>
      <c r="C847" s="141"/>
      <c r="D847" s="144" t="s">
        <v>2007</v>
      </c>
      <c r="E847" s="142"/>
      <c r="F847" s="142"/>
      <c r="G847" s="142"/>
      <c r="H847" s="142"/>
      <c r="I847" s="142"/>
      <c r="J847" s="142"/>
      <c r="K847" s="142"/>
    </row>
    <row r="848" spans="1:11">
      <c r="A848" s="143"/>
      <c r="B848" s="142"/>
      <c r="C848" s="142"/>
      <c r="D848" s="141" t="s">
        <v>953</v>
      </c>
      <c r="E848" s="141" t="s">
        <v>1230</v>
      </c>
      <c r="F848" s="142"/>
      <c r="G848" s="142"/>
      <c r="H848" s="142"/>
      <c r="I848" s="142"/>
      <c r="J848" s="142"/>
      <c r="K848" s="142"/>
    </row>
    <row r="849" spans="1:11">
      <c r="A849" s="143"/>
      <c r="B849" s="142"/>
      <c r="C849" s="142"/>
      <c r="D849" s="142"/>
      <c r="E849" s="144" t="s">
        <v>1292</v>
      </c>
      <c r="F849" s="142"/>
      <c r="G849" s="142"/>
      <c r="H849" s="145" t="s">
        <v>4</v>
      </c>
      <c r="I849" s="146">
        <v>1.08</v>
      </c>
      <c r="J849" s="146">
        <f>Labour!D16</f>
        <v>466.67</v>
      </c>
      <c r="K849" s="146">
        <f>I849*J849</f>
        <v>504.00360000000006</v>
      </c>
    </row>
    <row r="850" spans="1:11">
      <c r="A850" s="143"/>
      <c r="B850" s="142"/>
      <c r="C850" s="142"/>
      <c r="D850" s="142"/>
      <c r="E850" s="144" t="s">
        <v>18</v>
      </c>
      <c r="F850" s="142"/>
      <c r="G850" s="142"/>
      <c r="H850" s="145" t="s">
        <v>4</v>
      </c>
      <c r="I850" s="146">
        <v>21</v>
      </c>
      <c r="J850" s="146">
        <f>Labour!D17</f>
        <v>466.67</v>
      </c>
      <c r="K850" s="146">
        <f>I850*J850</f>
        <v>9800.07</v>
      </c>
    </row>
    <row r="851" spans="1:11">
      <c r="A851" s="143"/>
      <c r="B851" s="142"/>
      <c r="C851" s="142"/>
      <c r="D851" s="142"/>
      <c r="E851" s="144" t="s">
        <v>1928</v>
      </c>
      <c r="F851" s="142"/>
      <c r="G851" s="142"/>
      <c r="H851" s="145" t="s">
        <v>4</v>
      </c>
      <c r="I851" s="146">
        <v>6</v>
      </c>
      <c r="J851" s="146">
        <f>Labour!D18</f>
        <v>466.67</v>
      </c>
      <c r="K851" s="146">
        <f>J851*I851</f>
        <v>2800.02</v>
      </c>
    </row>
    <row r="852" spans="1:11">
      <c r="A852" s="143"/>
      <c r="B852" s="142"/>
      <c r="C852" s="142"/>
      <c r="D852" s="141" t="s">
        <v>1876</v>
      </c>
      <c r="E852" s="141" t="s">
        <v>1231</v>
      </c>
      <c r="F852" s="142"/>
      <c r="G852" s="142"/>
      <c r="H852" s="142"/>
      <c r="I852" s="142"/>
      <c r="J852" s="142"/>
      <c r="K852" s="142"/>
    </row>
    <row r="853" spans="1:11">
      <c r="A853" s="143"/>
      <c r="B853" s="142"/>
      <c r="C853" s="142"/>
      <c r="D853" s="142"/>
      <c r="E853" s="144" t="s">
        <v>2008</v>
      </c>
      <c r="F853" s="142"/>
      <c r="G853" s="142"/>
      <c r="H853" s="145" t="s">
        <v>89</v>
      </c>
      <c r="I853" s="146">
        <v>4</v>
      </c>
      <c r="J853" s="146">
        <f>'Plant &amp; Machinery'!G25</f>
        <v>2131</v>
      </c>
      <c r="K853" s="146">
        <f>I853*J853</f>
        <v>8524</v>
      </c>
    </row>
    <row r="854" spans="1:11" ht="15" customHeight="1">
      <c r="A854" s="143"/>
      <c r="B854" s="142"/>
      <c r="C854" s="142"/>
      <c r="D854" s="142"/>
      <c r="E854" s="702" t="s">
        <v>2014</v>
      </c>
      <c r="F854" s="702"/>
      <c r="G854" s="702"/>
      <c r="H854" s="145" t="s">
        <v>89</v>
      </c>
      <c r="I854" s="146">
        <v>4</v>
      </c>
      <c r="J854" s="146">
        <f>'Plant &amp; Machinery'!G9</f>
        <v>534</v>
      </c>
      <c r="K854" s="146">
        <f>I854*J854</f>
        <v>2136</v>
      </c>
    </row>
    <row r="855" spans="1:11">
      <c r="A855" s="143"/>
      <c r="B855" s="142"/>
      <c r="C855" s="142"/>
      <c r="D855" s="142"/>
      <c r="E855" s="144" t="s">
        <v>1956</v>
      </c>
      <c r="F855" s="142"/>
      <c r="G855" s="142"/>
      <c r="H855" s="145" t="s">
        <v>89</v>
      </c>
      <c r="I855" s="146">
        <v>2</v>
      </c>
      <c r="J855" s="146">
        <f>'Plant &amp; Machinery'!G36</f>
        <v>1320</v>
      </c>
      <c r="K855" s="146">
        <f>J855*I855</f>
        <v>2640</v>
      </c>
    </row>
    <row r="856" spans="1:11">
      <c r="A856" s="143"/>
      <c r="B856" s="142"/>
      <c r="C856" s="142"/>
      <c r="D856" s="141" t="s">
        <v>957</v>
      </c>
      <c r="E856" s="141" t="s">
        <v>1293</v>
      </c>
      <c r="F856" s="142"/>
      <c r="G856" s="142"/>
      <c r="H856" s="142"/>
      <c r="I856" s="142"/>
      <c r="J856" s="142"/>
      <c r="K856" s="142"/>
    </row>
    <row r="857" spans="1:11">
      <c r="A857" s="143"/>
      <c r="B857" s="142"/>
      <c r="C857" s="142"/>
      <c r="D857" s="142"/>
      <c r="E857" s="144" t="s">
        <v>2015</v>
      </c>
      <c r="F857" s="142"/>
      <c r="G857" s="142"/>
      <c r="H857" s="145" t="s">
        <v>71</v>
      </c>
      <c r="I857" s="146">
        <v>0.73</v>
      </c>
      <c r="J857" s="146">
        <f>Material!D42</f>
        <v>47590</v>
      </c>
      <c r="K857" s="146">
        <f>J857*I857</f>
        <v>34740.699999999997</v>
      </c>
    </row>
    <row r="858" spans="1:11" ht="15.75" customHeight="1">
      <c r="A858" s="143"/>
      <c r="B858" s="142"/>
      <c r="C858" s="142"/>
      <c r="D858" s="142"/>
      <c r="E858" s="702" t="s">
        <v>2011</v>
      </c>
      <c r="F858" s="702"/>
      <c r="G858" s="702"/>
      <c r="H858" s="145" t="s">
        <v>29</v>
      </c>
      <c r="I858" s="146">
        <v>13.5</v>
      </c>
      <c r="J858" s="146">
        <f>Material!$D$134</f>
        <v>1377</v>
      </c>
      <c r="K858" s="146">
        <f>J858*I858</f>
        <v>18589.5</v>
      </c>
    </row>
    <row r="859" spans="1:11">
      <c r="A859" s="143"/>
      <c r="B859" s="142"/>
      <c r="C859" s="142"/>
      <c r="D859" s="141" t="s">
        <v>959</v>
      </c>
      <c r="E859" s="141" t="s">
        <v>1884</v>
      </c>
      <c r="F859" s="142"/>
      <c r="G859" s="142"/>
      <c r="H859" s="142"/>
      <c r="I859" s="142"/>
      <c r="J859" s="142"/>
      <c r="K859" s="147">
        <f>SUM(K849:K858)*12.5%</f>
        <v>9966.7867000000006</v>
      </c>
    </row>
    <row r="860" spans="1:11">
      <c r="A860" s="143"/>
      <c r="B860" s="142"/>
      <c r="C860" s="142"/>
      <c r="D860" s="141"/>
      <c r="E860" s="141"/>
      <c r="F860" s="142"/>
      <c r="G860" s="142"/>
      <c r="H860" s="142"/>
      <c r="I860" s="142"/>
      <c r="J860" s="142"/>
      <c r="K860" s="147"/>
    </row>
    <row r="861" spans="1:11">
      <c r="A861" s="143"/>
      <c r="B861" s="142"/>
      <c r="C861" s="142"/>
      <c r="D861" s="144" t="s">
        <v>2012</v>
      </c>
      <c r="E861" s="142"/>
      <c r="F861" s="142"/>
      <c r="G861" s="142"/>
      <c r="H861" s="142"/>
      <c r="I861" s="142"/>
      <c r="J861" s="142"/>
      <c r="K861" s="146">
        <f>SUM(K849:K859)</f>
        <v>89701.080300000001</v>
      </c>
    </row>
    <row r="862" spans="1:11">
      <c r="A862" s="143"/>
      <c r="B862" s="142"/>
      <c r="C862" s="142"/>
      <c r="D862" s="141" t="s">
        <v>2013</v>
      </c>
      <c r="E862" s="142"/>
      <c r="F862" s="142"/>
      <c r="G862" s="142"/>
      <c r="H862" s="142"/>
      <c r="I862" s="142"/>
      <c r="J862" s="142"/>
      <c r="K862" s="147">
        <f>K861/500</f>
        <v>179.4021606</v>
      </c>
    </row>
    <row r="863" spans="1:11">
      <c r="A863" s="143"/>
      <c r="B863" s="142"/>
      <c r="C863" s="141" t="s">
        <v>687</v>
      </c>
      <c r="D863" s="141" t="s">
        <v>688</v>
      </c>
      <c r="E863" s="142"/>
      <c r="F863" s="142"/>
      <c r="G863" s="142"/>
      <c r="H863" s="142"/>
      <c r="I863" s="142"/>
      <c r="J863" s="142"/>
      <c r="K863" s="142"/>
    </row>
    <row r="864" spans="1:11">
      <c r="A864" s="143"/>
      <c r="B864" s="142"/>
      <c r="C864" s="141"/>
      <c r="D864" s="144" t="s">
        <v>1426</v>
      </c>
      <c r="E864" s="142"/>
      <c r="F864" s="142"/>
      <c r="G864" s="142"/>
      <c r="H864" s="142"/>
      <c r="I864" s="142"/>
      <c r="J864" s="142"/>
      <c r="K864" s="142"/>
    </row>
    <row r="865" spans="1:11">
      <c r="A865" s="143"/>
      <c r="B865" s="142"/>
      <c r="C865" s="141"/>
      <c r="D865" s="144" t="s">
        <v>2007</v>
      </c>
      <c r="E865" s="142"/>
      <c r="F865" s="142"/>
      <c r="G865" s="142"/>
      <c r="H865" s="142"/>
      <c r="I865" s="142"/>
      <c r="J865" s="142"/>
      <c r="K865" s="142"/>
    </row>
    <row r="866" spans="1:11">
      <c r="A866" s="143"/>
      <c r="B866" s="142"/>
      <c r="C866" s="142"/>
      <c r="D866" s="141" t="s">
        <v>953</v>
      </c>
      <c r="E866" s="141" t="s">
        <v>1230</v>
      </c>
      <c r="F866" s="142"/>
      <c r="G866" s="142"/>
      <c r="H866" s="142"/>
      <c r="I866" s="142"/>
      <c r="J866" s="142"/>
      <c r="K866" s="142"/>
    </row>
    <row r="867" spans="1:11">
      <c r="A867" s="143"/>
      <c r="B867" s="142"/>
      <c r="C867" s="142"/>
      <c r="D867" s="142"/>
      <c r="E867" s="144" t="s">
        <v>1292</v>
      </c>
      <c r="F867" s="142"/>
      <c r="G867" s="142"/>
      <c r="H867" s="145" t="s">
        <v>4</v>
      </c>
      <c r="I867" s="146">
        <v>1.08</v>
      </c>
      <c r="J867" s="146">
        <f>Labour!D16</f>
        <v>466.67</v>
      </c>
      <c r="K867" s="146">
        <f>I867*J867</f>
        <v>504.00360000000006</v>
      </c>
    </row>
    <row r="868" spans="1:11">
      <c r="A868" s="143"/>
      <c r="B868" s="142"/>
      <c r="C868" s="142"/>
      <c r="D868" s="142"/>
      <c r="E868" s="144" t="s">
        <v>20</v>
      </c>
      <c r="F868" s="142"/>
      <c r="G868" s="142"/>
      <c r="H868" s="145" t="s">
        <v>4</v>
      </c>
      <c r="I868" s="146">
        <v>21</v>
      </c>
      <c r="J868" s="146">
        <f>Labour!D17</f>
        <v>466.67</v>
      </c>
      <c r="K868" s="146">
        <f>I868*J868</f>
        <v>9800.07</v>
      </c>
    </row>
    <row r="869" spans="1:11">
      <c r="A869" s="143"/>
      <c r="B869" s="142"/>
      <c r="C869" s="142"/>
      <c r="D869" s="142"/>
      <c r="E869" s="144" t="s">
        <v>1928</v>
      </c>
      <c r="F869" s="142"/>
      <c r="G869" s="142"/>
      <c r="H869" s="145" t="s">
        <v>4</v>
      </c>
      <c r="I869" s="146">
        <v>6</v>
      </c>
      <c r="J869" s="146">
        <f>Labour!D18</f>
        <v>466.67</v>
      </c>
      <c r="K869" s="146">
        <f>J869*I869</f>
        <v>2800.02</v>
      </c>
    </row>
    <row r="870" spans="1:11">
      <c r="A870" s="143"/>
      <c r="B870" s="142"/>
      <c r="C870" s="142"/>
      <c r="D870" s="141" t="s">
        <v>1876</v>
      </c>
      <c r="E870" s="141" t="s">
        <v>1231</v>
      </c>
      <c r="F870" s="142"/>
      <c r="G870" s="142"/>
      <c r="H870" s="142"/>
      <c r="I870" s="142"/>
      <c r="J870" s="142"/>
      <c r="K870" s="142"/>
    </row>
    <row r="871" spans="1:11">
      <c r="A871" s="143"/>
      <c r="B871" s="142"/>
      <c r="C871" s="142"/>
      <c r="D871" s="142"/>
      <c r="E871" s="144" t="s">
        <v>2008</v>
      </c>
      <c r="F871" s="142"/>
      <c r="G871" s="142"/>
      <c r="H871" s="145" t="s">
        <v>89</v>
      </c>
      <c r="I871" s="146">
        <v>4</v>
      </c>
      <c r="J871" s="146">
        <f>'Plant &amp; Machinery'!G25</f>
        <v>2131</v>
      </c>
      <c r="K871" s="146">
        <f>I871*J871</f>
        <v>8524</v>
      </c>
    </row>
    <row r="872" spans="1:11" ht="12.75" customHeight="1">
      <c r="A872" s="143"/>
      <c r="B872" s="142"/>
      <c r="C872" s="142"/>
      <c r="D872" s="142"/>
      <c r="E872" s="702" t="s">
        <v>2009</v>
      </c>
      <c r="F872" s="702"/>
      <c r="G872" s="702"/>
      <c r="H872" s="145" t="s">
        <v>89</v>
      </c>
      <c r="I872" s="146">
        <v>4</v>
      </c>
      <c r="J872" s="146">
        <f>'Plant &amp; Machinery'!G9</f>
        <v>534</v>
      </c>
      <c r="K872" s="146">
        <f>I872*J872</f>
        <v>2136</v>
      </c>
    </row>
    <row r="873" spans="1:11">
      <c r="A873" s="143"/>
      <c r="B873" s="142"/>
      <c r="C873" s="142"/>
      <c r="D873" s="142"/>
      <c r="E873" s="144" t="s">
        <v>1956</v>
      </c>
      <c r="F873" s="142"/>
      <c r="G873" s="142"/>
      <c r="H873" s="145" t="s">
        <v>89</v>
      </c>
      <c r="I873" s="146">
        <v>2</v>
      </c>
      <c r="J873" s="146">
        <f>'Plant &amp; Machinery'!G36</f>
        <v>1320</v>
      </c>
      <c r="K873" s="146">
        <f>J873*I873</f>
        <v>2640</v>
      </c>
    </row>
    <row r="874" spans="1:11">
      <c r="A874" s="143"/>
      <c r="B874" s="142"/>
      <c r="C874" s="142"/>
      <c r="D874" s="141" t="s">
        <v>957</v>
      </c>
      <c r="E874" s="141" t="s">
        <v>1293</v>
      </c>
      <c r="F874" s="142"/>
      <c r="G874" s="142"/>
      <c r="H874" s="142"/>
      <c r="I874" s="142"/>
      <c r="J874" s="142"/>
      <c r="K874" s="142"/>
    </row>
    <row r="875" spans="1:11">
      <c r="A875" s="143"/>
      <c r="B875" s="142"/>
      <c r="C875" s="142"/>
      <c r="D875" s="142"/>
      <c r="E875" s="144" t="s">
        <v>2016</v>
      </c>
      <c r="F875" s="142"/>
      <c r="G875" s="142"/>
      <c r="H875" s="145" t="s">
        <v>71</v>
      </c>
      <c r="I875" s="146">
        <v>0.73</v>
      </c>
      <c r="J875" s="146">
        <f>Material!D41</f>
        <v>75400</v>
      </c>
      <c r="K875" s="146">
        <f>I875*J875</f>
        <v>55042</v>
      </c>
    </row>
    <row r="876" spans="1:11" ht="12.75" customHeight="1">
      <c r="A876" s="143"/>
      <c r="B876" s="142"/>
      <c r="C876" s="142"/>
      <c r="D876" s="142"/>
      <c r="E876" s="702" t="s">
        <v>2011</v>
      </c>
      <c r="F876" s="702"/>
      <c r="G876" s="702"/>
      <c r="H876" s="145" t="s">
        <v>29</v>
      </c>
      <c r="I876" s="146">
        <v>13.5</v>
      </c>
      <c r="J876" s="146">
        <f>Material!$D$134</f>
        <v>1377</v>
      </c>
      <c r="K876" s="146">
        <f>J876*I876</f>
        <v>18589.5</v>
      </c>
    </row>
    <row r="877" spans="1:11">
      <c r="A877" s="143"/>
      <c r="B877" s="142"/>
      <c r="C877" s="142"/>
      <c r="D877" s="141" t="s">
        <v>959</v>
      </c>
      <c r="E877" s="141" t="s">
        <v>1884</v>
      </c>
      <c r="F877" s="142"/>
      <c r="G877" s="142"/>
      <c r="H877" s="142"/>
      <c r="I877" s="142"/>
      <c r="J877" s="142"/>
      <c r="K877" s="147">
        <f>SUM(K867:K876)*12.5%</f>
        <v>12504.449199999999</v>
      </c>
    </row>
    <row r="878" spans="1:11">
      <c r="A878" s="143"/>
      <c r="B878" s="142"/>
      <c r="C878" s="142"/>
      <c r="D878" s="141"/>
      <c r="E878" s="141"/>
      <c r="F878" s="142"/>
      <c r="G878" s="142"/>
      <c r="H878" s="142"/>
      <c r="I878" s="142"/>
      <c r="J878" s="142"/>
      <c r="K878" s="147"/>
    </row>
    <row r="879" spans="1:11">
      <c r="A879" s="143"/>
      <c r="B879" s="142"/>
      <c r="C879" s="142"/>
      <c r="D879" s="144" t="s">
        <v>2012</v>
      </c>
      <c r="E879" s="142"/>
      <c r="F879" s="142"/>
      <c r="G879" s="142"/>
      <c r="H879" s="142"/>
      <c r="I879" s="142"/>
      <c r="J879" s="142"/>
      <c r="K879" s="146">
        <f>SUM(K867:K877)</f>
        <v>112540.0428</v>
      </c>
    </row>
    <row r="880" spans="1:11">
      <c r="A880" s="143"/>
      <c r="B880" s="142"/>
      <c r="C880" s="142"/>
      <c r="D880" s="141" t="s">
        <v>2013</v>
      </c>
      <c r="E880" s="142"/>
      <c r="F880" s="142"/>
      <c r="G880" s="142"/>
      <c r="H880" s="142"/>
      <c r="I880" s="142"/>
      <c r="J880" s="142"/>
      <c r="K880" s="147">
        <f>K879/500</f>
        <v>225.08008559999999</v>
      </c>
    </row>
    <row r="881" spans="1:12">
      <c r="A881" s="143"/>
      <c r="B881" s="142"/>
      <c r="C881" s="141" t="s">
        <v>689</v>
      </c>
      <c r="D881" s="141" t="s">
        <v>690</v>
      </c>
      <c r="E881" s="142"/>
      <c r="F881" s="142"/>
      <c r="G881" s="142"/>
      <c r="H881" s="142"/>
      <c r="I881" s="142"/>
      <c r="J881" s="142"/>
      <c r="K881" s="142"/>
    </row>
    <row r="882" spans="1:12">
      <c r="A882" s="143"/>
      <c r="B882" s="142"/>
      <c r="C882" s="141"/>
      <c r="D882" s="144" t="s">
        <v>1426</v>
      </c>
      <c r="E882" s="142"/>
      <c r="F882" s="142"/>
      <c r="G882" s="142"/>
      <c r="H882" s="142"/>
      <c r="I882" s="142"/>
      <c r="J882" s="142"/>
      <c r="K882" s="142"/>
    </row>
    <row r="883" spans="1:12">
      <c r="A883" s="143"/>
      <c r="B883" s="142"/>
      <c r="C883" s="141"/>
      <c r="D883" s="144" t="s">
        <v>2007</v>
      </c>
      <c r="E883" s="142"/>
      <c r="F883" s="142"/>
      <c r="G883" s="142"/>
      <c r="H883" s="142"/>
      <c r="I883" s="142"/>
      <c r="J883" s="142"/>
      <c r="K883" s="142"/>
    </row>
    <row r="884" spans="1:12">
      <c r="A884" s="143"/>
      <c r="B884" s="142"/>
      <c r="C884" s="142"/>
      <c r="D884" s="141" t="s">
        <v>953</v>
      </c>
      <c r="E884" s="141" t="s">
        <v>1230</v>
      </c>
      <c r="F884" s="142"/>
      <c r="G884" s="142"/>
      <c r="H884" s="142"/>
      <c r="I884" s="142"/>
      <c r="J884" s="142"/>
      <c r="K884" s="142"/>
    </row>
    <row r="885" spans="1:12">
      <c r="A885" s="143"/>
      <c r="B885" s="142"/>
      <c r="C885" s="142"/>
      <c r="D885" s="142"/>
      <c r="E885" s="144" t="s">
        <v>1292</v>
      </c>
      <c r="F885" s="142"/>
      <c r="G885" s="142"/>
      <c r="H885" s="145" t="s">
        <v>4</v>
      </c>
      <c r="I885" s="146">
        <v>1.08</v>
      </c>
      <c r="J885" s="146">
        <f>Labour!D16</f>
        <v>466.67</v>
      </c>
      <c r="K885" s="146">
        <f>I885*J885</f>
        <v>504.00360000000006</v>
      </c>
    </row>
    <row r="886" spans="1:12">
      <c r="A886" s="143"/>
      <c r="B886" s="142"/>
      <c r="C886" s="142"/>
      <c r="D886" s="142"/>
      <c r="E886" s="144" t="s">
        <v>18</v>
      </c>
      <c r="F886" s="142"/>
      <c r="G886" s="142"/>
      <c r="H886" s="145" t="s">
        <v>4</v>
      </c>
      <c r="I886" s="146">
        <v>21</v>
      </c>
      <c r="J886" s="146">
        <f>Labour!D17</f>
        <v>466.67</v>
      </c>
      <c r="K886" s="146">
        <f>I886*J886</f>
        <v>9800.07</v>
      </c>
    </row>
    <row r="887" spans="1:12">
      <c r="A887" s="143"/>
      <c r="B887" s="142"/>
      <c r="C887" s="142"/>
      <c r="D887" s="142"/>
      <c r="E887" s="144" t="s">
        <v>1928</v>
      </c>
      <c r="F887" s="142"/>
      <c r="G887" s="142"/>
      <c r="H887" s="145" t="s">
        <v>4</v>
      </c>
      <c r="I887" s="146">
        <v>6</v>
      </c>
      <c r="J887" s="156">
        <f>Labour!D18</f>
        <v>466.67</v>
      </c>
      <c r="K887" s="146">
        <f>I887*J887</f>
        <v>2800.02</v>
      </c>
      <c r="L887" t="s">
        <v>1584</v>
      </c>
    </row>
    <row r="888" spans="1:12">
      <c r="A888" s="143"/>
      <c r="B888" s="142"/>
      <c r="C888" s="142"/>
      <c r="D888" s="141" t="s">
        <v>1876</v>
      </c>
      <c r="E888" s="141" t="s">
        <v>1231</v>
      </c>
      <c r="F888" s="142"/>
      <c r="G888" s="142"/>
      <c r="H888" s="142"/>
      <c r="I888" s="142"/>
      <c r="J888" s="142"/>
      <c r="K888" s="142"/>
    </row>
    <row r="889" spans="1:12">
      <c r="A889" s="143"/>
      <c r="B889" s="142"/>
      <c r="C889" s="142"/>
      <c r="D889" s="142"/>
      <c r="E889" s="144" t="s">
        <v>2008</v>
      </c>
      <c r="F889" s="142"/>
      <c r="G889" s="142"/>
      <c r="H889" s="145" t="s">
        <v>89</v>
      </c>
      <c r="I889" s="146">
        <v>4</v>
      </c>
      <c r="J889" s="146">
        <f>'Plant &amp; Machinery'!G25</f>
        <v>2131</v>
      </c>
      <c r="K889" s="146">
        <f>I889*J889</f>
        <v>8524</v>
      </c>
    </row>
    <row r="890" spans="1:12" ht="12.75" customHeight="1">
      <c r="A890" s="143"/>
      <c r="B890" s="142"/>
      <c r="C890" s="142"/>
      <c r="D890" s="142"/>
      <c r="E890" s="702" t="s">
        <v>2009</v>
      </c>
      <c r="F890" s="702"/>
      <c r="G890" s="702"/>
      <c r="H890" s="145" t="s">
        <v>89</v>
      </c>
      <c r="I890" s="146">
        <v>4</v>
      </c>
      <c r="J890" s="146">
        <f>'Plant &amp; Machinery'!G9</f>
        <v>534</v>
      </c>
      <c r="K890" s="146">
        <f>I890*J890</f>
        <v>2136</v>
      </c>
    </row>
    <row r="891" spans="1:12">
      <c r="A891" s="143"/>
      <c r="B891" s="142"/>
      <c r="C891" s="142"/>
      <c r="D891" s="142"/>
      <c r="E891" s="144" t="s">
        <v>1956</v>
      </c>
      <c r="F891" s="142"/>
      <c r="G891" s="142"/>
      <c r="H891" s="145" t="s">
        <v>89</v>
      </c>
      <c r="I891" s="146">
        <v>2</v>
      </c>
      <c r="J891" s="146">
        <f>'Plant &amp; Machinery'!G36</f>
        <v>1320</v>
      </c>
      <c r="K891" s="146">
        <f>J891*I891</f>
        <v>2640</v>
      </c>
    </row>
    <row r="892" spans="1:12">
      <c r="A892" s="143"/>
      <c r="B892" s="142"/>
      <c r="C892" s="142"/>
      <c r="D892" s="141" t="s">
        <v>957</v>
      </c>
      <c r="E892" s="141" t="s">
        <v>1293</v>
      </c>
      <c r="F892" s="142"/>
      <c r="G892" s="142"/>
      <c r="H892" s="142"/>
      <c r="I892" s="142"/>
      <c r="J892" s="142"/>
      <c r="K892" s="142"/>
    </row>
    <row r="893" spans="1:12" ht="12.75" customHeight="1">
      <c r="A893" s="143"/>
      <c r="B893" s="142"/>
      <c r="C893" s="142"/>
      <c r="D893" s="142"/>
      <c r="E893" s="702" t="s">
        <v>2017</v>
      </c>
      <c r="F893" s="702"/>
      <c r="G893" s="702"/>
      <c r="H893" s="145" t="s">
        <v>71</v>
      </c>
      <c r="I893" s="146">
        <v>0.73</v>
      </c>
      <c r="J893" s="146">
        <f>Material!D40</f>
        <v>53000</v>
      </c>
      <c r="K893" s="146">
        <f>J893*I893</f>
        <v>38690</v>
      </c>
    </row>
    <row r="894" spans="1:12" ht="15" customHeight="1">
      <c r="A894" s="143"/>
      <c r="B894" s="142"/>
      <c r="C894" s="142"/>
      <c r="D894" s="142"/>
      <c r="E894" s="702" t="s">
        <v>2011</v>
      </c>
      <c r="F894" s="702"/>
      <c r="G894" s="702"/>
      <c r="H894" s="145" t="s">
        <v>29</v>
      </c>
      <c r="I894" s="146">
        <v>13.5</v>
      </c>
      <c r="J894" s="146">
        <f>Material!$D$134</f>
        <v>1377</v>
      </c>
      <c r="K894" s="146">
        <f>J894*I894</f>
        <v>18589.5</v>
      </c>
    </row>
    <row r="895" spans="1:12">
      <c r="A895" s="143"/>
      <c r="B895" s="142"/>
      <c r="C895" s="142"/>
      <c r="D895" s="141" t="s">
        <v>959</v>
      </c>
      <c r="E895" s="141" t="s">
        <v>1884</v>
      </c>
      <c r="F895" s="142"/>
      <c r="G895" s="142"/>
      <c r="H895" s="142"/>
      <c r="I895" s="142"/>
      <c r="J895" s="142"/>
      <c r="K895" s="147">
        <f>SUM(K885:K894)*12.5%</f>
        <v>10460.449199999999</v>
      </c>
    </row>
    <row r="896" spans="1:12">
      <c r="A896" s="143"/>
      <c r="B896" s="142"/>
      <c r="C896" s="142"/>
      <c r="D896" s="141"/>
      <c r="E896" s="141"/>
      <c r="F896" s="142"/>
      <c r="G896" s="142"/>
      <c r="H896" s="142"/>
      <c r="I896" s="142"/>
      <c r="J896" s="142"/>
      <c r="K896" s="147"/>
    </row>
    <row r="897" spans="1:12">
      <c r="A897" s="143"/>
      <c r="B897" s="142"/>
      <c r="C897" s="142"/>
      <c r="D897" s="144" t="s">
        <v>2012</v>
      </c>
      <c r="E897" s="142"/>
      <c r="F897" s="142"/>
      <c r="G897" s="142"/>
      <c r="H897" s="142"/>
      <c r="I897" s="142"/>
      <c r="J897" s="142"/>
      <c r="K897" s="146">
        <f>SUM(K885:K895)</f>
        <v>94144.042799999996</v>
      </c>
    </row>
    <row r="898" spans="1:12">
      <c r="A898" s="143"/>
      <c r="B898" s="142"/>
      <c r="C898" s="142"/>
      <c r="D898" s="141" t="s">
        <v>2013</v>
      </c>
      <c r="E898" s="142"/>
      <c r="F898" s="142"/>
      <c r="G898" s="142"/>
      <c r="H898" s="142"/>
      <c r="I898" s="142"/>
      <c r="J898" s="142"/>
      <c r="K898" s="147">
        <f>K897/500</f>
        <v>188.28808559999999</v>
      </c>
    </row>
    <row r="899" spans="1:12">
      <c r="A899" s="143"/>
      <c r="B899" s="142"/>
      <c r="C899" s="141" t="s">
        <v>691</v>
      </c>
      <c r="D899" s="141" t="s">
        <v>692</v>
      </c>
      <c r="E899" s="142"/>
      <c r="F899" s="142"/>
      <c r="G899" s="142"/>
      <c r="H899" s="142"/>
      <c r="I899" s="142"/>
      <c r="J899" s="142"/>
      <c r="K899" s="142"/>
    </row>
    <row r="900" spans="1:12">
      <c r="A900" s="143"/>
      <c r="B900" s="142"/>
      <c r="C900" s="141"/>
      <c r="D900" s="144" t="s">
        <v>1426</v>
      </c>
      <c r="E900" s="142"/>
      <c r="F900" s="142"/>
      <c r="G900" s="142"/>
      <c r="H900" s="142"/>
      <c r="I900" s="142"/>
      <c r="J900" s="142"/>
      <c r="K900" s="142"/>
    </row>
    <row r="901" spans="1:12">
      <c r="A901" s="143"/>
      <c r="B901" s="142"/>
      <c r="C901" s="141"/>
      <c r="D901" s="144" t="s">
        <v>2007</v>
      </c>
      <c r="E901" s="142"/>
      <c r="F901" s="142"/>
      <c r="G901" s="142"/>
      <c r="H901" s="142"/>
      <c r="I901" s="142"/>
      <c r="J901" s="142"/>
      <c r="K901" s="142"/>
    </row>
    <row r="902" spans="1:12">
      <c r="A902" s="143"/>
      <c r="B902" s="142"/>
      <c r="C902" s="142"/>
      <c r="D902" s="141" t="s">
        <v>953</v>
      </c>
      <c r="E902" s="141" t="s">
        <v>1230</v>
      </c>
      <c r="F902" s="142"/>
      <c r="G902" s="142"/>
      <c r="H902" s="142"/>
      <c r="I902" s="142"/>
      <c r="J902" s="142"/>
      <c r="K902" s="142"/>
    </row>
    <row r="903" spans="1:12">
      <c r="A903" s="143"/>
      <c r="B903" s="142"/>
      <c r="C903" s="142"/>
      <c r="D903" s="142"/>
      <c r="E903" s="144" t="s">
        <v>1292</v>
      </c>
      <c r="F903" s="142"/>
      <c r="G903" s="142"/>
      <c r="H903" s="145" t="s">
        <v>4</v>
      </c>
      <c r="I903" s="146">
        <v>1.08</v>
      </c>
      <c r="J903" s="146">
        <f>Labour!D16</f>
        <v>466.67</v>
      </c>
      <c r="K903" s="146">
        <f>I903*J903</f>
        <v>504.00360000000006</v>
      </c>
    </row>
    <row r="904" spans="1:12">
      <c r="A904" s="143"/>
      <c r="B904" s="142"/>
      <c r="C904" s="142"/>
      <c r="D904" s="142"/>
      <c r="E904" s="144" t="s">
        <v>18</v>
      </c>
      <c r="F904" s="142"/>
      <c r="G904" s="142"/>
      <c r="H904" s="145" t="s">
        <v>4</v>
      </c>
      <c r="I904" s="146">
        <v>21</v>
      </c>
      <c r="J904" s="146">
        <f>Labour!D17</f>
        <v>466.67</v>
      </c>
      <c r="K904" s="146">
        <f>I904*J904</f>
        <v>9800.07</v>
      </c>
    </row>
    <row r="905" spans="1:12">
      <c r="A905" s="143"/>
      <c r="B905" s="142"/>
      <c r="C905" s="142"/>
      <c r="D905" s="142"/>
      <c r="E905" s="144" t="s">
        <v>1928</v>
      </c>
      <c r="F905" s="142"/>
      <c r="G905" s="142"/>
      <c r="H905" s="145" t="s">
        <v>4</v>
      </c>
      <c r="I905" s="146">
        <v>6</v>
      </c>
      <c r="J905" s="156">
        <f>Labour!D18</f>
        <v>466.67</v>
      </c>
      <c r="K905" s="146">
        <f>I905*J905</f>
        <v>2800.02</v>
      </c>
      <c r="L905" t="s">
        <v>1584</v>
      </c>
    </row>
    <row r="906" spans="1:12">
      <c r="A906" s="143"/>
      <c r="B906" s="142"/>
      <c r="C906" s="142"/>
      <c r="D906" s="141" t="s">
        <v>1876</v>
      </c>
      <c r="E906" s="141" t="s">
        <v>1231</v>
      </c>
      <c r="F906" s="142"/>
      <c r="G906" s="142"/>
      <c r="H906" s="142"/>
      <c r="I906" s="142"/>
      <c r="J906" s="142"/>
      <c r="K906" s="142"/>
    </row>
    <row r="907" spans="1:12">
      <c r="A907" s="143"/>
      <c r="B907" s="142"/>
      <c r="C907" s="142"/>
      <c r="D907" s="142"/>
      <c r="E907" s="144" t="s">
        <v>2008</v>
      </c>
      <c r="F907" s="142"/>
      <c r="G907" s="142"/>
      <c r="H907" s="145" t="s">
        <v>89</v>
      </c>
      <c r="I907" s="146">
        <v>4</v>
      </c>
      <c r="J907" s="146">
        <f>'Plant &amp; Machinery'!G25</f>
        <v>2131</v>
      </c>
      <c r="K907" s="146">
        <f>I907*J907</f>
        <v>8524</v>
      </c>
    </row>
    <row r="908" spans="1:12" ht="17.25" customHeight="1">
      <c r="A908" s="143"/>
      <c r="B908" s="142"/>
      <c r="C908" s="142"/>
      <c r="D908" s="142"/>
      <c r="E908" s="702" t="s">
        <v>2014</v>
      </c>
      <c r="F908" s="702"/>
      <c r="G908" s="702"/>
      <c r="H908" s="145" t="s">
        <v>89</v>
      </c>
      <c r="I908" s="146">
        <v>4</v>
      </c>
      <c r="J908" s="146">
        <f>'Plant &amp; Machinery'!G9</f>
        <v>534</v>
      </c>
      <c r="K908" s="146">
        <f>I908*J908</f>
        <v>2136</v>
      </c>
    </row>
    <row r="909" spans="1:12">
      <c r="A909" s="143"/>
      <c r="B909" s="142"/>
      <c r="C909" s="142"/>
      <c r="D909" s="142"/>
      <c r="E909" s="144" t="s">
        <v>1956</v>
      </c>
      <c r="F909" s="142"/>
      <c r="G909" s="142"/>
      <c r="H909" s="145" t="s">
        <v>89</v>
      </c>
      <c r="I909" s="146">
        <v>2</v>
      </c>
      <c r="J909" s="146">
        <f>'Plant &amp; Machinery'!G36</f>
        <v>1320</v>
      </c>
      <c r="K909" s="146">
        <f>J909*I909</f>
        <v>2640</v>
      </c>
    </row>
    <row r="910" spans="1:12">
      <c r="A910" s="143"/>
      <c r="B910" s="142"/>
      <c r="C910" s="142"/>
      <c r="D910" s="141" t="s">
        <v>957</v>
      </c>
      <c r="E910" s="141" t="s">
        <v>1293</v>
      </c>
      <c r="F910" s="142"/>
      <c r="G910" s="142"/>
      <c r="H910" s="142"/>
      <c r="I910" s="142"/>
      <c r="J910" s="142"/>
      <c r="K910" s="142"/>
    </row>
    <row r="911" spans="1:12" ht="12.75" customHeight="1">
      <c r="A911" s="143"/>
      <c r="B911" s="142"/>
      <c r="C911" s="142"/>
      <c r="D911" s="142"/>
      <c r="E911" s="702" t="s">
        <v>2018</v>
      </c>
      <c r="F911" s="702"/>
      <c r="G911" s="702"/>
      <c r="H911" s="145" t="s">
        <v>71</v>
      </c>
      <c r="I911" s="146">
        <v>0.73</v>
      </c>
      <c r="J911" s="146">
        <f>Material!D41</f>
        <v>75400</v>
      </c>
      <c r="K911" s="146">
        <f>J911*I911</f>
        <v>55042</v>
      </c>
    </row>
    <row r="912" spans="1:12" ht="12.75" customHeight="1">
      <c r="A912" s="143"/>
      <c r="B912" s="142"/>
      <c r="C912" s="142"/>
      <c r="D912" s="142"/>
      <c r="E912" s="702" t="s">
        <v>2011</v>
      </c>
      <c r="F912" s="702"/>
      <c r="G912" s="702"/>
      <c r="H912" s="145" t="s">
        <v>29</v>
      </c>
      <c r="I912" s="146">
        <v>13.5</v>
      </c>
      <c r="J912" s="146">
        <f>Material!$D$134</f>
        <v>1377</v>
      </c>
      <c r="K912" s="146">
        <f>J912*I912</f>
        <v>18589.5</v>
      </c>
    </row>
    <row r="913" spans="1:11">
      <c r="A913" s="143"/>
      <c r="B913" s="142"/>
      <c r="C913" s="142"/>
      <c r="D913" s="141" t="s">
        <v>959</v>
      </c>
      <c r="E913" s="141" t="s">
        <v>1884</v>
      </c>
      <c r="F913" s="142"/>
      <c r="G913" s="142"/>
      <c r="H913" s="142"/>
      <c r="I913" s="142"/>
      <c r="J913" s="142"/>
      <c r="K913" s="147">
        <f>SUM(K903:K912)*12.5%</f>
        <v>12504.449199999999</v>
      </c>
    </row>
    <row r="914" spans="1:11">
      <c r="A914" s="143"/>
      <c r="B914" s="142"/>
      <c r="C914" s="142"/>
      <c r="D914" s="141"/>
      <c r="E914" s="141"/>
      <c r="F914" s="142"/>
      <c r="G914" s="142"/>
      <c r="H914" s="142"/>
      <c r="I914" s="142"/>
      <c r="J914" s="142"/>
      <c r="K914" s="147"/>
    </row>
    <row r="915" spans="1:11">
      <c r="A915" s="143"/>
      <c r="B915" s="142"/>
      <c r="C915" s="142"/>
      <c r="D915" s="144" t="s">
        <v>2012</v>
      </c>
      <c r="E915" s="142"/>
      <c r="F915" s="142"/>
      <c r="G915" s="142"/>
      <c r="H915" s="142"/>
      <c r="I915" s="142"/>
      <c r="J915" s="142"/>
      <c r="K915" s="146">
        <f>SUM(K903:K913)</f>
        <v>112540.0428</v>
      </c>
    </row>
    <row r="916" spans="1:11">
      <c r="A916" s="143"/>
      <c r="B916" s="142"/>
      <c r="C916" s="142"/>
      <c r="D916" s="141" t="s">
        <v>2013</v>
      </c>
      <c r="E916" s="142"/>
      <c r="F916" s="142"/>
      <c r="G916" s="142"/>
      <c r="H916" s="142"/>
      <c r="I916" s="142"/>
      <c r="J916" s="142"/>
      <c r="K916" s="147">
        <f>K915/500</f>
        <v>225.08008559999999</v>
      </c>
    </row>
    <row r="917" spans="1:11">
      <c r="A917" s="143"/>
      <c r="B917" s="142"/>
      <c r="C917" s="141" t="s">
        <v>709</v>
      </c>
      <c r="D917" s="142"/>
      <c r="E917" s="142"/>
      <c r="F917" s="142"/>
      <c r="G917" s="142"/>
      <c r="H917" s="142"/>
      <c r="I917" s="142"/>
      <c r="J917" s="142"/>
      <c r="K917" s="142"/>
    </row>
    <row r="918" spans="1:11">
      <c r="A918" s="143"/>
      <c r="B918" s="142"/>
      <c r="C918" s="141" t="s">
        <v>384</v>
      </c>
      <c r="D918" s="141" t="s">
        <v>72</v>
      </c>
      <c r="E918" s="142"/>
      <c r="F918" s="142"/>
      <c r="G918" s="142"/>
      <c r="H918" s="142"/>
      <c r="I918" s="142"/>
      <c r="J918" s="142"/>
      <c r="K918" s="142"/>
    </row>
    <row r="919" spans="1:11">
      <c r="A919" s="143"/>
      <c r="B919" s="142"/>
      <c r="C919" s="142"/>
      <c r="D919" s="144" t="s">
        <v>1426</v>
      </c>
      <c r="E919" s="142"/>
      <c r="F919" s="142"/>
      <c r="G919" s="142"/>
      <c r="H919" s="142"/>
      <c r="I919" s="142"/>
      <c r="J919" s="142"/>
      <c r="K919" s="142"/>
    </row>
    <row r="920" spans="1:11">
      <c r="A920" s="143"/>
      <c r="B920" s="142"/>
      <c r="C920" s="142"/>
      <c r="D920" s="144" t="s">
        <v>2019</v>
      </c>
      <c r="E920" s="142"/>
      <c r="F920" s="142"/>
      <c r="G920" s="142"/>
      <c r="H920" s="142"/>
      <c r="I920" s="142"/>
      <c r="J920" s="142"/>
      <c r="K920" s="142"/>
    </row>
    <row r="921" spans="1:11">
      <c r="A921" s="143"/>
      <c r="B921" s="142"/>
      <c r="C921" s="142"/>
      <c r="D921" s="141" t="s">
        <v>953</v>
      </c>
      <c r="E921" s="141" t="s">
        <v>1468</v>
      </c>
      <c r="F921" s="142"/>
      <c r="G921" s="142"/>
      <c r="H921" s="142"/>
      <c r="I921" s="142"/>
      <c r="J921" s="142"/>
      <c r="K921" s="142"/>
    </row>
    <row r="922" spans="1:11">
      <c r="A922" s="143"/>
      <c r="B922" s="142"/>
      <c r="C922" s="142"/>
      <c r="D922" s="142"/>
      <c r="E922" s="144" t="s">
        <v>1292</v>
      </c>
      <c r="F922" s="142"/>
      <c r="G922" s="142"/>
      <c r="H922" s="145" t="s">
        <v>4</v>
      </c>
      <c r="I922" s="146">
        <v>0.52</v>
      </c>
      <c r="J922" s="146">
        <f>Labour!D16</f>
        <v>466.67</v>
      </c>
      <c r="K922" s="146">
        <f>I922*J922</f>
        <v>242.66840000000002</v>
      </c>
    </row>
    <row r="923" spans="1:11" ht="12.75" customHeight="1">
      <c r="A923" s="143"/>
      <c r="B923" s="142"/>
      <c r="C923" s="142"/>
      <c r="D923" s="142"/>
      <c r="E923" s="702" t="s">
        <v>1279</v>
      </c>
      <c r="F923" s="702"/>
      <c r="G923" s="702"/>
      <c r="H923" s="145" t="s">
        <v>4</v>
      </c>
      <c r="I923" s="146">
        <v>10</v>
      </c>
      <c r="J923" s="146">
        <f>Labour!D17</f>
        <v>466.67</v>
      </c>
      <c r="K923" s="146">
        <f>I923*J923</f>
        <v>4666.7</v>
      </c>
    </row>
    <row r="924" spans="1:11">
      <c r="A924" s="143"/>
      <c r="B924" s="142"/>
      <c r="C924" s="142"/>
      <c r="D924" s="142"/>
      <c r="E924" s="144" t="s">
        <v>2020</v>
      </c>
      <c r="F924" s="142"/>
      <c r="G924" s="142"/>
      <c r="H924" s="145" t="s">
        <v>4</v>
      </c>
      <c r="I924" s="146">
        <v>3</v>
      </c>
      <c r="J924" s="146">
        <f>Labour!D19</f>
        <v>466.67</v>
      </c>
      <c r="K924" s="146">
        <f>I924*J924</f>
        <v>1400.01</v>
      </c>
    </row>
    <row r="925" spans="1:11">
      <c r="A925" s="143"/>
      <c r="B925" s="142"/>
      <c r="C925" s="142"/>
      <c r="D925" s="141" t="s">
        <v>955</v>
      </c>
      <c r="E925" s="141" t="s">
        <v>1231</v>
      </c>
      <c r="F925" s="142"/>
      <c r="G925" s="142"/>
      <c r="H925" s="142"/>
      <c r="I925" s="142"/>
      <c r="J925" s="142"/>
      <c r="K925" s="142"/>
    </row>
    <row r="926" spans="1:11">
      <c r="A926" s="143"/>
      <c r="B926" s="142"/>
      <c r="C926" s="142"/>
      <c r="D926" s="142"/>
      <c r="E926" s="144" t="s">
        <v>2021</v>
      </c>
      <c r="F926" s="142"/>
      <c r="G926" s="142"/>
      <c r="H926" s="145" t="s">
        <v>89</v>
      </c>
      <c r="I926" s="146">
        <v>6</v>
      </c>
      <c r="J926" s="146">
        <f>'Plant &amp; Machinery'!G7</f>
        <v>17386</v>
      </c>
      <c r="K926" s="146">
        <f t="shared" ref="K926:K931" si="1">J926*I926</f>
        <v>104316</v>
      </c>
    </row>
    <row r="927" spans="1:11">
      <c r="A927" s="143"/>
      <c r="B927" s="142"/>
      <c r="C927" s="142"/>
      <c r="D927" s="142"/>
      <c r="E927" s="144" t="s">
        <v>2022</v>
      </c>
      <c r="F927" s="142"/>
      <c r="G927" s="142"/>
      <c r="H927" s="145" t="s">
        <v>89</v>
      </c>
      <c r="I927" s="146">
        <v>6</v>
      </c>
      <c r="J927" s="146">
        <f>'Plant &amp; Machinery'!G16</f>
        <v>1392</v>
      </c>
      <c r="K927" s="146">
        <f t="shared" si="1"/>
        <v>8352</v>
      </c>
    </row>
    <row r="928" spans="1:11">
      <c r="A928" s="143"/>
      <c r="B928" s="142"/>
      <c r="C928" s="142"/>
      <c r="D928" s="142"/>
      <c r="E928" s="144" t="s">
        <v>1347</v>
      </c>
      <c r="F928" s="142"/>
      <c r="G928" s="142"/>
      <c r="H928" s="145" t="s">
        <v>89</v>
      </c>
      <c r="I928" s="146">
        <v>6</v>
      </c>
      <c r="J928" s="146">
        <f>'Plant &amp; Machinery'!G18</f>
        <v>1537</v>
      </c>
      <c r="K928" s="146">
        <f t="shared" si="1"/>
        <v>9222</v>
      </c>
    </row>
    <row r="929" spans="1:11">
      <c r="A929" s="143"/>
      <c r="B929" s="142"/>
      <c r="C929" s="142"/>
      <c r="D929" s="142"/>
      <c r="E929" s="144" t="s">
        <v>2023</v>
      </c>
      <c r="F929" s="142"/>
      <c r="G929" s="142"/>
      <c r="H929" s="145" t="s">
        <v>89</v>
      </c>
      <c r="I929" s="157">
        <v>3.64</v>
      </c>
      <c r="J929" s="146">
        <f>'Plant &amp; Machinery'!G47</f>
        <v>684</v>
      </c>
      <c r="K929" s="146">
        <f t="shared" si="1"/>
        <v>2489.7600000000002</v>
      </c>
    </row>
    <row r="930" spans="1:11">
      <c r="A930" s="143"/>
      <c r="B930" s="142"/>
      <c r="C930" s="142"/>
      <c r="D930" s="142"/>
      <c r="E930" s="144" t="s">
        <v>2024</v>
      </c>
      <c r="F930" s="142"/>
      <c r="G930" s="142"/>
      <c r="H930" s="145" t="s">
        <v>89</v>
      </c>
      <c r="I930" s="146">
        <v>6</v>
      </c>
      <c r="J930" s="146">
        <f>'Plant &amp; Machinery'!G30</f>
        <v>5160</v>
      </c>
      <c r="K930" s="146">
        <f t="shared" si="1"/>
        <v>30960</v>
      </c>
    </row>
    <row r="931" spans="1:11">
      <c r="A931" s="143"/>
      <c r="B931" s="142"/>
      <c r="C931" s="142"/>
      <c r="D931" s="142"/>
      <c r="E931" s="144" t="s">
        <v>1956</v>
      </c>
      <c r="F931" s="142"/>
      <c r="G931" s="142"/>
      <c r="H931" s="145" t="s">
        <v>89</v>
      </c>
      <c r="I931" s="146">
        <v>16</v>
      </c>
      <c r="J931" s="146">
        <f>'Plant &amp; Machinery'!G36</f>
        <v>1320</v>
      </c>
      <c r="K931" s="146">
        <f t="shared" si="1"/>
        <v>21120</v>
      </c>
    </row>
    <row r="932" spans="1:11">
      <c r="A932" s="143"/>
      <c r="B932" s="142"/>
      <c r="C932" s="142"/>
      <c r="D932" s="141" t="s">
        <v>957</v>
      </c>
      <c r="E932" s="141" t="s">
        <v>1293</v>
      </c>
      <c r="F932" s="142"/>
      <c r="G932" s="142"/>
      <c r="H932" s="142"/>
      <c r="I932" s="142"/>
      <c r="J932" s="142"/>
      <c r="K932" s="142"/>
    </row>
    <row r="933" spans="1:11">
      <c r="A933" s="143"/>
      <c r="B933" s="142"/>
      <c r="C933" s="142"/>
      <c r="D933" s="142"/>
      <c r="E933" s="144" t="s">
        <v>2010</v>
      </c>
      <c r="F933" s="142"/>
      <c r="G933" s="142"/>
      <c r="H933" s="145" t="s">
        <v>71</v>
      </c>
      <c r="I933" s="146">
        <v>5.84</v>
      </c>
      <c r="J933" s="146">
        <f>Material!D43</f>
        <v>45290</v>
      </c>
      <c r="K933" s="146">
        <f>J933*I933</f>
        <v>264493.59999999998</v>
      </c>
    </row>
    <row r="934" spans="1:11" ht="12.75" customHeight="1">
      <c r="A934" s="143"/>
      <c r="B934" s="142"/>
      <c r="C934" s="142"/>
      <c r="D934" s="142"/>
      <c r="E934" s="702" t="s">
        <v>2011</v>
      </c>
      <c r="F934" s="702"/>
      <c r="G934" s="702"/>
      <c r="H934" s="145" t="s">
        <v>29</v>
      </c>
      <c r="I934" s="146">
        <v>108</v>
      </c>
      <c r="J934" s="146">
        <f>Material!$D$134</f>
        <v>1377</v>
      </c>
      <c r="K934" s="146">
        <f>J934*I934</f>
        <v>148716</v>
      </c>
    </row>
    <row r="935" spans="1:11">
      <c r="A935" s="143"/>
      <c r="B935" s="142"/>
      <c r="C935" s="142"/>
      <c r="D935" s="141" t="s">
        <v>959</v>
      </c>
      <c r="E935" s="141" t="s">
        <v>1884</v>
      </c>
      <c r="F935" s="142"/>
      <c r="G935" s="142"/>
      <c r="H935" s="142"/>
      <c r="I935" s="142"/>
      <c r="J935" s="142"/>
      <c r="K935" s="147">
        <f>SUM(K922:K934)*12.5%</f>
        <v>74497.342299999989</v>
      </c>
    </row>
    <row r="936" spans="1:11">
      <c r="A936" s="143"/>
      <c r="B936" s="142"/>
      <c r="C936" s="142"/>
      <c r="D936" s="141"/>
      <c r="E936" s="141"/>
      <c r="F936" s="142"/>
      <c r="G936" s="142"/>
      <c r="H936" s="142"/>
      <c r="I936" s="142"/>
      <c r="J936" s="142"/>
      <c r="K936" s="147"/>
    </row>
    <row r="937" spans="1:11">
      <c r="A937" s="143"/>
      <c r="B937" s="142"/>
      <c r="C937" s="142"/>
      <c r="D937" s="144" t="s">
        <v>2025</v>
      </c>
      <c r="E937" s="142"/>
      <c r="F937" s="142"/>
      <c r="G937" s="142"/>
      <c r="H937" s="142"/>
      <c r="I937" s="142"/>
      <c r="J937" s="142"/>
      <c r="K937" s="146">
        <f>SUM(K922:K935)</f>
        <v>670476.08069999993</v>
      </c>
    </row>
    <row r="938" spans="1:11">
      <c r="A938" s="143"/>
      <c r="B938" s="142"/>
      <c r="C938" s="142"/>
      <c r="D938" s="141" t="s">
        <v>2026</v>
      </c>
      <c r="E938" s="142"/>
      <c r="F938" s="142"/>
      <c r="G938" s="142"/>
      <c r="H938" s="142"/>
      <c r="I938" s="142"/>
      <c r="J938" s="142"/>
      <c r="K938" s="147">
        <f>K937/4000</f>
        <v>167.61902017499997</v>
      </c>
    </row>
    <row r="939" spans="1:11">
      <c r="A939" s="143"/>
      <c r="B939" s="142"/>
      <c r="C939" s="141" t="s">
        <v>390</v>
      </c>
      <c r="D939" s="141" t="s">
        <v>70</v>
      </c>
      <c r="E939" s="142"/>
      <c r="F939" s="142"/>
      <c r="G939" s="142"/>
      <c r="H939" s="142"/>
      <c r="I939" s="142"/>
      <c r="J939" s="142"/>
      <c r="K939" s="142"/>
    </row>
    <row r="940" spans="1:11">
      <c r="A940" s="143"/>
      <c r="B940" s="142"/>
      <c r="C940" s="142"/>
      <c r="D940" s="144" t="s">
        <v>1426</v>
      </c>
      <c r="E940" s="142"/>
      <c r="F940" s="142"/>
      <c r="G940" s="142"/>
      <c r="H940" s="142"/>
      <c r="I940" s="142"/>
      <c r="J940" s="142"/>
      <c r="K940" s="142"/>
    </row>
    <row r="941" spans="1:11">
      <c r="A941" s="143"/>
      <c r="B941" s="142"/>
      <c r="C941" s="142"/>
      <c r="D941" s="144" t="s">
        <v>2019</v>
      </c>
      <c r="E941" s="142"/>
      <c r="F941" s="142"/>
      <c r="G941" s="142"/>
      <c r="H941" s="142"/>
      <c r="I941" s="142"/>
      <c r="J941" s="142"/>
      <c r="K941" s="142"/>
    </row>
    <row r="942" spans="1:11">
      <c r="A942" s="143"/>
      <c r="B942" s="142"/>
      <c r="C942" s="142"/>
      <c r="D942" s="141" t="s">
        <v>953</v>
      </c>
      <c r="E942" s="141" t="s">
        <v>1468</v>
      </c>
      <c r="F942" s="142"/>
      <c r="G942" s="142"/>
      <c r="H942" s="142"/>
      <c r="I942" s="142"/>
      <c r="J942" s="142"/>
      <c r="K942" s="142"/>
    </row>
    <row r="943" spans="1:11">
      <c r="A943" s="143"/>
      <c r="B943" s="142"/>
      <c r="C943" s="142"/>
      <c r="D943" s="142"/>
      <c r="E943" s="144" t="s">
        <v>1292</v>
      </c>
      <c r="F943" s="142"/>
      <c r="G943" s="142"/>
      <c r="H943" s="145" t="s">
        <v>4</v>
      </c>
      <c r="I943" s="146">
        <v>0.52</v>
      </c>
      <c r="J943" s="146">
        <f>Labour!D16</f>
        <v>466.67</v>
      </c>
      <c r="K943" s="146">
        <f>I943*J943</f>
        <v>242.66840000000002</v>
      </c>
    </row>
    <row r="944" spans="1:11" ht="12.75" customHeight="1">
      <c r="A944" s="143"/>
      <c r="B944" s="142"/>
      <c r="C944" s="142"/>
      <c r="D944" s="142"/>
      <c r="E944" s="702" t="s">
        <v>1279</v>
      </c>
      <c r="F944" s="702"/>
      <c r="G944" s="702"/>
      <c r="H944" s="145" t="s">
        <v>4</v>
      </c>
      <c r="I944" s="146">
        <v>10</v>
      </c>
      <c r="J944" s="146">
        <f>Labour!D17</f>
        <v>466.67</v>
      </c>
      <c r="K944" s="146">
        <f>I944*J944</f>
        <v>4666.7</v>
      </c>
    </row>
    <row r="945" spans="1:11">
      <c r="A945" s="143"/>
      <c r="B945" s="142"/>
      <c r="C945" s="142"/>
      <c r="D945" s="142"/>
      <c r="E945" s="144" t="s">
        <v>2027</v>
      </c>
      <c r="F945" s="142"/>
      <c r="G945" s="142"/>
      <c r="H945" s="145" t="s">
        <v>4</v>
      </c>
      <c r="I945" s="146">
        <v>3</v>
      </c>
      <c r="J945" s="146">
        <f>Labour!D19</f>
        <v>466.67</v>
      </c>
      <c r="K945" s="146">
        <f>I945*J945</f>
        <v>1400.01</v>
      </c>
    </row>
    <row r="946" spans="1:11">
      <c r="A946" s="143"/>
      <c r="B946" s="142"/>
      <c r="C946" s="142"/>
      <c r="D946" s="141" t="s">
        <v>955</v>
      </c>
      <c r="E946" s="141" t="s">
        <v>1231</v>
      </c>
      <c r="F946" s="142"/>
      <c r="G946" s="142"/>
      <c r="H946" s="142"/>
      <c r="I946" s="142"/>
      <c r="J946" s="142"/>
      <c r="K946" s="142"/>
    </row>
    <row r="947" spans="1:11">
      <c r="A947" s="143"/>
      <c r="B947" s="142"/>
      <c r="C947" s="142"/>
      <c r="D947" s="142"/>
      <c r="E947" s="144" t="s">
        <v>2021</v>
      </c>
      <c r="F947" s="142"/>
      <c r="G947" s="142"/>
      <c r="H947" s="145" t="s">
        <v>89</v>
      </c>
      <c r="I947" s="146">
        <v>6</v>
      </c>
      <c r="J947" s="146">
        <f>'Plant &amp; Machinery'!G7</f>
        <v>17386</v>
      </c>
      <c r="K947" s="146">
        <f t="shared" ref="K947:K952" si="2">J947*I947</f>
        <v>104316</v>
      </c>
    </row>
    <row r="948" spans="1:11">
      <c r="A948" s="143"/>
      <c r="B948" s="142"/>
      <c r="C948" s="142"/>
      <c r="D948" s="142"/>
      <c r="E948" s="144" t="s">
        <v>2022</v>
      </c>
      <c r="F948" s="142"/>
      <c r="G948" s="142"/>
      <c r="H948" s="145" t="s">
        <v>89</v>
      </c>
      <c r="I948" s="146">
        <v>6</v>
      </c>
      <c r="J948" s="146">
        <f>'Plant &amp; Machinery'!G16</f>
        <v>1392</v>
      </c>
      <c r="K948" s="146">
        <f t="shared" si="2"/>
        <v>8352</v>
      </c>
    </row>
    <row r="949" spans="1:11">
      <c r="A949" s="143"/>
      <c r="B949" s="142"/>
      <c r="C949" s="142"/>
      <c r="D949" s="142"/>
      <c r="E949" s="144" t="s">
        <v>1347</v>
      </c>
      <c r="F949" s="142"/>
      <c r="G949" s="142"/>
      <c r="H949" s="145" t="s">
        <v>89</v>
      </c>
      <c r="I949" s="146">
        <v>6</v>
      </c>
      <c r="J949" s="146">
        <f>'Plant &amp; Machinery'!G18</f>
        <v>1537</v>
      </c>
      <c r="K949" s="146">
        <f t="shared" si="2"/>
        <v>9222</v>
      </c>
    </row>
    <row r="950" spans="1:11">
      <c r="A950" s="143"/>
      <c r="B950" s="142"/>
      <c r="C950" s="142"/>
      <c r="D950" s="142"/>
      <c r="E950" s="144" t="s">
        <v>2023</v>
      </c>
      <c r="F950" s="142"/>
      <c r="G950" s="142"/>
      <c r="H950" s="145" t="s">
        <v>89</v>
      </c>
      <c r="I950" s="157">
        <v>3.64</v>
      </c>
      <c r="J950" s="146">
        <f>'Plant &amp; Machinery'!G47</f>
        <v>684</v>
      </c>
      <c r="K950" s="146">
        <f t="shared" si="2"/>
        <v>2489.7600000000002</v>
      </c>
    </row>
    <row r="951" spans="1:11">
      <c r="A951" s="143"/>
      <c r="B951" s="142"/>
      <c r="C951" s="142"/>
      <c r="D951" s="142"/>
      <c r="E951" s="144" t="s">
        <v>2024</v>
      </c>
      <c r="F951" s="142"/>
      <c r="G951" s="142"/>
      <c r="H951" s="145" t="s">
        <v>89</v>
      </c>
      <c r="I951" s="146">
        <v>6</v>
      </c>
      <c r="J951" s="146">
        <f>'Plant &amp; Machinery'!G30</f>
        <v>5160</v>
      </c>
      <c r="K951" s="146">
        <f t="shared" si="2"/>
        <v>30960</v>
      </c>
    </row>
    <row r="952" spans="1:11">
      <c r="A952" s="143"/>
      <c r="B952" s="142"/>
      <c r="C952" s="142"/>
      <c r="D952" s="142"/>
      <c r="E952" s="144" t="s">
        <v>1956</v>
      </c>
      <c r="F952" s="142"/>
      <c r="G952" s="142"/>
      <c r="H952" s="145" t="s">
        <v>89</v>
      </c>
      <c r="I952" s="146">
        <v>16</v>
      </c>
      <c r="J952" s="146">
        <f>'Plant &amp; Machinery'!G36</f>
        <v>1320</v>
      </c>
      <c r="K952" s="146">
        <f t="shared" si="2"/>
        <v>21120</v>
      </c>
    </row>
    <row r="953" spans="1:11">
      <c r="A953" s="143"/>
      <c r="B953" s="142"/>
      <c r="C953" s="142"/>
      <c r="D953" s="141" t="s">
        <v>957</v>
      </c>
      <c r="E953" s="141" t="s">
        <v>1293</v>
      </c>
      <c r="F953" s="142"/>
      <c r="G953" s="142"/>
      <c r="H953" s="142"/>
      <c r="I953" s="142"/>
      <c r="J953" s="142"/>
      <c r="K953" s="142"/>
    </row>
    <row r="954" spans="1:11">
      <c r="A954" s="143"/>
      <c r="B954" s="142"/>
      <c r="C954" s="142"/>
      <c r="D954" s="142"/>
      <c r="E954" s="144" t="s">
        <v>2015</v>
      </c>
      <c r="F954" s="142"/>
      <c r="G954" s="142"/>
      <c r="H954" s="145" t="s">
        <v>71</v>
      </c>
      <c r="I954" s="146">
        <v>5.84</v>
      </c>
      <c r="J954" s="146">
        <f>Material!D42</f>
        <v>47590</v>
      </c>
      <c r="K954" s="146">
        <f>J954*I954</f>
        <v>277925.59999999998</v>
      </c>
    </row>
    <row r="955" spans="1:11" ht="29.25" customHeight="1">
      <c r="A955" s="143"/>
      <c r="B955" s="142"/>
      <c r="C955" s="142"/>
      <c r="D955" s="142"/>
      <c r="E955" s="702" t="s">
        <v>2011</v>
      </c>
      <c r="F955" s="702"/>
      <c r="G955" s="702"/>
      <c r="H955" s="145" t="s">
        <v>29</v>
      </c>
      <c r="I955" s="146">
        <v>108</v>
      </c>
      <c r="J955" s="146">
        <f>Material!$D$134</f>
        <v>1377</v>
      </c>
      <c r="K955" s="146">
        <f>J955*I955</f>
        <v>148716</v>
      </c>
    </row>
    <row r="956" spans="1:11">
      <c r="A956" s="143"/>
      <c r="B956" s="142"/>
      <c r="C956" s="142"/>
      <c r="D956" s="141" t="s">
        <v>959</v>
      </c>
      <c r="E956" s="141" t="s">
        <v>1884</v>
      </c>
      <c r="F956" s="142"/>
      <c r="G956" s="142"/>
      <c r="H956" s="142"/>
      <c r="I956" s="142"/>
      <c r="J956" s="142"/>
      <c r="K956" s="147">
        <f>SUM(K943:K955)*12.5%</f>
        <v>76176.342299999989</v>
      </c>
    </row>
    <row r="957" spans="1:11">
      <c r="A957" s="143"/>
      <c r="B957" s="142"/>
      <c r="C957" s="142"/>
      <c r="D957" s="141"/>
      <c r="E957" s="141"/>
      <c r="F957" s="142"/>
      <c r="G957" s="142"/>
      <c r="H957" s="142"/>
      <c r="I957" s="142"/>
      <c r="J957" s="142"/>
      <c r="K957" s="147"/>
    </row>
    <row r="958" spans="1:11">
      <c r="A958" s="143"/>
      <c r="B958" s="142"/>
      <c r="C958" s="142"/>
      <c r="D958" s="144" t="s">
        <v>2025</v>
      </c>
      <c r="E958" s="142"/>
      <c r="F958" s="142"/>
      <c r="G958" s="142"/>
      <c r="H958" s="142"/>
      <c r="I958" s="142"/>
      <c r="J958" s="142"/>
      <c r="K958" s="146">
        <f>SUM(K943:K956)</f>
        <v>685587.08069999993</v>
      </c>
    </row>
    <row r="959" spans="1:11">
      <c r="A959" s="143"/>
      <c r="B959" s="142"/>
      <c r="C959" s="142"/>
      <c r="D959" s="141" t="s">
        <v>2026</v>
      </c>
      <c r="E959" s="142"/>
      <c r="F959" s="142"/>
      <c r="G959" s="142"/>
      <c r="H959" s="142"/>
      <c r="I959" s="142"/>
      <c r="J959" s="142"/>
      <c r="K959" s="147">
        <f>K958/4000</f>
        <v>171.39677017499997</v>
      </c>
    </row>
    <row r="960" spans="1:11">
      <c r="A960" s="143"/>
      <c r="B960" s="142"/>
      <c r="C960" s="141" t="s">
        <v>687</v>
      </c>
      <c r="D960" s="141" t="s">
        <v>688</v>
      </c>
      <c r="E960" s="142"/>
      <c r="F960" s="142"/>
      <c r="G960" s="142"/>
      <c r="H960" s="142"/>
      <c r="I960" s="142"/>
      <c r="J960" s="142"/>
      <c r="K960" s="142"/>
    </row>
    <row r="961" spans="1:11">
      <c r="A961" s="143"/>
      <c r="B961" s="142"/>
      <c r="C961" s="142"/>
      <c r="D961" s="144" t="s">
        <v>1426</v>
      </c>
      <c r="E961" s="142"/>
      <c r="F961" s="142"/>
      <c r="G961" s="142"/>
      <c r="H961" s="142"/>
      <c r="I961" s="142"/>
      <c r="J961" s="142"/>
      <c r="K961" s="142"/>
    </row>
    <row r="962" spans="1:11">
      <c r="A962" s="143"/>
      <c r="B962" s="142"/>
      <c r="C962" s="142"/>
      <c r="D962" s="144" t="s">
        <v>2019</v>
      </c>
      <c r="E962" s="142"/>
      <c r="F962" s="142"/>
      <c r="G962" s="142"/>
      <c r="H962" s="142"/>
      <c r="I962" s="142"/>
      <c r="J962" s="142"/>
      <c r="K962" s="142"/>
    </row>
    <row r="963" spans="1:11">
      <c r="A963" s="143"/>
      <c r="B963" s="142"/>
      <c r="C963" s="142"/>
      <c r="D963" s="141" t="s">
        <v>953</v>
      </c>
      <c r="E963" s="141" t="s">
        <v>1468</v>
      </c>
      <c r="F963" s="142"/>
      <c r="G963" s="142"/>
      <c r="H963" s="142"/>
      <c r="I963" s="142"/>
      <c r="J963" s="142"/>
      <c r="K963" s="142"/>
    </row>
    <row r="964" spans="1:11">
      <c r="A964" s="143"/>
      <c r="B964" s="142"/>
      <c r="C964" s="142"/>
      <c r="D964" s="142"/>
      <c r="E964" s="144" t="s">
        <v>1292</v>
      </c>
      <c r="F964" s="142"/>
      <c r="G964" s="142"/>
      <c r="H964" s="145" t="s">
        <v>4</v>
      </c>
      <c r="I964" s="146">
        <v>0.52</v>
      </c>
      <c r="J964" s="146">
        <f>Labour!D16</f>
        <v>466.67</v>
      </c>
      <c r="K964" s="146">
        <f>I964*J964</f>
        <v>242.66840000000002</v>
      </c>
    </row>
    <row r="965" spans="1:11" ht="12.75" customHeight="1">
      <c r="A965" s="143"/>
      <c r="B965" s="142"/>
      <c r="C965" s="142"/>
      <c r="D965" s="142"/>
      <c r="E965" s="702" t="s">
        <v>18</v>
      </c>
      <c r="F965" s="702"/>
      <c r="G965" s="702"/>
      <c r="H965" s="145" t="s">
        <v>4</v>
      </c>
      <c r="I965" s="146">
        <v>10</v>
      </c>
      <c r="J965" s="146">
        <f>Labour!D17</f>
        <v>466.67</v>
      </c>
      <c r="K965" s="146">
        <f>I965*J965</f>
        <v>4666.7</v>
      </c>
    </row>
    <row r="966" spans="1:11">
      <c r="A966" s="143"/>
      <c r="B966" s="142"/>
      <c r="C966" s="142"/>
      <c r="D966" s="142"/>
      <c r="E966" s="144" t="s">
        <v>2028</v>
      </c>
      <c r="F966" s="142"/>
      <c r="G966" s="142"/>
      <c r="H966" s="145" t="s">
        <v>4</v>
      </c>
      <c r="I966" s="146">
        <v>3</v>
      </c>
      <c r="J966" s="146">
        <f>Labour!D19</f>
        <v>466.67</v>
      </c>
      <c r="K966" s="146">
        <f>I966*J966</f>
        <v>1400.01</v>
      </c>
    </row>
    <row r="967" spans="1:11">
      <c r="A967" s="143"/>
      <c r="B967" s="142"/>
      <c r="C967" s="142"/>
      <c r="D967" s="141" t="s">
        <v>955</v>
      </c>
      <c r="E967" s="141" t="s">
        <v>1231</v>
      </c>
      <c r="F967" s="142"/>
      <c r="G967" s="142"/>
      <c r="H967" s="142"/>
      <c r="I967" s="142"/>
      <c r="J967" s="142"/>
      <c r="K967" s="142"/>
    </row>
    <row r="968" spans="1:11">
      <c r="A968" s="143"/>
      <c r="B968" s="142"/>
      <c r="C968" s="142"/>
      <c r="D968" s="142"/>
      <c r="E968" s="144" t="s">
        <v>2021</v>
      </c>
      <c r="F968" s="142"/>
      <c r="G968" s="142"/>
      <c r="H968" s="145" t="s">
        <v>89</v>
      </c>
      <c r="I968" s="146">
        <v>6</v>
      </c>
      <c r="J968" s="146">
        <f>'Plant &amp; Machinery'!G7</f>
        <v>17386</v>
      </c>
      <c r="K968" s="146">
        <f t="shared" ref="K968:K973" si="3">J968*I968</f>
        <v>104316</v>
      </c>
    </row>
    <row r="969" spans="1:11">
      <c r="A969" s="143"/>
      <c r="B969" s="142"/>
      <c r="C969" s="142"/>
      <c r="D969" s="142"/>
      <c r="E969" s="144" t="s">
        <v>2022</v>
      </c>
      <c r="F969" s="142"/>
      <c r="G969" s="142"/>
      <c r="H969" s="145" t="s">
        <v>89</v>
      </c>
      <c r="I969" s="146">
        <v>6</v>
      </c>
      <c r="J969" s="146">
        <f>'Plant &amp; Machinery'!G16</f>
        <v>1392</v>
      </c>
      <c r="K969" s="146">
        <f t="shared" si="3"/>
        <v>8352</v>
      </c>
    </row>
    <row r="970" spans="1:11">
      <c r="A970" s="143"/>
      <c r="B970" s="142"/>
      <c r="C970" s="142"/>
      <c r="D970" s="142"/>
      <c r="E970" s="144" t="s">
        <v>1347</v>
      </c>
      <c r="F970" s="142"/>
      <c r="G970" s="142"/>
      <c r="H970" s="145" t="s">
        <v>89</v>
      </c>
      <c r="I970" s="146">
        <v>6</v>
      </c>
      <c r="J970" s="146">
        <f>'Plant &amp; Machinery'!G18</f>
        <v>1537</v>
      </c>
      <c r="K970" s="146">
        <f t="shared" si="3"/>
        <v>9222</v>
      </c>
    </row>
    <row r="971" spans="1:11">
      <c r="A971" s="143"/>
      <c r="B971" s="142"/>
      <c r="C971" s="142"/>
      <c r="D971" s="142"/>
      <c r="E971" s="144" t="s">
        <v>2023</v>
      </c>
      <c r="F971" s="142"/>
      <c r="G971" s="142"/>
      <c r="H971" s="145" t="s">
        <v>89</v>
      </c>
      <c r="I971" s="157">
        <v>3.64</v>
      </c>
      <c r="J971" s="146">
        <f>'Plant &amp; Machinery'!G47</f>
        <v>684</v>
      </c>
      <c r="K971" s="146">
        <f t="shared" si="3"/>
        <v>2489.7600000000002</v>
      </c>
    </row>
    <row r="972" spans="1:11">
      <c r="A972" s="143"/>
      <c r="B972" s="142"/>
      <c r="C972" s="142"/>
      <c r="D972" s="142"/>
      <c r="E972" s="144" t="s">
        <v>2024</v>
      </c>
      <c r="F972" s="142"/>
      <c r="G972" s="142"/>
      <c r="H972" s="145" t="s">
        <v>89</v>
      </c>
      <c r="I972" s="146">
        <v>6</v>
      </c>
      <c r="J972" s="146">
        <f>'Plant &amp; Machinery'!G30</f>
        <v>5160</v>
      </c>
      <c r="K972" s="146">
        <f t="shared" si="3"/>
        <v>30960</v>
      </c>
    </row>
    <row r="973" spans="1:11">
      <c r="A973" s="143"/>
      <c r="B973" s="142"/>
      <c r="C973" s="142"/>
      <c r="D973" s="142"/>
      <c r="E973" s="144" t="s">
        <v>1956</v>
      </c>
      <c r="F973" s="142"/>
      <c r="G973" s="142"/>
      <c r="H973" s="145" t="s">
        <v>89</v>
      </c>
      <c r="I973" s="146">
        <v>16</v>
      </c>
      <c r="J973" s="146">
        <f>'Plant &amp; Machinery'!G36</f>
        <v>1320</v>
      </c>
      <c r="K973" s="146">
        <f t="shared" si="3"/>
        <v>21120</v>
      </c>
    </row>
    <row r="974" spans="1:11">
      <c r="A974" s="143"/>
      <c r="B974" s="142"/>
      <c r="C974" s="142"/>
      <c r="D974" s="141" t="s">
        <v>957</v>
      </c>
      <c r="E974" s="141" t="s">
        <v>1293</v>
      </c>
      <c r="F974" s="142"/>
      <c r="G974" s="142"/>
      <c r="H974" s="142"/>
      <c r="I974" s="142"/>
      <c r="J974" s="142"/>
      <c r="K974" s="142"/>
    </row>
    <row r="975" spans="1:11">
      <c r="A975" s="143"/>
      <c r="B975" s="142"/>
      <c r="C975" s="142"/>
      <c r="D975" s="142"/>
      <c r="E975" s="144" t="s">
        <v>2016</v>
      </c>
      <c r="F975" s="142"/>
      <c r="G975" s="142"/>
      <c r="H975" s="145" t="s">
        <v>71</v>
      </c>
      <c r="I975" s="146">
        <v>5.84</v>
      </c>
      <c r="J975" s="146">
        <f>Material!D41</f>
        <v>75400</v>
      </c>
      <c r="K975" s="146">
        <f>I975*J975</f>
        <v>440336</v>
      </c>
    </row>
    <row r="976" spans="1:11" ht="12.75" customHeight="1">
      <c r="A976" s="143"/>
      <c r="B976" s="142"/>
      <c r="C976" s="142"/>
      <c r="D976" s="142"/>
      <c r="E976" s="702" t="s">
        <v>2011</v>
      </c>
      <c r="F976" s="702"/>
      <c r="G976" s="702"/>
      <c r="H976" s="145" t="s">
        <v>29</v>
      </c>
      <c r="I976" s="146">
        <v>108</v>
      </c>
      <c r="J976" s="146">
        <f>Material!$D$134</f>
        <v>1377</v>
      </c>
      <c r="K976" s="146">
        <f>J976*I976</f>
        <v>148716</v>
      </c>
    </row>
    <row r="977" spans="1:11">
      <c r="A977" s="143"/>
      <c r="B977" s="142"/>
      <c r="C977" s="142"/>
      <c r="D977" s="141" t="s">
        <v>959</v>
      </c>
      <c r="E977" s="141" t="s">
        <v>1884</v>
      </c>
      <c r="F977" s="142"/>
      <c r="G977" s="142"/>
      <c r="H977" s="142"/>
      <c r="I977" s="142"/>
      <c r="J977" s="142"/>
      <c r="K977" s="147">
        <f>SUM(K964:K976)*12.5%</f>
        <v>96477.642300000007</v>
      </c>
    </row>
    <row r="978" spans="1:11">
      <c r="A978" s="143"/>
      <c r="B978" s="142"/>
      <c r="C978" s="142"/>
      <c r="D978" s="141"/>
      <c r="E978" s="141"/>
      <c r="F978" s="142"/>
      <c r="G978" s="142"/>
      <c r="H978" s="142"/>
      <c r="I978" s="142"/>
      <c r="J978" s="142"/>
      <c r="K978" s="147"/>
    </row>
    <row r="979" spans="1:11">
      <c r="A979" s="143"/>
      <c r="B979" s="142"/>
      <c r="C979" s="142"/>
      <c r="D979" s="144" t="s">
        <v>2025</v>
      </c>
      <c r="E979" s="142"/>
      <c r="F979" s="142"/>
      <c r="G979" s="142"/>
      <c r="H979" s="142"/>
      <c r="I979" s="142"/>
      <c r="J979" s="142"/>
      <c r="K979" s="146">
        <f>SUM(K964:K977)</f>
        <v>868298.7807</v>
      </c>
    </row>
    <row r="980" spans="1:11">
      <c r="A980" s="143"/>
      <c r="B980" s="142"/>
      <c r="C980" s="142"/>
      <c r="D980" s="141" t="s">
        <v>2026</v>
      </c>
      <c r="E980" s="142"/>
      <c r="F980" s="142"/>
      <c r="G980" s="142"/>
      <c r="H980" s="142"/>
      <c r="I980" s="142"/>
      <c r="J980" s="142"/>
      <c r="K980" s="147">
        <f>K979/4000</f>
        <v>217.07469517499999</v>
      </c>
    </row>
    <row r="981" spans="1:11">
      <c r="A981" s="143"/>
      <c r="B981" s="142"/>
      <c r="C981" s="141" t="s">
        <v>689</v>
      </c>
      <c r="D981" s="141" t="s">
        <v>690</v>
      </c>
      <c r="E981" s="142"/>
      <c r="F981" s="142"/>
      <c r="G981" s="142"/>
      <c r="H981" s="142"/>
      <c r="I981" s="142"/>
      <c r="J981" s="142"/>
      <c r="K981" s="142"/>
    </row>
    <row r="982" spans="1:11">
      <c r="A982" s="143"/>
      <c r="B982" s="142"/>
      <c r="C982" s="142"/>
      <c r="D982" s="144" t="s">
        <v>1426</v>
      </c>
      <c r="E982" s="142"/>
      <c r="F982" s="142"/>
      <c r="G982" s="142"/>
      <c r="H982" s="142"/>
      <c r="I982" s="142"/>
      <c r="J982" s="142"/>
      <c r="K982" s="142"/>
    </row>
    <row r="983" spans="1:11">
      <c r="A983" s="143"/>
      <c r="B983" s="142"/>
      <c r="C983" s="142"/>
      <c r="D983" s="144" t="s">
        <v>2019</v>
      </c>
      <c r="E983" s="142"/>
      <c r="F983" s="142"/>
      <c r="G983" s="142"/>
      <c r="H983" s="142"/>
      <c r="I983" s="142"/>
      <c r="J983" s="142"/>
      <c r="K983" s="142"/>
    </row>
    <row r="984" spans="1:11">
      <c r="A984" s="143"/>
      <c r="B984" s="142"/>
      <c r="C984" s="142"/>
      <c r="D984" s="141" t="s">
        <v>953</v>
      </c>
      <c r="E984" s="141" t="s">
        <v>1468</v>
      </c>
      <c r="F984" s="142"/>
      <c r="G984" s="142"/>
      <c r="H984" s="142"/>
      <c r="I984" s="142"/>
      <c r="J984" s="142"/>
      <c r="K984" s="142"/>
    </row>
    <row r="985" spans="1:11">
      <c r="A985" s="143"/>
      <c r="B985" s="142"/>
      <c r="C985" s="142"/>
      <c r="D985" s="142"/>
      <c r="E985" s="144" t="s">
        <v>1292</v>
      </c>
      <c r="F985" s="142"/>
      <c r="G985" s="142"/>
      <c r="H985" s="145" t="s">
        <v>4</v>
      </c>
      <c r="I985" s="146">
        <v>0.52</v>
      </c>
      <c r="J985" s="146">
        <f>Labour!D16</f>
        <v>466.67</v>
      </c>
      <c r="K985" s="146">
        <f>I985*J985</f>
        <v>242.66840000000002</v>
      </c>
    </row>
    <row r="986" spans="1:11" ht="12.75" customHeight="1">
      <c r="A986" s="143"/>
      <c r="B986" s="142"/>
      <c r="C986" s="142"/>
      <c r="D986" s="142"/>
      <c r="E986" s="702" t="s">
        <v>18</v>
      </c>
      <c r="F986" s="702"/>
      <c r="G986" s="702"/>
      <c r="H986" s="145" t="s">
        <v>4</v>
      </c>
      <c r="I986" s="146">
        <v>10</v>
      </c>
      <c r="J986" s="146">
        <f>Labour!D17</f>
        <v>466.67</v>
      </c>
      <c r="K986" s="146">
        <f>I986*J986</f>
        <v>4666.7</v>
      </c>
    </row>
    <row r="987" spans="1:11">
      <c r="A987" s="143"/>
      <c r="B987" s="142"/>
      <c r="C987" s="142"/>
      <c r="D987" s="142"/>
      <c r="E987" s="144" t="s">
        <v>20</v>
      </c>
      <c r="F987" s="142"/>
      <c r="G987" s="142"/>
      <c r="H987" s="145" t="s">
        <v>4</v>
      </c>
      <c r="I987" s="146">
        <v>3</v>
      </c>
      <c r="J987" s="146">
        <f>Labour!D19</f>
        <v>466.67</v>
      </c>
      <c r="K987" s="146">
        <f>I987*J987</f>
        <v>1400.01</v>
      </c>
    </row>
    <row r="988" spans="1:11">
      <c r="A988" s="143"/>
      <c r="B988" s="142"/>
      <c r="C988" s="142"/>
      <c r="D988" s="141" t="s">
        <v>955</v>
      </c>
      <c r="E988" s="141" t="s">
        <v>1231</v>
      </c>
      <c r="F988" s="142"/>
      <c r="G988" s="142"/>
      <c r="H988" s="142"/>
      <c r="I988" s="142"/>
      <c r="J988" s="142"/>
      <c r="K988" s="142"/>
    </row>
    <row r="989" spans="1:11">
      <c r="A989" s="143"/>
      <c r="B989" s="142"/>
      <c r="C989" s="142"/>
      <c r="D989" s="142"/>
      <c r="E989" s="144" t="s">
        <v>2021</v>
      </c>
      <c r="F989" s="142"/>
      <c r="G989" s="142"/>
      <c r="H989" s="145" t="s">
        <v>89</v>
      </c>
      <c r="I989" s="146">
        <v>6</v>
      </c>
      <c r="J989" s="146">
        <f>'Plant &amp; Machinery'!G7</f>
        <v>17386</v>
      </c>
      <c r="K989" s="146">
        <f t="shared" ref="K989:K994" si="4">J989*I989</f>
        <v>104316</v>
      </c>
    </row>
    <row r="990" spans="1:11">
      <c r="A990" s="143"/>
      <c r="B990" s="142"/>
      <c r="C990" s="142"/>
      <c r="D990" s="142"/>
      <c r="E990" s="144" t="s">
        <v>2022</v>
      </c>
      <c r="F990" s="142"/>
      <c r="G990" s="142"/>
      <c r="H990" s="145" t="s">
        <v>89</v>
      </c>
      <c r="I990" s="146">
        <v>6</v>
      </c>
      <c r="J990" s="146">
        <f>'Plant &amp; Machinery'!G16</f>
        <v>1392</v>
      </c>
      <c r="K990" s="146">
        <f t="shared" si="4"/>
        <v>8352</v>
      </c>
    </row>
    <row r="991" spans="1:11">
      <c r="A991" s="143"/>
      <c r="B991" s="142"/>
      <c r="C991" s="142"/>
      <c r="D991" s="142"/>
      <c r="E991" s="144" t="s">
        <v>1347</v>
      </c>
      <c r="F991" s="142"/>
      <c r="G991" s="142"/>
      <c r="H991" s="145" t="s">
        <v>89</v>
      </c>
      <c r="I991" s="146">
        <v>6</v>
      </c>
      <c r="J991" s="146">
        <f>'Plant &amp; Machinery'!G18</f>
        <v>1537</v>
      </c>
      <c r="K991" s="146">
        <f t="shared" si="4"/>
        <v>9222</v>
      </c>
    </row>
    <row r="992" spans="1:11">
      <c r="A992" s="143"/>
      <c r="B992" s="142"/>
      <c r="C992" s="142"/>
      <c r="D992" s="142"/>
      <c r="E992" s="144" t="s">
        <v>2023</v>
      </c>
      <c r="F992" s="142"/>
      <c r="G992" s="142"/>
      <c r="H992" s="145" t="s">
        <v>89</v>
      </c>
      <c r="I992" s="157">
        <v>3.64</v>
      </c>
      <c r="J992" s="146">
        <f>'Plant &amp; Machinery'!G47</f>
        <v>684</v>
      </c>
      <c r="K992" s="146">
        <f t="shared" si="4"/>
        <v>2489.7600000000002</v>
      </c>
    </row>
    <row r="993" spans="1:11">
      <c r="A993" s="143"/>
      <c r="B993" s="142"/>
      <c r="C993" s="142"/>
      <c r="D993" s="142"/>
      <c r="E993" s="144" t="s">
        <v>2024</v>
      </c>
      <c r="F993" s="142"/>
      <c r="G993" s="142"/>
      <c r="H993" s="145" t="s">
        <v>89</v>
      </c>
      <c r="I993" s="146">
        <v>6</v>
      </c>
      <c r="J993" s="146">
        <f>'Plant &amp; Machinery'!G30</f>
        <v>5160</v>
      </c>
      <c r="K993" s="146">
        <f t="shared" si="4"/>
        <v>30960</v>
      </c>
    </row>
    <row r="994" spans="1:11">
      <c r="A994" s="143"/>
      <c r="B994" s="142"/>
      <c r="C994" s="142"/>
      <c r="D994" s="142"/>
      <c r="E994" s="144" t="s">
        <v>1956</v>
      </c>
      <c r="F994" s="142"/>
      <c r="G994" s="142"/>
      <c r="H994" s="145" t="s">
        <v>89</v>
      </c>
      <c r="I994" s="146">
        <v>16</v>
      </c>
      <c r="J994" s="146">
        <f>'Plant &amp; Machinery'!G36</f>
        <v>1320</v>
      </c>
      <c r="K994" s="146">
        <f t="shared" si="4"/>
        <v>21120</v>
      </c>
    </row>
    <row r="995" spans="1:11">
      <c r="A995" s="143"/>
      <c r="B995" s="142"/>
      <c r="C995" s="142"/>
      <c r="D995" s="141" t="s">
        <v>957</v>
      </c>
      <c r="E995" s="141" t="s">
        <v>1293</v>
      </c>
      <c r="F995" s="142"/>
      <c r="G995" s="142"/>
      <c r="H995" s="142"/>
      <c r="I995" s="142"/>
      <c r="J995" s="142"/>
      <c r="K995" s="142"/>
    </row>
    <row r="996" spans="1:11" ht="12.75" customHeight="1">
      <c r="A996" s="143"/>
      <c r="B996" s="142"/>
      <c r="C996" s="142"/>
      <c r="D996" s="142"/>
      <c r="E996" s="702" t="s">
        <v>2017</v>
      </c>
      <c r="F996" s="702"/>
      <c r="G996" s="702"/>
      <c r="H996" s="145" t="s">
        <v>71</v>
      </c>
      <c r="I996" s="146">
        <v>5.84</v>
      </c>
      <c r="J996" s="146">
        <f>Material!D40</f>
        <v>53000</v>
      </c>
      <c r="K996" s="146">
        <f>J996*I996</f>
        <v>309520</v>
      </c>
    </row>
    <row r="997" spans="1:11" ht="12.75" customHeight="1">
      <c r="A997" s="143"/>
      <c r="B997" s="142"/>
      <c r="C997" s="142"/>
      <c r="D997" s="142"/>
      <c r="E997" s="702" t="s">
        <v>2011</v>
      </c>
      <c r="F997" s="702"/>
      <c r="G997" s="702"/>
      <c r="H997" s="145" t="s">
        <v>29</v>
      </c>
      <c r="I997" s="146">
        <v>108</v>
      </c>
      <c r="J997" s="146">
        <f>Material!$D$134</f>
        <v>1377</v>
      </c>
      <c r="K997" s="146">
        <f>J997*I997</f>
        <v>148716</v>
      </c>
    </row>
    <row r="998" spans="1:11">
      <c r="A998" s="143"/>
      <c r="B998" s="142"/>
      <c r="C998" s="142"/>
      <c r="D998" s="141" t="s">
        <v>959</v>
      </c>
      <c r="E998" s="141" t="s">
        <v>1884</v>
      </c>
      <c r="F998" s="142"/>
      <c r="G998" s="142"/>
      <c r="H998" s="142"/>
      <c r="I998" s="142"/>
      <c r="J998" s="142"/>
      <c r="K998" s="147">
        <f>SUM(K985:K997)*12.5%</f>
        <v>80125.642300000007</v>
      </c>
    </row>
    <row r="999" spans="1:11">
      <c r="A999" s="143"/>
      <c r="B999" s="142"/>
      <c r="C999" s="142"/>
      <c r="D999" s="141"/>
      <c r="E999" s="141"/>
      <c r="F999" s="142"/>
      <c r="G999" s="142"/>
      <c r="H999" s="142"/>
      <c r="I999" s="142"/>
      <c r="J999" s="142"/>
      <c r="K999" s="147"/>
    </row>
    <row r="1000" spans="1:11">
      <c r="A1000" s="143"/>
      <c r="B1000" s="142"/>
      <c r="C1000" s="142"/>
      <c r="D1000" s="144" t="s">
        <v>2025</v>
      </c>
      <c r="E1000" s="142"/>
      <c r="F1000" s="142"/>
      <c r="G1000" s="142"/>
      <c r="H1000" s="142"/>
      <c r="I1000" s="142"/>
      <c r="J1000" s="142"/>
      <c r="K1000" s="146">
        <f>SUM(K985:K998)</f>
        <v>721130.7807</v>
      </c>
    </row>
    <row r="1001" spans="1:11">
      <c r="A1001" s="143"/>
      <c r="B1001" s="142"/>
      <c r="C1001" s="142"/>
      <c r="D1001" s="141" t="s">
        <v>2026</v>
      </c>
      <c r="E1001" s="142"/>
      <c r="F1001" s="142"/>
      <c r="G1001" s="142"/>
      <c r="H1001" s="142"/>
      <c r="I1001" s="142"/>
      <c r="J1001" s="142"/>
      <c r="K1001" s="147">
        <f>K1000/4000</f>
        <v>180.28269517500001</v>
      </c>
    </row>
    <row r="1002" spans="1:11">
      <c r="A1002" s="143"/>
      <c r="B1002" s="142"/>
      <c r="C1002" s="141" t="s">
        <v>691</v>
      </c>
      <c r="D1002" s="141" t="s">
        <v>692</v>
      </c>
      <c r="E1002" s="142"/>
      <c r="F1002" s="142"/>
      <c r="G1002" s="142"/>
      <c r="H1002" s="142"/>
      <c r="I1002" s="142"/>
      <c r="J1002" s="142"/>
      <c r="K1002" s="142"/>
    </row>
    <row r="1003" spans="1:11">
      <c r="A1003" s="143"/>
      <c r="B1003" s="142"/>
      <c r="C1003" s="142"/>
      <c r="D1003" s="144" t="s">
        <v>1426</v>
      </c>
      <c r="E1003" s="142"/>
      <c r="F1003" s="142"/>
      <c r="G1003" s="142"/>
      <c r="H1003" s="142"/>
      <c r="I1003" s="142"/>
      <c r="J1003" s="142"/>
      <c r="K1003" s="142"/>
    </row>
    <row r="1004" spans="1:11">
      <c r="A1004" s="143"/>
      <c r="B1004" s="142"/>
      <c r="C1004" s="142"/>
      <c r="D1004" s="144" t="s">
        <v>2019</v>
      </c>
      <c r="E1004" s="142"/>
      <c r="F1004" s="142"/>
      <c r="G1004" s="142"/>
      <c r="H1004" s="142"/>
      <c r="I1004" s="142"/>
      <c r="J1004" s="142"/>
      <c r="K1004" s="142"/>
    </row>
    <row r="1005" spans="1:11">
      <c r="A1005" s="143"/>
      <c r="B1005" s="142"/>
      <c r="C1005" s="142"/>
      <c r="D1005" s="141" t="s">
        <v>953</v>
      </c>
      <c r="E1005" s="141" t="s">
        <v>1468</v>
      </c>
      <c r="F1005" s="142"/>
      <c r="G1005" s="142"/>
      <c r="H1005" s="142"/>
      <c r="I1005" s="142"/>
      <c r="J1005" s="142"/>
      <c r="K1005" s="142"/>
    </row>
    <row r="1006" spans="1:11">
      <c r="A1006" s="143"/>
      <c r="B1006" s="142"/>
      <c r="C1006" s="142"/>
      <c r="D1006" s="142"/>
      <c r="E1006" s="144" t="s">
        <v>1292</v>
      </c>
      <c r="F1006" s="142"/>
      <c r="G1006" s="142"/>
      <c r="H1006" s="145" t="s">
        <v>4</v>
      </c>
      <c r="I1006" s="146">
        <v>0.52</v>
      </c>
      <c r="J1006" s="146">
        <f>Labour!D16</f>
        <v>466.67</v>
      </c>
      <c r="K1006" s="146">
        <f>I1006*J1006</f>
        <v>242.66840000000002</v>
      </c>
    </row>
    <row r="1007" spans="1:11" ht="12.75" customHeight="1">
      <c r="A1007" s="143"/>
      <c r="B1007" s="142"/>
      <c r="C1007" s="142"/>
      <c r="D1007" s="142"/>
      <c r="E1007" s="702" t="s">
        <v>1279</v>
      </c>
      <c r="F1007" s="702"/>
      <c r="G1007" s="702"/>
      <c r="H1007" s="145" t="s">
        <v>4</v>
      </c>
      <c r="I1007" s="146">
        <v>10</v>
      </c>
      <c r="J1007" s="146">
        <f>Labour!D17</f>
        <v>466.67</v>
      </c>
      <c r="K1007" s="146">
        <f>I1007*J1007</f>
        <v>4666.7</v>
      </c>
    </row>
    <row r="1008" spans="1:11">
      <c r="A1008" s="143"/>
      <c r="B1008" s="142"/>
      <c r="C1008" s="142"/>
      <c r="D1008" s="142"/>
      <c r="E1008" s="144" t="s">
        <v>20</v>
      </c>
      <c r="F1008" s="142"/>
      <c r="G1008" s="142"/>
      <c r="H1008" s="145" t="s">
        <v>4</v>
      </c>
      <c r="I1008" s="146">
        <v>3</v>
      </c>
      <c r="J1008" s="146">
        <f>Labour!D19</f>
        <v>466.67</v>
      </c>
      <c r="K1008" s="146">
        <f>I1008*J1008</f>
        <v>1400.01</v>
      </c>
    </row>
    <row r="1009" spans="1:11">
      <c r="A1009" s="143"/>
      <c r="B1009" s="142"/>
      <c r="C1009" s="142"/>
      <c r="D1009" s="141" t="s">
        <v>955</v>
      </c>
      <c r="E1009" s="141" t="s">
        <v>1231</v>
      </c>
      <c r="F1009" s="142"/>
      <c r="G1009" s="142"/>
      <c r="H1009" s="142"/>
      <c r="I1009" s="142"/>
      <c r="J1009" s="142"/>
      <c r="K1009" s="142"/>
    </row>
    <row r="1010" spans="1:11">
      <c r="A1010" s="143"/>
      <c r="B1010" s="142"/>
      <c r="C1010" s="142"/>
      <c r="D1010" s="142"/>
      <c r="E1010" s="144" t="s">
        <v>2021</v>
      </c>
      <c r="F1010" s="142"/>
      <c r="G1010" s="142"/>
      <c r="H1010" s="145" t="s">
        <v>89</v>
      </c>
      <c r="I1010" s="146">
        <v>6</v>
      </c>
      <c r="J1010" s="146">
        <f>'Plant &amp; Machinery'!G7</f>
        <v>17386</v>
      </c>
      <c r="K1010" s="146">
        <f t="shared" ref="K1010:K1015" si="5">J1010*I1010</f>
        <v>104316</v>
      </c>
    </row>
    <row r="1011" spans="1:11">
      <c r="A1011" s="143"/>
      <c r="B1011" s="142"/>
      <c r="C1011" s="142"/>
      <c r="D1011" s="142"/>
      <c r="E1011" s="144" t="s">
        <v>2022</v>
      </c>
      <c r="F1011" s="142"/>
      <c r="G1011" s="142"/>
      <c r="H1011" s="145" t="s">
        <v>89</v>
      </c>
      <c r="I1011" s="146">
        <v>6</v>
      </c>
      <c r="J1011" s="146">
        <f>'Plant &amp; Machinery'!G16</f>
        <v>1392</v>
      </c>
      <c r="K1011" s="146">
        <f t="shared" si="5"/>
        <v>8352</v>
      </c>
    </row>
    <row r="1012" spans="1:11">
      <c r="A1012" s="143"/>
      <c r="B1012" s="142"/>
      <c r="C1012" s="142"/>
      <c r="D1012" s="142"/>
      <c r="E1012" s="144" t="s">
        <v>1347</v>
      </c>
      <c r="F1012" s="142"/>
      <c r="G1012" s="142"/>
      <c r="H1012" s="145" t="s">
        <v>89</v>
      </c>
      <c r="I1012" s="146">
        <v>6</v>
      </c>
      <c r="J1012" s="146">
        <f>'Plant &amp; Machinery'!G18</f>
        <v>1537</v>
      </c>
      <c r="K1012" s="146">
        <f t="shared" si="5"/>
        <v>9222</v>
      </c>
    </row>
    <row r="1013" spans="1:11">
      <c r="A1013" s="143"/>
      <c r="B1013" s="142"/>
      <c r="C1013" s="142"/>
      <c r="D1013" s="142"/>
      <c r="E1013" s="144" t="s">
        <v>2023</v>
      </c>
      <c r="F1013" s="142"/>
      <c r="G1013" s="142"/>
      <c r="H1013" s="145" t="s">
        <v>89</v>
      </c>
      <c r="I1013" s="157">
        <v>3.64</v>
      </c>
      <c r="J1013" s="146">
        <f>'Plant &amp; Machinery'!G47</f>
        <v>684</v>
      </c>
      <c r="K1013" s="146">
        <f t="shared" si="5"/>
        <v>2489.7600000000002</v>
      </c>
    </row>
    <row r="1014" spans="1:11">
      <c r="A1014" s="143"/>
      <c r="B1014" s="142"/>
      <c r="C1014" s="142"/>
      <c r="D1014" s="142"/>
      <c r="E1014" s="144" t="s">
        <v>2024</v>
      </c>
      <c r="F1014" s="142"/>
      <c r="G1014" s="142"/>
      <c r="H1014" s="145" t="s">
        <v>89</v>
      </c>
      <c r="I1014" s="146">
        <v>6</v>
      </c>
      <c r="J1014" s="146">
        <f>'Plant &amp; Machinery'!G30</f>
        <v>5160</v>
      </c>
      <c r="K1014" s="146">
        <f t="shared" si="5"/>
        <v>30960</v>
      </c>
    </row>
    <row r="1015" spans="1:11">
      <c r="A1015" s="143"/>
      <c r="B1015" s="142"/>
      <c r="C1015" s="142"/>
      <c r="D1015" s="142"/>
      <c r="E1015" s="144" t="s">
        <v>1956</v>
      </c>
      <c r="F1015" s="142"/>
      <c r="G1015" s="142"/>
      <c r="H1015" s="145" t="s">
        <v>89</v>
      </c>
      <c r="I1015" s="146">
        <v>16</v>
      </c>
      <c r="J1015" s="146">
        <f>'Plant &amp; Machinery'!G36</f>
        <v>1320</v>
      </c>
      <c r="K1015" s="146">
        <f t="shared" si="5"/>
        <v>21120</v>
      </c>
    </row>
    <row r="1016" spans="1:11">
      <c r="A1016" s="143"/>
      <c r="B1016" s="142"/>
      <c r="C1016" s="142"/>
      <c r="D1016" s="141" t="s">
        <v>957</v>
      </c>
      <c r="E1016" s="141" t="s">
        <v>1293</v>
      </c>
      <c r="F1016" s="142"/>
      <c r="G1016" s="142"/>
      <c r="H1016" s="142"/>
      <c r="I1016" s="142"/>
      <c r="J1016" s="142"/>
      <c r="K1016" s="142"/>
    </row>
    <row r="1017" spans="1:11" ht="12.75" customHeight="1">
      <c r="A1017" s="143"/>
      <c r="B1017" s="142"/>
      <c r="C1017" s="142"/>
      <c r="D1017" s="142"/>
      <c r="E1017" s="702" t="s">
        <v>2018</v>
      </c>
      <c r="F1017" s="702"/>
      <c r="G1017" s="702"/>
      <c r="H1017" s="145" t="s">
        <v>71</v>
      </c>
      <c r="I1017" s="146">
        <v>5.84</v>
      </c>
      <c r="J1017" s="146">
        <f>Material!D41</f>
        <v>75400</v>
      </c>
      <c r="K1017" s="146">
        <f>J1017*I1017</f>
        <v>440336</v>
      </c>
    </row>
    <row r="1018" spans="1:11" ht="15.75" customHeight="1">
      <c r="A1018" s="143"/>
      <c r="B1018" s="142"/>
      <c r="C1018" s="142"/>
      <c r="D1018" s="142"/>
      <c r="E1018" s="702" t="s">
        <v>2011</v>
      </c>
      <c r="F1018" s="702"/>
      <c r="G1018" s="702"/>
      <c r="H1018" s="145" t="s">
        <v>29</v>
      </c>
      <c r="I1018" s="146">
        <v>108</v>
      </c>
      <c r="J1018" s="146">
        <f>Material!$D$134</f>
        <v>1377</v>
      </c>
      <c r="K1018" s="146">
        <f>J1018*I1018</f>
        <v>148716</v>
      </c>
    </row>
    <row r="1019" spans="1:11">
      <c r="A1019" s="143"/>
      <c r="B1019" s="142"/>
      <c r="C1019" s="142"/>
      <c r="D1019" s="141" t="s">
        <v>959</v>
      </c>
      <c r="E1019" s="141" t="s">
        <v>1884</v>
      </c>
      <c r="F1019" s="142"/>
      <c r="G1019" s="142"/>
      <c r="H1019" s="142"/>
      <c r="I1019" s="142"/>
      <c r="J1019" s="142"/>
      <c r="K1019" s="147">
        <f>SUM(K1006:K1018)*12.5%</f>
        <v>96477.642300000007</v>
      </c>
    </row>
    <row r="1020" spans="1:11">
      <c r="A1020" s="143"/>
      <c r="B1020" s="142"/>
      <c r="C1020" s="142"/>
      <c r="D1020" s="141"/>
      <c r="E1020" s="141"/>
      <c r="F1020" s="142"/>
      <c r="G1020" s="142"/>
      <c r="H1020" s="142"/>
      <c r="I1020" s="142"/>
      <c r="J1020" s="142"/>
      <c r="K1020" s="147"/>
    </row>
    <row r="1021" spans="1:11">
      <c r="A1021" s="143"/>
      <c r="B1021" s="142"/>
      <c r="C1021" s="142"/>
      <c r="D1021" s="144" t="s">
        <v>2025</v>
      </c>
      <c r="E1021" s="142"/>
      <c r="F1021" s="142"/>
      <c r="G1021" s="142"/>
      <c r="H1021" s="142"/>
      <c r="I1021" s="142"/>
      <c r="J1021" s="142"/>
      <c r="K1021" s="146">
        <f>SUM(K1006:K1019)</f>
        <v>868298.7807</v>
      </c>
    </row>
    <row r="1022" spans="1:11">
      <c r="A1022" s="143"/>
      <c r="B1022" s="142"/>
      <c r="C1022" s="142"/>
      <c r="D1022" s="141" t="s">
        <v>2026</v>
      </c>
      <c r="E1022" s="142"/>
      <c r="F1022" s="142"/>
      <c r="G1022" s="142"/>
      <c r="H1022" s="142"/>
      <c r="I1022" s="142"/>
      <c r="J1022" s="142"/>
      <c r="K1022" s="147">
        <f>K1021/4000</f>
        <v>217.07469517499999</v>
      </c>
    </row>
    <row r="1023" spans="1:11" ht="29.25" customHeight="1">
      <c r="A1023" s="139" t="s">
        <v>710</v>
      </c>
      <c r="B1023" s="140">
        <v>508.2</v>
      </c>
      <c r="C1023" s="703" t="s">
        <v>711</v>
      </c>
      <c r="D1023" s="703"/>
      <c r="E1023" s="703"/>
      <c r="F1023" s="703"/>
      <c r="G1023" s="703"/>
      <c r="H1023" s="142"/>
      <c r="I1023" s="142"/>
      <c r="J1023" s="142"/>
      <c r="K1023" s="142"/>
    </row>
    <row r="1024" spans="1:11">
      <c r="A1024" s="143"/>
      <c r="B1024" s="142"/>
      <c r="C1024" s="144" t="s">
        <v>1426</v>
      </c>
      <c r="D1024" s="142"/>
      <c r="E1024" s="142"/>
      <c r="F1024" s="142"/>
      <c r="G1024" s="142"/>
      <c r="H1024" s="142"/>
      <c r="I1024" s="142"/>
      <c r="J1024" s="142"/>
      <c r="K1024" s="142"/>
    </row>
    <row r="1025" spans="1:11">
      <c r="A1025" s="143"/>
      <c r="B1025" s="142"/>
      <c r="C1025" s="144" t="s">
        <v>2029</v>
      </c>
      <c r="D1025" s="142"/>
      <c r="E1025" s="142"/>
      <c r="F1025" s="142"/>
      <c r="G1025" s="142"/>
      <c r="H1025" s="142"/>
      <c r="I1025" s="142"/>
      <c r="J1025" s="142"/>
      <c r="K1025" s="142"/>
    </row>
    <row r="1026" spans="1:11">
      <c r="A1026" s="143"/>
      <c r="B1026" s="142"/>
      <c r="C1026" s="141" t="s">
        <v>953</v>
      </c>
      <c r="D1026" s="141" t="s">
        <v>1468</v>
      </c>
      <c r="E1026" s="142"/>
      <c r="F1026" s="142"/>
      <c r="G1026" s="142"/>
      <c r="H1026" s="142"/>
      <c r="I1026" s="142"/>
      <c r="J1026" s="142"/>
      <c r="K1026" s="142"/>
    </row>
    <row r="1027" spans="1:11">
      <c r="A1027" s="143"/>
      <c r="B1027" s="142"/>
      <c r="C1027" s="142"/>
      <c r="D1027" s="144" t="s">
        <v>1292</v>
      </c>
      <c r="E1027" s="142"/>
      <c r="F1027" s="142"/>
      <c r="G1027" s="142"/>
      <c r="H1027" s="145" t="s">
        <v>4</v>
      </c>
      <c r="I1027" s="146">
        <v>0.8</v>
      </c>
      <c r="J1027" s="146">
        <f>Labour!D16</f>
        <v>466.67</v>
      </c>
      <c r="K1027" s="146">
        <f>I1027*J1027</f>
        <v>373.33600000000001</v>
      </c>
    </row>
    <row r="1028" spans="1:11">
      <c r="A1028" s="143"/>
      <c r="B1028" s="142"/>
      <c r="C1028" s="142"/>
      <c r="D1028" s="144" t="s">
        <v>18</v>
      </c>
      <c r="E1028" s="142"/>
      <c r="F1028" s="142"/>
      <c r="G1028" s="142"/>
      <c r="H1028" s="145" t="s">
        <v>4</v>
      </c>
      <c r="I1028" s="146">
        <v>18</v>
      </c>
      <c r="J1028" s="146">
        <f>Labour!D17</f>
        <v>466.67</v>
      </c>
      <c r="K1028" s="146">
        <f>I1028*J1028</f>
        <v>8400.06</v>
      </c>
    </row>
    <row r="1029" spans="1:11">
      <c r="A1029" s="143"/>
      <c r="B1029" s="142"/>
      <c r="C1029" s="142"/>
      <c r="D1029" s="144" t="s">
        <v>20</v>
      </c>
      <c r="E1029" s="142"/>
      <c r="F1029" s="142"/>
      <c r="G1029" s="142"/>
      <c r="H1029" s="145" t="s">
        <v>4</v>
      </c>
      <c r="I1029" s="146">
        <v>2</v>
      </c>
      <c r="J1029" s="146">
        <f>Labour!D19</f>
        <v>466.67</v>
      </c>
      <c r="K1029" s="146">
        <f>I1029*J1029</f>
        <v>933.34</v>
      </c>
    </row>
    <row r="1030" spans="1:11">
      <c r="A1030" s="143"/>
      <c r="B1030" s="142"/>
      <c r="C1030" s="141" t="s">
        <v>955</v>
      </c>
      <c r="D1030" s="141" t="s">
        <v>1231</v>
      </c>
      <c r="E1030" s="142"/>
      <c r="F1030" s="142"/>
      <c r="G1030" s="142"/>
      <c r="H1030" s="142"/>
      <c r="I1030" s="142"/>
      <c r="J1030" s="142"/>
      <c r="K1030" s="142"/>
    </row>
    <row r="1031" spans="1:11">
      <c r="A1031" s="143"/>
      <c r="B1031" s="142"/>
      <c r="C1031" s="142"/>
      <c r="D1031" s="144" t="s">
        <v>2030</v>
      </c>
      <c r="E1031" s="142"/>
      <c r="F1031" s="142"/>
      <c r="G1031" s="142"/>
      <c r="H1031" s="145" t="s">
        <v>89</v>
      </c>
      <c r="I1031" s="146">
        <v>6</v>
      </c>
      <c r="J1031" s="146">
        <f>'Plant &amp; Machinery'!G12</f>
        <v>492</v>
      </c>
      <c r="K1031" s="146">
        <f>I1031*J1031</f>
        <v>2952</v>
      </c>
    </row>
    <row r="1032" spans="1:11">
      <c r="A1032" s="143"/>
      <c r="B1032" s="142"/>
      <c r="C1032" s="142"/>
      <c r="D1032" s="144" t="s">
        <v>1956</v>
      </c>
      <c r="E1032" s="142"/>
      <c r="F1032" s="142"/>
      <c r="G1032" s="142"/>
      <c r="H1032" s="145" t="s">
        <v>89</v>
      </c>
      <c r="I1032" s="146">
        <v>3.6</v>
      </c>
      <c r="J1032" s="146">
        <f>'Plant &amp; Machinery'!G36</f>
        <v>1320</v>
      </c>
      <c r="K1032" s="146">
        <f>J1032*I1032</f>
        <v>4752</v>
      </c>
    </row>
    <row r="1033" spans="1:11">
      <c r="A1033" s="143"/>
      <c r="B1033" s="142"/>
      <c r="C1033" s="141" t="s">
        <v>957</v>
      </c>
      <c r="D1033" s="141" t="s">
        <v>1293</v>
      </c>
      <c r="E1033" s="142"/>
      <c r="F1033" s="142"/>
      <c r="G1033" s="142"/>
      <c r="H1033" s="142"/>
      <c r="I1033" s="142"/>
      <c r="J1033" s="142"/>
      <c r="K1033" s="142"/>
    </row>
    <row r="1034" spans="1:11">
      <c r="A1034" s="143"/>
      <c r="B1034" s="142"/>
      <c r="C1034" s="142"/>
      <c r="D1034" s="144" t="s">
        <v>3966</v>
      </c>
      <c r="E1034" s="142"/>
      <c r="F1034" s="142"/>
      <c r="G1034" s="142"/>
      <c r="H1034" s="145" t="s">
        <v>71</v>
      </c>
      <c r="I1034" s="146">
        <v>1.94</v>
      </c>
      <c r="J1034" s="146">
        <f>Material!D45</f>
        <v>55022</v>
      </c>
      <c r="K1034" s="146">
        <f>J1034*I1034</f>
        <v>106742.68</v>
      </c>
    </row>
    <row r="1035" spans="1:11" ht="12.75" customHeight="1">
      <c r="A1035" s="143"/>
      <c r="B1035" s="142"/>
      <c r="C1035" s="142"/>
      <c r="D1035" s="702" t="s">
        <v>2031</v>
      </c>
      <c r="E1035" s="702"/>
      <c r="F1035" s="702"/>
      <c r="G1035" s="702"/>
      <c r="H1035" s="145" t="s">
        <v>29</v>
      </c>
      <c r="I1035" s="146">
        <v>24.3</v>
      </c>
      <c r="J1035" s="146">
        <f>Material!$D$134</f>
        <v>1377</v>
      </c>
      <c r="K1035" s="146">
        <f>J1035*I1035</f>
        <v>33461.1</v>
      </c>
    </row>
    <row r="1036" spans="1:11">
      <c r="A1036" s="143"/>
      <c r="B1036" s="142"/>
      <c r="C1036" s="141" t="s">
        <v>959</v>
      </c>
      <c r="D1036" s="141" t="s">
        <v>1884</v>
      </c>
      <c r="E1036" s="142"/>
      <c r="F1036" s="142"/>
      <c r="G1036" s="142"/>
      <c r="H1036" s="142"/>
      <c r="I1036" s="142"/>
      <c r="J1036" s="142"/>
      <c r="K1036" s="147">
        <f>SUM(K1026:K1035)*12.5%</f>
        <v>19701.8145</v>
      </c>
    </row>
    <row r="1037" spans="1:11">
      <c r="A1037" s="143"/>
      <c r="B1037" s="142"/>
      <c r="C1037" s="141"/>
      <c r="D1037" s="141"/>
      <c r="E1037" s="142"/>
      <c r="F1037" s="142"/>
      <c r="G1037" s="142"/>
      <c r="H1037" s="142"/>
      <c r="I1037" s="142"/>
      <c r="J1037" s="142"/>
      <c r="K1037" s="147"/>
    </row>
    <row r="1038" spans="1:11">
      <c r="A1038" s="143"/>
      <c r="B1038" s="142"/>
      <c r="C1038" s="144" t="s">
        <v>1968</v>
      </c>
      <c r="D1038" s="142"/>
      <c r="E1038" s="142"/>
      <c r="F1038" s="142"/>
      <c r="G1038" s="142"/>
      <c r="H1038" s="142"/>
      <c r="I1038" s="142"/>
      <c r="J1038" s="142"/>
      <c r="K1038" s="146">
        <f>SUM(K1026:K1036)</f>
        <v>177316.33050000001</v>
      </c>
    </row>
    <row r="1039" spans="1:11">
      <c r="A1039" s="143"/>
      <c r="B1039" s="142"/>
      <c r="C1039" s="141" t="s">
        <v>2032</v>
      </c>
      <c r="D1039" s="142"/>
      <c r="E1039" s="142"/>
      <c r="F1039" s="142"/>
      <c r="G1039" s="142"/>
      <c r="H1039" s="142"/>
      <c r="I1039" s="142"/>
      <c r="J1039" s="142"/>
      <c r="K1039" s="147">
        <f>K1038/900</f>
        <v>197.018145</v>
      </c>
    </row>
    <row r="1040" spans="1:11">
      <c r="A1040" s="139" t="s">
        <v>712</v>
      </c>
      <c r="B1040" s="140">
        <v>509</v>
      </c>
      <c r="C1040" s="141" t="s">
        <v>713</v>
      </c>
      <c r="D1040" s="142"/>
      <c r="E1040" s="142"/>
      <c r="F1040" s="142"/>
      <c r="G1040" s="142"/>
      <c r="H1040" s="142"/>
      <c r="I1040" s="142"/>
      <c r="J1040" s="142"/>
      <c r="K1040" s="142"/>
    </row>
    <row r="1041" spans="1:11" ht="83.25" customHeight="1">
      <c r="A1041" s="143"/>
      <c r="B1041" s="142"/>
      <c r="C1041" s="702" t="s">
        <v>714</v>
      </c>
      <c r="D1041" s="702"/>
      <c r="E1041" s="702"/>
      <c r="F1041" s="702"/>
      <c r="G1041" s="702"/>
      <c r="H1041" s="142"/>
      <c r="I1041" s="142"/>
      <c r="J1041" s="142"/>
      <c r="K1041" s="142"/>
    </row>
    <row r="1042" spans="1:11">
      <c r="A1042" s="143"/>
      <c r="B1042" s="142"/>
      <c r="C1042" s="141" t="s">
        <v>385</v>
      </c>
      <c r="D1042" s="142"/>
      <c r="E1042" s="142"/>
      <c r="F1042" s="142"/>
      <c r="G1042" s="142"/>
      <c r="H1042" s="142"/>
      <c r="I1042" s="142"/>
      <c r="J1042" s="142"/>
      <c r="K1042" s="142"/>
    </row>
    <row r="1043" spans="1:11">
      <c r="A1043" s="143"/>
      <c r="B1043" s="142"/>
      <c r="C1043" s="141" t="s">
        <v>715</v>
      </c>
      <c r="D1043" s="142"/>
      <c r="E1043" s="142"/>
      <c r="F1043" s="142"/>
      <c r="G1043" s="142"/>
      <c r="H1043" s="142"/>
      <c r="I1043" s="142"/>
      <c r="J1043" s="142"/>
      <c r="K1043" s="142"/>
    </row>
    <row r="1044" spans="1:11">
      <c r="A1044" s="143"/>
      <c r="B1044" s="142"/>
      <c r="C1044" s="141" t="s">
        <v>384</v>
      </c>
      <c r="D1044" s="141" t="s">
        <v>72</v>
      </c>
      <c r="E1044" s="142"/>
      <c r="F1044" s="142"/>
      <c r="G1044" s="142"/>
      <c r="H1044" s="142"/>
      <c r="I1044" s="142"/>
      <c r="J1044" s="142"/>
      <c r="K1044" s="142"/>
    </row>
    <row r="1045" spans="1:11">
      <c r="A1045" s="143"/>
      <c r="B1045" s="142"/>
      <c r="C1045" s="142"/>
      <c r="D1045" s="144" t="s">
        <v>1426</v>
      </c>
      <c r="E1045" s="142"/>
      <c r="F1045" s="142"/>
      <c r="G1045" s="142"/>
      <c r="H1045" s="142"/>
      <c r="I1045" s="142"/>
      <c r="J1045" s="142"/>
      <c r="K1045" s="142"/>
    </row>
    <row r="1046" spans="1:11">
      <c r="A1046" s="143"/>
      <c r="B1046" s="142"/>
      <c r="C1046" s="142"/>
      <c r="D1046" s="144" t="s">
        <v>2033</v>
      </c>
      <c r="E1046" s="142"/>
      <c r="F1046" s="142"/>
      <c r="G1046" s="142"/>
      <c r="H1046" s="142"/>
      <c r="I1046" s="142"/>
      <c r="J1046" s="142"/>
      <c r="K1046" s="142"/>
    </row>
    <row r="1047" spans="1:11">
      <c r="A1047" s="143"/>
      <c r="B1047" s="142"/>
      <c r="C1047" s="142"/>
      <c r="D1047" s="141" t="s">
        <v>953</v>
      </c>
      <c r="E1047" s="141" t="s">
        <v>1468</v>
      </c>
      <c r="F1047" s="142"/>
      <c r="G1047" s="142"/>
      <c r="H1047" s="142"/>
      <c r="I1047" s="142"/>
      <c r="J1047" s="142"/>
      <c r="K1047" s="142"/>
    </row>
    <row r="1048" spans="1:11">
      <c r="A1048" s="143"/>
      <c r="B1048" s="142"/>
      <c r="C1048" s="142"/>
      <c r="D1048" s="142"/>
      <c r="E1048" s="144" t="s">
        <v>1292</v>
      </c>
      <c r="F1048" s="142"/>
      <c r="G1048" s="142"/>
      <c r="H1048" s="145" t="s">
        <v>4</v>
      </c>
      <c r="I1048" s="146">
        <v>1.4</v>
      </c>
      <c r="J1048" s="146">
        <f>Labour!D16</f>
        <v>466.67</v>
      </c>
      <c r="K1048" s="146">
        <f>I1048*J1048</f>
        <v>653.33799999999997</v>
      </c>
    </row>
    <row r="1049" spans="1:11">
      <c r="A1049" s="143"/>
      <c r="B1049" s="142"/>
      <c r="C1049" s="142"/>
      <c r="D1049" s="142"/>
      <c r="E1049" s="144" t="s">
        <v>18</v>
      </c>
      <c r="F1049" s="142"/>
      <c r="G1049" s="142"/>
      <c r="H1049" s="145" t="s">
        <v>4</v>
      </c>
      <c r="I1049" s="146">
        <v>21</v>
      </c>
      <c r="J1049" s="146">
        <f>Labour!D17</f>
        <v>466.67</v>
      </c>
      <c r="K1049" s="146">
        <f>I1049*J1049</f>
        <v>9800.07</v>
      </c>
    </row>
    <row r="1050" spans="1:11">
      <c r="A1050" s="143"/>
      <c r="B1050" s="142"/>
      <c r="C1050" s="142"/>
      <c r="D1050" s="142"/>
      <c r="E1050" s="144" t="s">
        <v>1961</v>
      </c>
      <c r="F1050" s="142"/>
      <c r="G1050" s="142"/>
      <c r="H1050" s="145" t="s">
        <v>4</v>
      </c>
      <c r="I1050" s="146">
        <v>7</v>
      </c>
      <c r="J1050" s="146">
        <f>Labour!D18</f>
        <v>466.67</v>
      </c>
      <c r="K1050" s="146">
        <f>J1050*I1050</f>
        <v>3266.69</v>
      </c>
    </row>
    <row r="1051" spans="1:11">
      <c r="A1051" s="143"/>
      <c r="B1051" s="142"/>
      <c r="C1051" s="142"/>
      <c r="D1051" s="141" t="s">
        <v>955</v>
      </c>
      <c r="E1051" s="141" t="s">
        <v>1231</v>
      </c>
      <c r="F1051" s="142"/>
      <c r="G1051" s="142"/>
      <c r="H1051" s="142"/>
      <c r="I1051" s="142"/>
      <c r="J1051" s="142"/>
      <c r="K1051" s="142"/>
    </row>
    <row r="1052" spans="1:11">
      <c r="A1052" s="143"/>
      <c r="B1052" s="142"/>
      <c r="C1052" s="142"/>
      <c r="D1052" s="142"/>
      <c r="E1052" s="144" t="s">
        <v>245</v>
      </c>
      <c r="F1052" s="142"/>
      <c r="G1052" s="142"/>
      <c r="H1052" s="145" t="s">
        <v>89</v>
      </c>
      <c r="I1052" s="146">
        <v>6</v>
      </c>
      <c r="J1052" s="146">
        <f>'Plant &amp; Machinery'!G25</f>
        <v>2131</v>
      </c>
      <c r="K1052" s="146">
        <f>I1052*J1052</f>
        <v>12786</v>
      </c>
    </row>
    <row r="1053" spans="1:11" ht="15" customHeight="1">
      <c r="A1053" s="143"/>
      <c r="B1053" s="142"/>
      <c r="C1053" s="142"/>
      <c r="D1053" s="142"/>
      <c r="E1053" s="702" t="s">
        <v>2034</v>
      </c>
      <c r="F1053" s="702"/>
      <c r="G1053" s="702"/>
      <c r="H1053" s="145" t="s">
        <v>89</v>
      </c>
      <c r="I1053" s="146">
        <v>6</v>
      </c>
      <c r="J1053" s="146">
        <f>'Plant &amp; Machinery'!G9</f>
        <v>534</v>
      </c>
      <c r="K1053" s="146">
        <f>I1053*J1053</f>
        <v>3204</v>
      </c>
    </row>
    <row r="1054" spans="1:11">
      <c r="A1054" s="143"/>
      <c r="B1054" s="142"/>
      <c r="C1054" s="142"/>
      <c r="D1054" s="142"/>
      <c r="E1054" s="144" t="s">
        <v>1956</v>
      </c>
      <c r="F1054" s="142"/>
      <c r="G1054" s="142"/>
      <c r="H1054" s="145" t="s">
        <v>89</v>
      </c>
      <c r="I1054" s="146">
        <v>6</v>
      </c>
      <c r="J1054" s="146">
        <f>'Plant &amp; Machinery'!G36</f>
        <v>1320</v>
      </c>
      <c r="K1054" s="146">
        <f>J1054*I1054</f>
        <v>7920</v>
      </c>
    </row>
    <row r="1055" spans="1:11">
      <c r="A1055" s="143"/>
      <c r="B1055" s="142"/>
      <c r="C1055" s="142"/>
      <c r="D1055" s="141" t="s">
        <v>957</v>
      </c>
      <c r="E1055" s="141" t="s">
        <v>1293</v>
      </c>
      <c r="F1055" s="142"/>
      <c r="G1055" s="142"/>
      <c r="H1055" s="142"/>
      <c r="I1055" s="142"/>
      <c r="J1055" s="142"/>
      <c r="K1055" s="142"/>
    </row>
    <row r="1056" spans="1:11">
      <c r="A1056" s="143"/>
      <c r="B1056" s="142"/>
      <c r="C1056" s="142"/>
      <c r="D1056" s="142"/>
      <c r="E1056" s="144" t="s">
        <v>2035</v>
      </c>
      <c r="F1056" s="142"/>
      <c r="G1056" s="142"/>
      <c r="H1056" s="145" t="s">
        <v>71</v>
      </c>
      <c r="I1056" s="146">
        <v>1.1000000000000001</v>
      </c>
      <c r="J1056" s="146">
        <f>Material!D43</f>
        <v>45290</v>
      </c>
      <c r="K1056" s="146">
        <f>J1056*I1056</f>
        <v>49819.000000000007</v>
      </c>
    </row>
    <row r="1057" spans="1:11" ht="27.75" customHeight="1">
      <c r="A1057" s="143"/>
      <c r="B1057" s="142"/>
      <c r="C1057" s="142"/>
      <c r="D1057" s="142"/>
      <c r="E1057" s="702" t="s">
        <v>2036</v>
      </c>
      <c r="F1057" s="702"/>
      <c r="G1057" s="702"/>
      <c r="H1057" s="145" t="s">
        <v>29</v>
      </c>
      <c r="I1057" s="146">
        <v>13.5</v>
      </c>
      <c r="J1057" s="146">
        <f>Material!D135</f>
        <v>1445</v>
      </c>
      <c r="K1057" s="146">
        <f>I1057*J1057</f>
        <v>19507.5</v>
      </c>
    </row>
    <row r="1058" spans="1:11">
      <c r="A1058" s="143"/>
      <c r="B1058" s="142"/>
      <c r="C1058" s="142"/>
      <c r="D1058" s="141" t="s">
        <v>959</v>
      </c>
      <c r="E1058" s="141" t="s">
        <v>1884</v>
      </c>
      <c r="F1058" s="142"/>
      <c r="G1058" s="142"/>
      <c r="H1058" s="142"/>
      <c r="I1058" s="142"/>
      <c r="J1058" s="142"/>
      <c r="K1058" s="147">
        <f>SUM(K1048:K1057)*12.5%</f>
        <v>13369.57475</v>
      </c>
    </row>
    <row r="1059" spans="1:11">
      <c r="A1059" s="143"/>
      <c r="B1059" s="142"/>
      <c r="C1059" s="142"/>
      <c r="D1059" s="141"/>
      <c r="E1059" s="141"/>
      <c r="F1059" s="142"/>
      <c r="G1059" s="142"/>
      <c r="H1059" s="142"/>
      <c r="I1059" s="142"/>
      <c r="J1059" s="142"/>
      <c r="K1059" s="147"/>
    </row>
    <row r="1060" spans="1:11">
      <c r="A1060" s="143"/>
      <c r="B1060" s="142"/>
      <c r="C1060" s="142"/>
      <c r="D1060" s="144" t="s">
        <v>2037</v>
      </c>
      <c r="E1060" s="142"/>
      <c r="F1060" s="142"/>
      <c r="G1060" s="142"/>
      <c r="H1060" s="142"/>
      <c r="I1060" s="142"/>
      <c r="J1060" s="142"/>
      <c r="K1060" s="146">
        <f>SUM(K1048:K1058)</f>
        <v>120326.17275</v>
      </c>
    </row>
    <row r="1061" spans="1:11">
      <c r="A1061" s="143"/>
      <c r="B1061" s="142"/>
      <c r="C1061" s="142"/>
      <c r="D1061" s="141" t="s">
        <v>2013</v>
      </c>
      <c r="E1061" s="142"/>
      <c r="F1061" s="142"/>
      <c r="G1061" s="142"/>
      <c r="H1061" s="142"/>
      <c r="I1061" s="142"/>
      <c r="J1061" s="142"/>
      <c r="K1061" s="147">
        <f>K1060/500</f>
        <v>240.6523455</v>
      </c>
    </row>
    <row r="1062" spans="1:11">
      <c r="A1062" s="143"/>
      <c r="B1062" s="142"/>
      <c r="C1062" s="141" t="s">
        <v>390</v>
      </c>
      <c r="D1062" s="141" t="s">
        <v>70</v>
      </c>
      <c r="E1062" s="142"/>
      <c r="F1062" s="142"/>
      <c r="G1062" s="142"/>
      <c r="H1062" s="142"/>
      <c r="I1062" s="142"/>
      <c r="J1062" s="142"/>
      <c r="K1062" s="142"/>
    </row>
    <row r="1063" spans="1:11">
      <c r="A1063" s="143"/>
      <c r="B1063" s="142"/>
      <c r="C1063" s="142"/>
      <c r="D1063" s="144" t="s">
        <v>1426</v>
      </c>
      <c r="E1063" s="142"/>
      <c r="F1063" s="142"/>
      <c r="G1063" s="142"/>
      <c r="H1063" s="142"/>
      <c r="I1063" s="142"/>
      <c r="J1063" s="142"/>
      <c r="K1063" s="142"/>
    </row>
    <row r="1064" spans="1:11">
      <c r="A1064" s="143"/>
      <c r="B1064" s="142"/>
      <c r="C1064" s="142"/>
      <c r="D1064" s="144" t="s">
        <v>2033</v>
      </c>
      <c r="E1064" s="142"/>
      <c r="F1064" s="142"/>
      <c r="G1064" s="142"/>
      <c r="H1064" s="142"/>
      <c r="I1064" s="142"/>
      <c r="J1064" s="142"/>
      <c r="K1064" s="142"/>
    </row>
    <row r="1065" spans="1:11">
      <c r="A1065" s="143"/>
      <c r="B1065" s="142"/>
      <c r="C1065" s="142"/>
      <c r="D1065" s="141" t="s">
        <v>953</v>
      </c>
      <c r="E1065" s="141" t="s">
        <v>1468</v>
      </c>
      <c r="F1065" s="142"/>
      <c r="G1065" s="142"/>
      <c r="H1065" s="142"/>
      <c r="I1065" s="142"/>
      <c r="J1065" s="142"/>
      <c r="K1065" s="142"/>
    </row>
    <row r="1066" spans="1:11">
      <c r="A1066" s="143"/>
      <c r="B1066" s="142"/>
      <c r="C1066" s="142"/>
      <c r="D1066" s="142"/>
      <c r="E1066" s="144" t="s">
        <v>1292</v>
      </c>
      <c r="F1066" s="142"/>
      <c r="G1066" s="142"/>
      <c r="H1066" s="145" t="s">
        <v>4</v>
      </c>
      <c r="I1066" s="146">
        <v>1.4</v>
      </c>
      <c r="J1066" s="146">
        <f>Labour!D16</f>
        <v>466.67</v>
      </c>
      <c r="K1066" s="146">
        <f>I1066*J1066</f>
        <v>653.33799999999997</v>
      </c>
    </row>
    <row r="1067" spans="1:11">
      <c r="A1067" s="143"/>
      <c r="B1067" s="142"/>
      <c r="C1067" s="142"/>
      <c r="D1067" s="142"/>
      <c r="E1067" s="144" t="s">
        <v>18</v>
      </c>
      <c r="F1067" s="142"/>
      <c r="G1067" s="142"/>
      <c r="H1067" s="145" t="s">
        <v>4</v>
      </c>
      <c r="I1067" s="146">
        <v>21</v>
      </c>
      <c r="J1067" s="146">
        <f>Labour!D17</f>
        <v>466.67</v>
      </c>
      <c r="K1067" s="146">
        <f>I1067*J1067</f>
        <v>9800.07</v>
      </c>
    </row>
    <row r="1068" spans="1:11">
      <c r="A1068" s="143"/>
      <c r="B1068" s="142"/>
      <c r="C1068" s="142"/>
      <c r="D1068" s="142"/>
      <c r="E1068" s="144" t="s">
        <v>1961</v>
      </c>
      <c r="F1068" s="142"/>
      <c r="G1068" s="142"/>
      <c r="H1068" s="145" t="s">
        <v>4</v>
      </c>
      <c r="I1068" s="146">
        <v>7</v>
      </c>
      <c r="J1068" s="146">
        <f>Labour!D18</f>
        <v>466.67</v>
      </c>
      <c r="K1068" s="146">
        <f>J1068*I1068</f>
        <v>3266.69</v>
      </c>
    </row>
    <row r="1069" spans="1:11">
      <c r="A1069" s="143"/>
      <c r="B1069" s="142"/>
      <c r="C1069" s="142"/>
      <c r="D1069" s="141" t="s">
        <v>955</v>
      </c>
      <c r="E1069" s="141" t="s">
        <v>1231</v>
      </c>
      <c r="F1069" s="142"/>
      <c r="G1069" s="142"/>
      <c r="H1069" s="142"/>
      <c r="I1069" s="142"/>
      <c r="J1069" s="142"/>
      <c r="K1069" s="142"/>
    </row>
    <row r="1070" spans="1:11">
      <c r="A1070" s="143"/>
      <c r="B1070" s="142"/>
      <c r="C1070" s="142"/>
      <c r="D1070" s="142"/>
      <c r="E1070" s="144" t="s">
        <v>245</v>
      </c>
      <c r="F1070" s="142"/>
      <c r="G1070" s="142"/>
      <c r="H1070" s="145" t="s">
        <v>89</v>
      </c>
      <c r="I1070" s="146">
        <v>6</v>
      </c>
      <c r="J1070" s="146">
        <f>'Plant &amp; Machinery'!G25</f>
        <v>2131</v>
      </c>
      <c r="K1070" s="146">
        <f>I1070*J1070</f>
        <v>12786</v>
      </c>
    </row>
    <row r="1071" spans="1:11" ht="12.75" customHeight="1">
      <c r="A1071" s="143"/>
      <c r="B1071" s="142"/>
      <c r="C1071" s="142"/>
      <c r="D1071" s="142"/>
      <c r="E1071" s="702" t="s">
        <v>2034</v>
      </c>
      <c r="F1071" s="702"/>
      <c r="G1071" s="702"/>
      <c r="H1071" s="145" t="s">
        <v>89</v>
      </c>
      <c r="I1071" s="146">
        <v>6</v>
      </c>
      <c r="J1071" s="146">
        <f>'Plant &amp; Machinery'!G9</f>
        <v>534</v>
      </c>
      <c r="K1071" s="146">
        <f>I1071*J1071</f>
        <v>3204</v>
      </c>
    </row>
    <row r="1072" spans="1:11">
      <c r="A1072" s="143"/>
      <c r="B1072" s="142"/>
      <c r="C1072" s="142"/>
      <c r="D1072" s="142"/>
      <c r="E1072" s="144" t="s">
        <v>1956</v>
      </c>
      <c r="F1072" s="142"/>
      <c r="G1072" s="142"/>
      <c r="H1072" s="145" t="s">
        <v>89</v>
      </c>
      <c r="I1072" s="146">
        <v>6</v>
      </c>
      <c r="J1072" s="146">
        <f>'Plant &amp; Machinery'!G36</f>
        <v>1320</v>
      </c>
      <c r="K1072" s="146">
        <f>J1072*I1072</f>
        <v>7920</v>
      </c>
    </row>
    <row r="1073" spans="1:11">
      <c r="A1073" s="143"/>
      <c r="B1073" s="142"/>
      <c r="C1073" s="142"/>
      <c r="D1073" s="141" t="s">
        <v>957</v>
      </c>
      <c r="E1073" s="141" t="s">
        <v>1293</v>
      </c>
      <c r="F1073" s="142"/>
      <c r="G1073" s="142"/>
      <c r="H1073" s="142"/>
      <c r="I1073" s="142"/>
      <c r="J1073" s="142"/>
      <c r="K1073" s="142"/>
    </row>
    <row r="1074" spans="1:11">
      <c r="A1074" s="143"/>
      <c r="B1074" s="142"/>
      <c r="C1074" s="142"/>
      <c r="D1074" s="142"/>
      <c r="E1074" s="144" t="s">
        <v>2038</v>
      </c>
      <c r="F1074" s="142"/>
      <c r="G1074" s="142"/>
      <c r="H1074" s="145" t="s">
        <v>71</v>
      </c>
      <c r="I1074" s="146">
        <v>1.1000000000000001</v>
      </c>
      <c r="J1074" s="146">
        <f>Material!D42</f>
        <v>47590</v>
      </c>
      <c r="K1074" s="146">
        <f>J1074*I1074</f>
        <v>52349.000000000007</v>
      </c>
    </row>
    <row r="1075" spans="1:11" ht="27.75" customHeight="1">
      <c r="A1075" s="143"/>
      <c r="B1075" s="142"/>
      <c r="C1075" s="142"/>
      <c r="D1075" s="142"/>
      <c r="E1075" s="702" t="s">
        <v>2036</v>
      </c>
      <c r="F1075" s="702"/>
      <c r="G1075" s="702"/>
      <c r="H1075" s="145" t="s">
        <v>29</v>
      </c>
      <c r="I1075" s="146">
        <v>13.5</v>
      </c>
      <c r="J1075" s="146">
        <f>Material!D135</f>
        <v>1445</v>
      </c>
      <c r="K1075" s="146">
        <f>I1075*J1075</f>
        <v>19507.5</v>
      </c>
    </row>
    <row r="1076" spans="1:11">
      <c r="A1076" s="143"/>
      <c r="B1076" s="142"/>
      <c r="C1076" s="142"/>
      <c r="D1076" s="141" t="s">
        <v>959</v>
      </c>
      <c r="E1076" s="141" t="s">
        <v>1884</v>
      </c>
      <c r="F1076" s="142"/>
      <c r="G1076" s="142"/>
      <c r="H1076" s="142"/>
      <c r="I1076" s="142"/>
      <c r="J1076" s="142"/>
      <c r="K1076" s="147">
        <f>SUM(K1066:K1075)*12.5%</f>
        <v>13685.82475</v>
      </c>
    </row>
    <row r="1077" spans="1:11">
      <c r="A1077" s="143"/>
      <c r="B1077" s="142"/>
      <c r="C1077" s="142"/>
      <c r="D1077" s="141"/>
      <c r="E1077" s="141"/>
      <c r="F1077" s="142"/>
      <c r="G1077" s="142"/>
      <c r="H1077" s="142"/>
      <c r="I1077" s="142"/>
      <c r="J1077" s="142"/>
      <c r="K1077" s="147"/>
    </row>
    <row r="1078" spans="1:11">
      <c r="A1078" s="143"/>
      <c r="B1078" s="142"/>
      <c r="C1078" s="142"/>
      <c r="D1078" s="144" t="s">
        <v>2037</v>
      </c>
      <c r="E1078" s="142"/>
      <c r="F1078" s="142"/>
      <c r="G1078" s="142"/>
      <c r="H1078" s="142"/>
      <c r="I1078" s="142"/>
      <c r="J1078" s="142"/>
      <c r="K1078" s="146">
        <f>SUM(K1066:K1076)</f>
        <v>123172.42275</v>
      </c>
    </row>
    <row r="1079" spans="1:11">
      <c r="A1079" s="143"/>
      <c r="B1079" s="142"/>
      <c r="C1079" s="142"/>
      <c r="D1079" s="141" t="s">
        <v>2013</v>
      </c>
      <c r="E1079" s="142"/>
      <c r="F1079" s="142"/>
      <c r="G1079" s="142"/>
      <c r="H1079" s="142"/>
      <c r="I1079" s="142"/>
      <c r="J1079" s="142"/>
      <c r="K1079" s="147">
        <f>K1078/500</f>
        <v>246.34484549999999</v>
      </c>
    </row>
    <row r="1080" spans="1:11">
      <c r="A1080" s="143"/>
      <c r="B1080" s="142"/>
      <c r="C1080" s="141" t="s">
        <v>687</v>
      </c>
      <c r="D1080" s="141" t="s">
        <v>688</v>
      </c>
      <c r="E1080" s="142"/>
      <c r="F1080" s="142"/>
      <c r="G1080" s="142"/>
      <c r="H1080" s="142"/>
      <c r="I1080" s="142"/>
      <c r="J1080" s="142"/>
      <c r="K1080" s="142"/>
    </row>
    <row r="1081" spans="1:11">
      <c r="A1081" s="143"/>
      <c r="B1081" s="142"/>
      <c r="C1081" s="142"/>
      <c r="D1081" s="144" t="s">
        <v>1426</v>
      </c>
      <c r="E1081" s="142"/>
      <c r="F1081" s="142"/>
      <c r="G1081" s="142"/>
      <c r="H1081" s="142"/>
      <c r="I1081" s="142"/>
      <c r="J1081" s="142"/>
      <c r="K1081" s="142"/>
    </row>
    <row r="1082" spans="1:11">
      <c r="A1082" s="143"/>
      <c r="B1082" s="142"/>
      <c r="C1082" s="142"/>
      <c r="D1082" s="144" t="s">
        <v>2033</v>
      </c>
      <c r="E1082" s="142"/>
      <c r="F1082" s="142"/>
      <c r="G1082" s="142"/>
      <c r="H1082" s="142"/>
      <c r="I1082" s="142"/>
      <c r="J1082" s="142"/>
      <c r="K1082" s="142"/>
    </row>
    <row r="1083" spans="1:11">
      <c r="A1083" s="143"/>
      <c r="B1083" s="142"/>
      <c r="C1083" s="142"/>
      <c r="D1083" s="141" t="s">
        <v>953</v>
      </c>
      <c r="E1083" s="141" t="s">
        <v>1468</v>
      </c>
      <c r="F1083" s="142"/>
      <c r="G1083" s="142"/>
      <c r="H1083" s="142"/>
      <c r="I1083" s="142"/>
      <c r="J1083" s="142"/>
      <c r="K1083" s="142"/>
    </row>
    <row r="1084" spans="1:11">
      <c r="A1084" s="143"/>
      <c r="B1084" s="142"/>
      <c r="C1084" s="142"/>
      <c r="D1084" s="142"/>
      <c r="E1084" s="144" t="s">
        <v>1292</v>
      </c>
      <c r="F1084" s="142"/>
      <c r="G1084" s="142"/>
      <c r="H1084" s="145" t="s">
        <v>4</v>
      </c>
      <c r="I1084" s="146">
        <v>1.4</v>
      </c>
      <c r="J1084" s="146">
        <f>Labour!D16</f>
        <v>466.67</v>
      </c>
      <c r="K1084" s="146">
        <f>I1084*J1084</f>
        <v>653.33799999999997</v>
      </c>
    </row>
    <row r="1085" spans="1:11">
      <c r="A1085" s="143"/>
      <c r="B1085" s="142"/>
      <c r="C1085" s="142"/>
      <c r="D1085" s="142"/>
      <c r="E1085" s="144" t="s">
        <v>18</v>
      </c>
      <c r="F1085" s="142"/>
      <c r="G1085" s="142"/>
      <c r="H1085" s="145" t="s">
        <v>4</v>
      </c>
      <c r="I1085" s="146">
        <v>21</v>
      </c>
      <c r="J1085" s="146">
        <f>Labour!D17</f>
        <v>466.67</v>
      </c>
      <c r="K1085" s="146">
        <f>I1085*J1085</f>
        <v>9800.07</v>
      </c>
    </row>
    <row r="1086" spans="1:11">
      <c r="A1086" s="143"/>
      <c r="B1086" s="142"/>
      <c r="C1086" s="142"/>
      <c r="D1086" s="142"/>
      <c r="E1086" s="144" t="s">
        <v>1961</v>
      </c>
      <c r="F1086" s="142"/>
      <c r="G1086" s="142"/>
      <c r="H1086" s="145" t="s">
        <v>4</v>
      </c>
      <c r="I1086" s="146">
        <v>7</v>
      </c>
      <c r="J1086" s="146">
        <f>Labour!D18</f>
        <v>466.67</v>
      </c>
      <c r="K1086" s="146">
        <f>J1086*I1086</f>
        <v>3266.69</v>
      </c>
    </row>
    <row r="1087" spans="1:11">
      <c r="A1087" s="143"/>
      <c r="B1087" s="142"/>
      <c r="C1087" s="142"/>
      <c r="D1087" s="141" t="s">
        <v>955</v>
      </c>
      <c r="E1087" s="141" t="s">
        <v>1231</v>
      </c>
      <c r="F1087" s="142"/>
      <c r="G1087" s="142"/>
      <c r="H1087" s="142"/>
      <c r="I1087" s="142"/>
      <c r="J1087" s="142"/>
      <c r="K1087" s="142"/>
    </row>
    <row r="1088" spans="1:11">
      <c r="A1088" s="143"/>
      <c r="B1088" s="142"/>
      <c r="C1088" s="142"/>
      <c r="D1088" s="142"/>
      <c r="E1088" s="144" t="s">
        <v>245</v>
      </c>
      <c r="F1088" s="142"/>
      <c r="G1088" s="142"/>
      <c r="H1088" s="145" t="s">
        <v>89</v>
      </c>
      <c r="I1088" s="146">
        <v>6</v>
      </c>
      <c r="J1088" s="146">
        <f>'Plant &amp; Machinery'!G25</f>
        <v>2131</v>
      </c>
      <c r="K1088" s="146">
        <f>I1088*J1088</f>
        <v>12786</v>
      </c>
    </row>
    <row r="1089" spans="1:11" ht="12.75" customHeight="1">
      <c r="A1089" s="143"/>
      <c r="B1089" s="142"/>
      <c r="C1089" s="142"/>
      <c r="D1089" s="142"/>
      <c r="E1089" s="702" t="s">
        <v>2034</v>
      </c>
      <c r="F1089" s="702"/>
      <c r="G1089" s="702"/>
      <c r="H1089" s="145" t="s">
        <v>89</v>
      </c>
      <c r="I1089" s="146">
        <v>6</v>
      </c>
      <c r="J1089" s="146">
        <f>'Plant &amp; Machinery'!G9</f>
        <v>534</v>
      </c>
      <c r="K1089" s="146">
        <f>I1089*J1089</f>
        <v>3204</v>
      </c>
    </row>
    <row r="1090" spans="1:11">
      <c r="A1090" s="143"/>
      <c r="B1090" s="142"/>
      <c r="C1090" s="142"/>
      <c r="D1090" s="142"/>
      <c r="E1090" s="144" t="s">
        <v>1956</v>
      </c>
      <c r="F1090" s="142"/>
      <c r="G1090" s="142"/>
      <c r="H1090" s="145" t="s">
        <v>89</v>
      </c>
      <c r="I1090" s="146">
        <v>6</v>
      </c>
      <c r="J1090" s="146">
        <f>'Plant &amp; Machinery'!G36</f>
        <v>1320</v>
      </c>
      <c r="K1090" s="146">
        <f>J1090*I1090</f>
        <v>7920</v>
      </c>
    </row>
    <row r="1091" spans="1:11">
      <c r="A1091" s="143"/>
      <c r="B1091" s="142"/>
      <c r="C1091" s="142"/>
      <c r="D1091" s="141" t="s">
        <v>957</v>
      </c>
      <c r="E1091" s="141" t="s">
        <v>1293</v>
      </c>
      <c r="F1091" s="142"/>
      <c r="G1091" s="142"/>
      <c r="H1091" s="142"/>
      <c r="I1091" s="142"/>
      <c r="J1091" s="142"/>
      <c r="K1091" s="142"/>
    </row>
    <row r="1092" spans="1:11">
      <c r="A1092" s="143"/>
      <c r="B1092" s="142"/>
      <c r="C1092" s="142"/>
      <c r="D1092" s="142"/>
      <c r="E1092" s="144" t="s">
        <v>2039</v>
      </c>
      <c r="F1092" s="142"/>
      <c r="G1092" s="142"/>
      <c r="H1092" s="145" t="s">
        <v>71</v>
      </c>
      <c r="I1092" s="146">
        <v>1.1000000000000001</v>
      </c>
      <c r="J1092" s="146">
        <f>Material!D41</f>
        <v>75400</v>
      </c>
      <c r="K1092" s="146">
        <f>I1092*J1092</f>
        <v>82940</v>
      </c>
    </row>
    <row r="1093" spans="1:11" ht="29.25" customHeight="1">
      <c r="A1093" s="143"/>
      <c r="B1093" s="142"/>
      <c r="C1093" s="142"/>
      <c r="D1093" s="142"/>
      <c r="E1093" s="702" t="s">
        <v>2036</v>
      </c>
      <c r="F1093" s="702"/>
      <c r="G1093" s="702"/>
      <c r="H1093" s="145" t="s">
        <v>29</v>
      </c>
      <c r="I1093" s="146">
        <v>13.5</v>
      </c>
      <c r="J1093" s="146">
        <f>Material!D135</f>
        <v>1445</v>
      </c>
      <c r="K1093" s="146">
        <f>I1093*J1093</f>
        <v>19507.5</v>
      </c>
    </row>
    <row r="1094" spans="1:11">
      <c r="A1094" s="143"/>
      <c r="B1094" s="142"/>
      <c r="C1094" s="142"/>
      <c r="D1094" s="141" t="s">
        <v>959</v>
      </c>
      <c r="E1094" s="141" t="s">
        <v>1884</v>
      </c>
      <c r="F1094" s="142"/>
      <c r="G1094" s="142"/>
      <c r="H1094" s="142"/>
      <c r="I1094" s="142"/>
      <c r="J1094" s="142"/>
      <c r="K1094" s="147">
        <f>SUM(K1084:K1093)*12.5%</f>
        <v>17509.69975</v>
      </c>
    </row>
    <row r="1095" spans="1:11">
      <c r="A1095" s="143"/>
      <c r="B1095" s="142"/>
      <c r="C1095" s="142"/>
      <c r="D1095" s="141"/>
      <c r="E1095" s="141"/>
      <c r="F1095" s="142"/>
      <c r="G1095" s="142"/>
      <c r="H1095" s="142"/>
      <c r="I1095" s="142"/>
      <c r="J1095" s="142"/>
      <c r="K1095" s="147"/>
    </row>
    <row r="1096" spans="1:11">
      <c r="A1096" s="143"/>
      <c r="B1096" s="142"/>
      <c r="C1096" s="142"/>
      <c r="D1096" s="144" t="s">
        <v>2037</v>
      </c>
      <c r="E1096" s="142"/>
      <c r="F1096" s="142"/>
      <c r="G1096" s="142"/>
      <c r="H1096" s="142"/>
      <c r="I1096" s="142"/>
      <c r="J1096" s="142"/>
      <c r="K1096" s="146">
        <f>SUM(K1084:K1094)</f>
        <v>157587.29775</v>
      </c>
    </row>
    <row r="1097" spans="1:11">
      <c r="A1097" s="143"/>
      <c r="B1097" s="142"/>
      <c r="C1097" s="142"/>
      <c r="D1097" s="141" t="s">
        <v>2013</v>
      </c>
      <c r="E1097" s="142"/>
      <c r="F1097" s="142"/>
      <c r="G1097" s="142"/>
      <c r="H1097" s="142"/>
      <c r="I1097" s="142"/>
      <c r="J1097" s="142"/>
      <c r="K1097" s="147">
        <f>K1096/500</f>
        <v>315.17459550000001</v>
      </c>
    </row>
    <row r="1098" spans="1:11">
      <c r="A1098" s="143"/>
      <c r="B1098" s="142"/>
      <c r="C1098" s="141" t="s">
        <v>689</v>
      </c>
      <c r="D1098" s="141" t="s">
        <v>690</v>
      </c>
      <c r="E1098" s="142"/>
      <c r="F1098" s="142"/>
      <c r="G1098" s="142"/>
      <c r="H1098" s="142"/>
      <c r="I1098" s="142"/>
      <c r="J1098" s="142"/>
      <c r="K1098" s="142"/>
    </row>
    <row r="1099" spans="1:11">
      <c r="A1099" s="143"/>
      <c r="B1099" s="142"/>
      <c r="C1099" s="142"/>
      <c r="D1099" s="144" t="s">
        <v>1426</v>
      </c>
      <c r="E1099" s="142"/>
      <c r="F1099" s="142"/>
      <c r="G1099" s="142"/>
      <c r="H1099" s="142"/>
      <c r="I1099" s="142"/>
      <c r="J1099" s="142"/>
      <c r="K1099" s="142"/>
    </row>
    <row r="1100" spans="1:11">
      <c r="A1100" s="143"/>
      <c r="B1100" s="142"/>
      <c r="C1100" s="142"/>
      <c r="D1100" s="144" t="s">
        <v>2033</v>
      </c>
      <c r="E1100" s="142"/>
      <c r="F1100" s="142"/>
      <c r="G1100" s="142"/>
      <c r="H1100" s="142"/>
      <c r="I1100" s="142"/>
      <c r="J1100" s="142"/>
      <c r="K1100" s="142"/>
    </row>
    <row r="1101" spans="1:11">
      <c r="A1101" s="143"/>
      <c r="B1101" s="142"/>
      <c r="C1101" s="142"/>
      <c r="D1101" s="141" t="s">
        <v>953</v>
      </c>
      <c r="E1101" s="141" t="s">
        <v>1468</v>
      </c>
      <c r="F1101" s="142"/>
      <c r="G1101" s="142"/>
      <c r="H1101" s="142"/>
      <c r="I1101" s="142"/>
      <c r="J1101" s="142"/>
      <c r="K1101" s="142"/>
    </row>
    <row r="1102" spans="1:11">
      <c r="A1102" s="143"/>
      <c r="B1102" s="142"/>
      <c r="C1102" s="142"/>
      <c r="D1102" s="142"/>
      <c r="E1102" s="144" t="s">
        <v>1292</v>
      </c>
      <c r="F1102" s="142"/>
      <c r="G1102" s="142"/>
      <c r="H1102" s="145" t="s">
        <v>4</v>
      </c>
      <c r="I1102" s="146">
        <v>1.4</v>
      </c>
      <c r="J1102" s="146">
        <f>Labour!D16</f>
        <v>466.67</v>
      </c>
      <c r="K1102" s="146">
        <f>I1102*J1102</f>
        <v>653.33799999999997</v>
      </c>
    </row>
    <row r="1103" spans="1:11">
      <c r="A1103" s="143"/>
      <c r="B1103" s="142"/>
      <c r="C1103" s="142"/>
      <c r="D1103" s="142"/>
      <c r="E1103" s="144" t="s">
        <v>18</v>
      </c>
      <c r="F1103" s="142"/>
      <c r="G1103" s="142"/>
      <c r="H1103" s="145" t="s">
        <v>4</v>
      </c>
      <c r="I1103" s="146">
        <v>21</v>
      </c>
      <c r="J1103" s="146">
        <f>Labour!D17</f>
        <v>466.67</v>
      </c>
      <c r="K1103" s="146">
        <f>I1103*J1103</f>
        <v>9800.07</v>
      </c>
    </row>
    <row r="1104" spans="1:11">
      <c r="A1104" s="143"/>
      <c r="B1104" s="142"/>
      <c r="C1104" s="142"/>
      <c r="D1104" s="142"/>
      <c r="E1104" s="144" t="s">
        <v>1961</v>
      </c>
      <c r="F1104" s="142"/>
      <c r="G1104" s="142"/>
      <c r="H1104" s="145" t="s">
        <v>4</v>
      </c>
      <c r="I1104" s="146">
        <v>7</v>
      </c>
      <c r="J1104" s="146">
        <f>Labour!D18</f>
        <v>466.67</v>
      </c>
      <c r="K1104" s="146">
        <f>J1104*I1104</f>
        <v>3266.69</v>
      </c>
    </row>
    <row r="1105" spans="1:11">
      <c r="A1105" s="143"/>
      <c r="B1105" s="142"/>
      <c r="C1105" s="142"/>
      <c r="D1105" s="141" t="s">
        <v>955</v>
      </c>
      <c r="E1105" s="141" t="s">
        <v>1231</v>
      </c>
      <c r="F1105" s="142"/>
      <c r="G1105" s="142"/>
      <c r="H1105" s="142"/>
      <c r="I1105" s="142"/>
      <c r="J1105" s="142"/>
      <c r="K1105" s="142"/>
    </row>
    <row r="1106" spans="1:11">
      <c r="A1106" s="143"/>
      <c r="B1106" s="142"/>
      <c r="C1106" s="142"/>
      <c r="D1106" s="142"/>
      <c r="E1106" s="144" t="s">
        <v>245</v>
      </c>
      <c r="F1106" s="142"/>
      <c r="G1106" s="142"/>
      <c r="H1106" s="145" t="s">
        <v>89</v>
      </c>
      <c r="I1106" s="146">
        <v>6</v>
      </c>
      <c r="J1106" s="146">
        <f>'Plant &amp; Machinery'!G25</f>
        <v>2131</v>
      </c>
      <c r="K1106" s="146">
        <f>I1106*J1106</f>
        <v>12786</v>
      </c>
    </row>
    <row r="1107" spans="1:11" ht="15.75" customHeight="1">
      <c r="A1107" s="143"/>
      <c r="B1107" s="142"/>
      <c r="C1107" s="142"/>
      <c r="D1107" s="142"/>
      <c r="E1107" s="702" t="s">
        <v>2034</v>
      </c>
      <c r="F1107" s="702"/>
      <c r="G1107" s="702"/>
      <c r="H1107" s="145" t="s">
        <v>89</v>
      </c>
      <c r="I1107" s="146">
        <v>6</v>
      </c>
      <c r="J1107" s="146">
        <f>'Plant &amp; Machinery'!G9</f>
        <v>534</v>
      </c>
      <c r="K1107" s="146">
        <f>I1107*J1107</f>
        <v>3204</v>
      </c>
    </row>
    <row r="1108" spans="1:11">
      <c r="A1108" s="143"/>
      <c r="B1108" s="142"/>
      <c r="C1108" s="142"/>
      <c r="D1108" s="142"/>
      <c r="E1108" s="144" t="s">
        <v>1956</v>
      </c>
      <c r="F1108" s="142"/>
      <c r="G1108" s="142"/>
      <c r="H1108" s="145" t="s">
        <v>89</v>
      </c>
      <c r="I1108" s="146">
        <v>6</v>
      </c>
      <c r="J1108" s="146">
        <f>'Plant &amp; Machinery'!G36</f>
        <v>1320</v>
      </c>
      <c r="K1108" s="146">
        <f>J1108*I1108</f>
        <v>7920</v>
      </c>
    </row>
    <row r="1109" spans="1:11">
      <c r="A1109" s="143"/>
      <c r="B1109" s="142"/>
      <c r="C1109" s="142"/>
      <c r="D1109" s="141" t="s">
        <v>957</v>
      </c>
      <c r="E1109" s="141" t="s">
        <v>1293</v>
      </c>
      <c r="F1109" s="142"/>
      <c r="G1109" s="142"/>
      <c r="H1109" s="142"/>
      <c r="I1109" s="142"/>
      <c r="J1109" s="142"/>
      <c r="K1109" s="142"/>
    </row>
    <row r="1110" spans="1:11">
      <c r="A1110" s="143"/>
      <c r="B1110" s="142"/>
      <c r="C1110" s="142"/>
      <c r="D1110" s="142"/>
      <c r="E1110" s="144" t="s">
        <v>2040</v>
      </c>
      <c r="F1110" s="142"/>
      <c r="G1110" s="142"/>
      <c r="H1110" s="145" t="s">
        <v>71</v>
      </c>
      <c r="I1110" s="146">
        <v>1.1000000000000001</v>
      </c>
      <c r="J1110" s="146">
        <f>Material!D40</f>
        <v>53000</v>
      </c>
      <c r="K1110" s="146">
        <f>J1110*I1110</f>
        <v>58300.000000000007</v>
      </c>
    </row>
    <row r="1111" spans="1:11" ht="27.75" customHeight="1">
      <c r="A1111" s="143"/>
      <c r="B1111" s="142"/>
      <c r="C1111" s="142"/>
      <c r="D1111" s="142"/>
      <c r="E1111" s="702" t="s">
        <v>2036</v>
      </c>
      <c r="F1111" s="702"/>
      <c r="G1111" s="702"/>
      <c r="H1111" s="145" t="s">
        <v>29</v>
      </c>
      <c r="I1111" s="146">
        <v>13.5</v>
      </c>
      <c r="J1111" s="146">
        <f>Material!D135</f>
        <v>1445</v>
      </c>
      <c r="K1111" s="146">
        <f>I1111*J1111</f>
        <v>19507.5</v>
      </c>
    </row>
    <row r="1112" spans="1:11">
      <c r="A1112" s="143"/>
      <c r="B1112" s="142"/>
      <c r="C1112" s="142"/>
      <c r="D1112" s="141" t="s">
        <v>959</v>
      </c>
      <c r="E1112" s="141" t="s">
        <v>1884</v>
      </c>
      <c r="F1112" s="142"/>
      <c r="G1112" s="142"/>
      <c r="H1112" s="142"/>
      <c r="I1112" s="142"/>
      <c r="J1112" s="142"/>
      <c r="K1112" s="147">
        <f>SUM(K1102:K1111)*12.5%</f>
        <v>14429.69975</v>
      </c>
    </row>
    <row r="1113" spans="1:11">
      <c r="A1113" s="143"/>
      <c r="B1113" s="142"/>
      <c r="C1113" s="142"/>
      <c r="D1113" s="141"/>
      <c r="E1113" s="141"/>
      <c r="F1113" s="142"/>
      <c r="G1113" s="142"/>
      <c r="H1113" s="142"/>
      <c r="I1113" s="142"/>
      <c r="J1113" s="142"/>
      <c r="K1113" s="147"/>
    </row>
    <row r="1114" spans="1:11">
      <c r="A1114" s="143"/>
      <c r="B1114" s="142"/>
      <c r="C1114" s="142"/>
      <c r="D1114" s="144" t="s">
        <v>2037</v>
      </c>
      <c r="E1114" s="142"/>
      <c r="F1114" s="142"/>
      <c r="G1114" s="142"/>
      <c r="H1114" s="142"/>
      <c r="I1114" s="142"/>
      <c r="J1114" s="142"/>
      <c r="K1114" s="146">
        <f>SUM(K1102:K1112)</f>
        <v>129867.29775</v>
      </c>
    </row>
    <row r="1115" spans="1:11">
      <c r="A1115" s="143"/>
      <c r="B1115" s="142"/>
      <c r="C1115" s="142"/>
      <c r="D1115" s="141" t="s">
        <v>2013</v>
      </c>
      <c r="E1115" s="142"/>
      <c r="F1115" s="142"/>
      <c r="G1115" s="142"/>
      <c r="H1115" s="142"/>
      <c r="I1115" s="142"/>
      <c r="J1115" s="142"/>
      <c r="K1115" s="147">
        <f>K1114/500</f>
        <v>259.73459550000001</v>
      </c>
    </row>
    <row r="1116" spans="1:11">
      <c r="A1116" s="143"/>
      <c r="B1116" s="142"/>
      <c r="C1116" s="141" t="s">
        <v>691</v>
      </c>
      <c r="D1116" s="141" t="s">
        <v>692</v>
      </c>
      <c r="E1116" s="142"/>
      <c r="F1116" s="142"/>
      <c r="G1116" s="142"/>
      <c r="H1116" s="142"/>
      <c r="I1116" s="142"/>
      <c r="J1116" s="142"/>
      <c r="K1116" s="142"/>
    </row>
    <row r="1117" spans="1:11">
      <c r="A1117" s="143"/>
      <c r="B1117" s="142"/>
      <c r="C1117" s="142"/>
      <c r="D1117" s="144" t="s">
        <v>1426</v>
      </c>
      <c r="E1117" s="142"/>
      <c r="F1117" s="142"/>
      <c r="G1117" s="142"/>
      <c r="H1117" s="142"/>
      <c r="I1117" s="142"/>
      <c r="J1117" s="142"/>
      <c r="K1117" s="142"/>
    </row>
    <row r="1118" spans="1:11">
      <c r="A1118" s="143"/>
      <c r="B1118" s="142"/>
      <c r="C1118" s="142"/>
      <c r="D1118" s="144" t="s">
        <v>2033</v>
      </c>
      <c r="E1118" s="142"/>
      <c r="F1118" s="142"/>
      <c r="G1118" s="142"/>
      <c r="H1118" s="142"/>
      <c r="I1118" s="142"/>
      <c r="J1118" s="142"/>
      <c r="K1118" s="142"/>
    </row>
    <row r="1119" spans="1:11">
      <c r="A1119" s="143"/>
      <c r="B1119" s="142"/>
      <c r="C1119" s="142"/>
      <c r="D1119" s="141" t="s">
        <v>953</v>
      </c>
      <c r="E1119" s="141" t="s">
        <v>1468</v>
      </c>
      <c r="F1119" s="142"/>
      <c r="G1119" s="142"/>
      <c r="H1119" s="142"/>
      <c r="I1119" s="142"/>
      <c r="J1119" s="142"/>
      <c r="K1119" s="142"/>
    </row>
    <row r="1120" spans="1:11">
      <c r="A1120" s="143"/>
      <c r="B1120" s="142"/>
      <c r="C1120" s="142"/>
      <c r="D1120" s="142"/>
      <c r="E1120" s="144" t="s">
        <v>1292</v>
      </c>
      <c r="F1120" s="142"/>
      <c r="G1120" s="142"/>
      <c r="H1120" s="145" t="s">
        <v>4</v>
      </c>
      <c r="I1120" s="146">
        <v>1.4</v>
      </c>
      <c r="J1120" s="146">
        <f>Labour!D16</f>
        <v>466.67</v>
      </c>
      <c r="K1120" s="146">
        <f>I1120*J1120</f>
        <v>653.33799999999997</v>
      </c>
    </row>
    <row r="1121" spans="1:11">
      <c r="A1121" s="143"/>
      <c r="B1121" s="142"/>
      <c r="C1121" s="142"/>
      <c r="D1121" s="142"/>
      <c r="E1121" s="144" t="s">
        <v>18</v>
      </c>
      <c r="F1121" s="142"/>
      <c r="G1121" s="142"/>
      <c r="H1121" s="145" t="s">
        <v>4</v>
      </c>
      <c r="I1121" s="146">
        <v>21</v>
      </c>
      <c r="J1121" s="146">
        <f>Labour!D17</f>
        <v>466.67</v>
      </c>
      <c r="K1121" s="146">
        <f>I1121*J1121</f>
        <v>9800.07</v>
      </c>
    </row>
    <row r="1122" spans="1:11">
      <c r="A1122" s="143"/>
      <c r="B1122" s="142"/>
      <c r="C1122" s="142"/>
      <c r="D1122" s="142"/>
      <c r="E1122" s="144" t="s">
        <v>1961</v>
      </c>
      <c r="F1122" s="142"/>
      <c r="G1122" s="142"/>
      <c r="H1122" s="145" t="s">
        <v>4</v>
      </c>
      <c r="I1122" s="146">
        <v>7</v>
      </c>
      <c r="J1122" s="146">
        <f>Labour!D18</f>
        <v>466.67</v>
      </c>
      <c r="K1122" s="146">
        <f>J1122*I1122</f>
        <v>3266.69</v>
      </c>
    </row>
    <row r="1123" spans="1:11">
      <c r="A1123" s="143"/>
      <c r="B1123" s="142"/>
      <c r="C1123" s="142"/>
      <c r="D1123" s="141" t="s">
        <v>955</v>
      </c>
      <c r="E1123" s="141" t="s">
        <v>1231</v>
      </c>
      <c r="F1123" s="142"/>
      <c r="G1123" s="142"/>
      <c r="H1123" s="142"/>
      <c r="I1123" s="142"/>
      <c r="J1123" s="142"/>
      <c r="K1123" s="142"/>
    </row>
    <row r="1124" spans="1:11">
      <c r="A1124" s="143"/>
      <c r="B1124" s="142"/>
      <c r="C1124" s="142"/>
      <c r="D1124" s="142"/>
      <c r="E1124" s="144" t="s">
        <v>245</v>
      </c>
      <c r="F1124" s="142"/>
      <c r="G1124" s="142"/>
      <c r="H1124" s="145" t="s">
        <v>89</v>
      </c>
      <c r="I1124" s="146">
        <v>6</v>
      </c>
      <c r="J1124" s="146">
        <f>'Plant &amp; Machinery'!G25</f>
        <v>2131</v>
      </c>
      <c r="K1124" s="146">
        <f>I1124*J1124</f>
        <v>12786</v>
      </c>
    </row>
    <row r="1125" spans="1:11" ht="15.75" customHeight="1">
      <c r="A1125" s="143"/>
      <c r="B1125" s="142"/>
      <c r="C1125" s="142"/>
      <c r="D1125" s="142"/>
      <c r="E1125" s="702" t="s">
        <v>2034</v>
      </c>
      <c r="F1125" s="702"/>
      <c r="G1125" s="702"/>
      <c r="H1125" s="145" t="s">
        <v>89</v>
      </c>
      <c r="I1125" s="146">
        <v>6</v>
      </c>
      <c r="J1125" s="146">
        <f>'Plant &amp; Machinery'!G9</f>
        <v>534</v>
      </c>
      <c r="K1125" s="146">
        <f>I1125*J1125</f>
        <v>3204</v>
      </c>
    </row>
    <row r="1126" spans="1:11">
      <c r="A1126" s="143"/>
      <c r="B1126" s="142"/>
      <c r="C1126" s="142"/>
      <c r="D1126" s="142"/>
      <c r="E1126" s="144" t="s">
        <v>1956</v>
      </c>
      <c r="F1126" s="142"/>
      <c r="G1126" s="142"/>
      <c r="H1126" s="145" t="s">
        <v>89</v>
      </c>
      <c r="I1126" s="146">
        <v>6</v>
      </c>
      <c r="J1126" s="146">
        <f>'Plant &amp; Machinery'!G36</f>
        <v>1320</v>
      </c>
      <c r="K1126" s="146">
        <f>J1126*I1126</f>
        <v>7920</v>
      </c>
    </row>
    <row r="1127" spans="1:11">
      <c r="A1127" s="143"/>
      <c r="B1127" s="142"/>
      <c r="C1127" s="142"/>
      <c r="D1127" s="141" t="s">
        <v>957</v>
      </c>
      <c r="E1127" s="141" t="s">
        <v>1293</v>
      </c>
      <c r="F1127" s="142"/>
      <c r="G1127" s="142"/>
      <c r="H1127" s="142"/>
      <c r="I1127" s="142"/>
      <c r="J1127" s="142"/>
      <c r="K1127" s="142"/>
    </row>
    <row r="1128" spans="1:11">
      <c r="A1128" s="143"/>
      <c r="B1128" s="142"/>
      <c r="C1128" s="142"/>
      <c r="D1128" s="142"/>
      <c r="E1128" s="144" t="s">
        <v>2041</v>
      </c>
      <c r="F1128" s="142"/>
      <c r="G1128" s="142"/>
      <c r="H1128" s="145" t="s">
        <v>71</v>
      </c>
      <c r="I1128" s="146">
        <v>1.1000000000000001</v>
      </c>
      <c r="J1128" s="146">
        <f>Material!D41</f>
        <v>75400</v>
      </c>
      <c r="K1128" s="146">
        <f>J1128*I1128</f>
        <v>82940</v>
      </c>
    </row>
    <row r="1129" spans="1:11" ht="28.5" customHeight="1">
      <c r="A1129" s="143"/>
      <c r="B1129" s="142"/>
      <c r="C1129" s="142"/>
      <c r="D1129" s="142"/>
      <c r="E1129" s="702" t="s">
        <v>2036</v>
      </c>
      <c r="F1129" s="702"/>
      <c r="G1129" s="702"/>
      <c r="H1129" s="145" t="s">
        <v>29</v>
      </c>
      <c r="I1129" s="146">
        <v>13.5</v>
      </c>
      <c r="J1129" s="146">
        <f>Material!D135</f>
        <v>1445</v>
      </c>
      <c r="K1129" s="146">
        <f>I1129*J1129</f>
        <v>19507.5</v>
      </c>
    </row>
    <row r="1130" spans="1:11">
      <c r="A1130" s="143"/>
      <c r="B1130" s="142"/>
      <c r="C1130" s="142"/>
      <c r="D1130" s="141" t="s">
        <v>959</v>
      </c>
      <c r="E1130" s="141" t="s">
        <v>1884</v>
      </c>
      <c r="F1130" s="142"/>
      <c r="G1130" s="142"/>
      <c r="H1130" s="142"/>
      <c r="I1130" s="142"/>
      <c r="J1130" s="142"/>
      <c r="K1130" s="147">
        <f>SUM(K1120:K1129)*12.5%</f>
        <v>17509.69975</v>
      </c>
    </row>
    <row r="1131" spans="1:11">
      <c r="A1131" s="143"/>
      <c r="B1131" s="142"/>
      <c r="C1131" s="142"/>
      <c r="D1131" s="141"/>
      <c r="E1131" s="141"/>
      <c r="F1131" s="142"/>
      <c r="G1131" s="142"/>
      <c r="H1131" s="142"/>
      <c r="I1131" s="142"/>
      <c r="J1131" s="142"/>
      <c r="K1131" s="147"/>
    </row>
    <row r="1132" spans="1:11">
      <c r="A1132" s="143"/>
      <c r="B1132" s="142"/>
      <c r="C1132" s="142"/>
      <c r="D1132" s="144" t="s">
        <v>2037</v>
      </c>
      <c r="E1132" s="142"/>
      <c r="F1132" s="142"/>
      <c r="G1132" s="142"/>
      <c r="H1132" s="142"/>
      <c r="I1132" s="142"/>
      <c r="J1132" s="142"/>
      <c r="K1132" s="146">
        <f>SUM(K1120:K1130)</f>
        <v>157587.29775</v>
      </c>
    </row>
    <row r="1133" spans="1:11">
      <c r="A1133" s="143"/>
      <c r="B1133" s="142"/>
      <c r="C1133" s="142"/>
      <c r="D1133" s="141" t="s">
        <v>2013</v>
      </c>
      <c r="E1133" s="142"/>
      <c r="F1133" s="142"/>
      <c r="G1133" s="142"/>
      <c r="H1133" s="142"/>
      <c r="I1133" s="142"/>
      <c r="J1133" s="142"/>
      <c r="K1133" s="147">
        <f>K1132/500</f>
        <v>315.17459550000001</v>
      </c>
    </row>
    <row r="1134" spans="1:11">
      <c r="A1134" s="143"/>
      <c r="B1134" s="142"/>
      <c r="C1134" s="141" t="s">
        <v>716</v>
      </c>
      <c r="D1134" s="142"/>
      <c r="E1134" s="142"/>
      <c r="F1134" s="142"/>
      <c r="G1134" s="142"/>
      <c r="H1134" s="142"/>
      <c r="I1134" s="142"/>
      <c r="J1134" s="142"/>
      <c r="K1134" s="142"/>
    </row>
    <row r="1135" spans="1:11">
      <c r="A1135" s="143"/>
      <c r="B1135" s="142"/>
      <c r="C1135" s="141" t="s">
        <v>384</v>
      </c>
      <c r="D1135" s="141" t="s">
        <v>72</v>
      </c>
      <c r="E1135" s="142"/>
      <c r="F1135" s="142"/>
      <c r="G1135" s="142"/>
      <c r="H1135" s="142"/>
      <c r="I1135" s="142"/>
      <c r="J1135" s="142"/>
      <c r="K1135" s="142"/>
    </row>
    <row r="1136" spans="1:11">
      <c r="A1136" s="143"/>
      <c r="B1136" s="142"/>
      <c r="C1136" s="142"/>
      <c r="D1136" s="144" t="s">
        <v>1426</v>
      </c>
      <c r="E1136" s="142"/>
      <c r="F1136" s="142"/>
      <c r="G1136" s="142"/>
      <c r="H1136" s="142"/>
      <c r="I1136" s="142"/>
      <c r="J1136" s="142"/>
      <c r="K1136" s="142"/>
    </row>
    <row r="1137" spans="1:11">
      <c r="A1137" s="143"/>
      <c r="B1137" s="142"/>
      <c r="C1137" s="142"/>
      <c r="D1137" s="144" t="s">
        <v>2033</v>
      </c>
      <c r="E1137" s="142"/>
      <c r="F1137" s="142"/>
      <c r="G1137" s="142"/>
      <c r="H1137" s="142"/>
      <c r="I1137" s="142"/>
      <c r="J1137" s="142"/>
      <c r="K1137" s="142"/>
    </row>
    <row r="1138" spans="1:11">
      <c r="A1138" s="143"/>
      <c r="B1138" s="142"/>
      <c r="C1138" s="142"/>
      <c r="D1138" s="141" t="s">
        <v>953</v>
      </c>
      <c r="E1138" s="141" t="s">
        <v>1468</v>
      </c>
      <c r="F1138" s="142"/>
      <c r="G1138" s="142"/>
      <c r="H1138" s="142"/>
      <c r="I1138" s="142"/>
      <c r="J1138" s="142"/>
      <c r="K1138" s="142"/>
    </row>
    <row r="1139" spans="1:11">
      <c r="A1139" s="143"/>
      <c r="B1139" s="142"/>
      <c r="C1139" s="142"/>
      <c r="D1139" s="142"/>
      <c r="E1139" s="144" t="s">
        <v>1292</v>
      </c>
      <c r="F1139" s="142"/>
      <c r="G1139" s="142"/>
      <c r="H1139" s="145" t="s">
        <v>4</v>
      </c>
      <c r="I1139" s="146">
        <v>1.4</v>
      </c>
      <c r="J1139" s="146">
        <f>Labour!D16</f>
        <v>466.67</v>
      </c>
      <c r="K1139" s="146">
        <f>I1139*J1139</f>
        <v>653.33799999999997</v>
      </c>
    </row>
    <row r="1140" spans="1:11">
      <c r="A1140" s="143"/>
      <c r="B1140" s="142"/>
      <c r="C1140" s="142"/>
      <c r="D1140" s="142"/>
      <c r="E1140" s="144" t="s">
        <v>18</v>
      </c>
      <c r="F1140" s="142"/>
      <c r="G1140" s="142"/>
      <c r="H1140" s="145" t="s">
        <v>4</v>
      </c>
      <c r="I1140" s="146">
        <v>21</v>
      </c>
      <c r="J1140" s="146">
        <f>Labour!D17</f>
        <v>466.67</v>
      </c>
      <c r="K1140" s="146">
        <f>I1140*J1140</f>
        <v>9800.07</v>
      </c>
    </row>
    <row r="1141" spans="1:11">
      <c r="A1141" s="143"/>
      <c r="B1141" s="142"/>
      <c r="C1141" s="142"/>
      <c r="D1141" s="142"/>
      <c r="E1141" s="144" t="s">
        <v>1961</v>
      </c>
      <c r="F1141" s="142"/>
      <c r="G1141" s="142"/>
      <c r="H1141" s="145" t="s">
        <v>4</v>
      </c>
      <c r="I1141" s="146">
        <v>7</v>
      </c>
      <c r="J1141" s="146">
        <f>Labour!D18</f>
        <v>466.67</v>
      </c>
      <c r="K1141" s="146">
        <f>J1141*I1141</f>
        <v>3266.69</v>
      </c>
    </row>
    <row r="1142" spans="1:11">
      <c r="A1142" s="143"/>
      <c r="B1142" s="142"/>
      <c r="C1142" s="142"/>
      <c r="D1142" s="141" t="s">
        <v>955</v>
      </c>
      <c r="E1142" s="141" t="s">
        <v>1231</v>
      </c>
      <c r="F1142" s="142"/>
      <c r="G1142" s="142"/>
      <c r="H1142" s="142"/>
      <c r="I1142" s="142"/>
      <c r="J1142" s="142"/>
      <c r="K1142" s="142"/>
    </row>
    <row r="1143" spans="1:11">
      <c r="A1143" s="143"/>
      <c r="B1143" s="142"/>
      <c r="C1143" s="142"/>
      <c r="D1143" s="142"/>
      <c r="E1143" s="144" t="s">
        <v>245</v>
      </c>
      <c r="F1143" s="142"/>
      <c r="G1143" s="142"/>
      <c r="H1143" s="145" t="s">
        <v>89</v>
      </c>
      <c r="I1143" s="146">
        <v>6</v>
      </c>
      <c r="J1143" s="146">
        <f>'Plant &amp; Machinery'!G25</f>
        <v>2131</v>
      </c>
      <c r="K1143" s="146">
        <f>I1143*J1143</f>
        <v>12786</v>
      </c>
    </row>
    <row r="1144" spans="1:11" ht="12.75" customHeight="1">
      <c r="A1144" s="143"/>
      <c r="B1144" s="142"/>
      <c r="C1144" s="142"/>
      <c r="D1144" s="142"/>
      <c r="E1144" s="702" t="s">
        <v>2034</v>
      </c>
      <c r="F1144" s="702"/>
      <c r="G1144" s="702"/>
      <c r="H1144" s="145" t="s">
        <v>89</v>
      </c>
      <c r="I1144" s="146">
        <v>6</v>
      </c>
      <c r="J1144" s="146">
        <f>'Plant &amp; Machinery'!G9</f>
        <v>534</v>
      </c>
      <c r="K1144" s="146">
        <f>I1144*J1144</f>
        <v>3204</v>
      </c>
    </row>
    <row r="1145" spans="1:11">
      <c r="A1145" s="143"/>
      <c r="B1145" s="142"/>
      <c r="C1145" s="142"/>
      <c r="D1145" s="142"/>
      <c r="E1145" s="144" t="s">
        <v>1956</v>
      </c>
      <c r="F1145" s="142"/>
      <c r="G1145" s="142"/>
      <c r="H1145" s="145" t="s">
        <v>89</v>
      </c>
      <c r="I1145" s="146">
        <v>6</v>
      </c>
      <c r="J1145" s="146">
        <f>'Plant &amp; Machinery'!G36</f>
        <v>1320</v>
      </c>
      <c r="K1145" s="146">
        <f>J1145*I1145</f>
        <v>7920</v>
      </c>
    </row>
    <row r="1146" spans="1:11">
      <c r="A1146" s="143"/>
      <c r="B1146" s="142"/>
      <c r="C1146" s="142"/>
      <c r="D1146" s="141" t="s">
        <v>957</v>
      </c>
      <c r="E1146" s="141" t="s">
        <v>1293</v>
      </c>
      <c r="F1146" s="142"/>
      <c r="G1146" s="142"/>
      <c r="H1146" s="142"/>
      <c r="I1146" s="142"/>
      <c r="J1146" s="142"/>
      <c r="K1146" s="142"/>
    </row>
    <row r="1147" spans="1:11">
      <c r="A1147" s="143"/>
      <c r="B1147" s="142"/>
      <c r="C1147" s="142"/>
      <c r="D1147" s="142"/>
      <c r="E1147" s="144" t="s">
        <v>2042</v>
      </c>
      <c r="F1147" s="142"/>
      <c r="G1147" s="142"/>
      <c r="H1147" s="145" t="s">
        <v>71</v>
      </c>
      <c r="I1147" s="146">
        <v>0.95</v>
      </c>
      <c r="J1147" s="146">
        <f>Material!D43</f>
        <v>45290</v>
      </c>
      <c r="K1147" s="146">
        <f>J1147*I1147</f>
        <v>43025.5</v>
      </c>
    </row>
    <row r="1148" spans="1:11" ht="30" customHeight="1">
      <c r="A1148" s="143"/>
      <c r="B1148" s="142"/>
      <c r="C1148" s="142"/>
      <c r="D1148" s="142"/>
      <c r="E1148" s="702" t="s">
        <v>2043</v>
      </c>
      <c r="F1148" s="702"/>
      <c r="G1148" s="702"/>
      <c r="H1148" s="158" t="s">
        <v>29</v>
      </c>
      <c r="I1148" s="146">
        <v>13.5</v>
      </c>
      <c r="J1148" s="146">
        <f>Material!$D$141</f>
        <v>1374</v>
      </c>
      <c r="K1148" s="146">
        <f>I1148*J1148</f>
        <v>18549</v>
      </c>
    </row>
    <row r="1149" spans="1:11">
      <c r="A1149" s="143"/>
      <c r="B1149" s="142"/>
      <c r="C1149" s="142"/>
      <c r="D1149" s="141" t="s">
        <v>959</v>
      </c>
      <c r="E1149" s="141" t="s">
        <v>1884</v>
      </c>
      <c r="F1149" s="142"/>
      <c r="G1149" s="142"/>
      <c r="H1149" s="142"/>
      <c r="I1149" s="142"/>
      <c r="J1149" s="142"/>
      <c r="K1149" s="147">
        <f>SUM(K1139:K1148)*12.5%</f>
        <v>12400.57475</v>
      </c>
    </row>
    <row r="1150" spans="1:11">
      <c r="A1150" s="143"/>
      <c r="B1150" s="142"/>
      <c r="C1150" s="142"/>
      <c r="D1150" s="141"/>
      <c r="E1150" s="141"/>
      <c r="F1150" s="142"/>
      <c r="G1150" s="142"/>
      <c r="H1150" s="142"/>
      <c r="I1150" s="142"/>
      <c r="J1150" s="142"/>
      <c r="K1150" s="147"/>
    </row>
    <row r="1151" spans="1:11">
      <c r="A1151" s="143"/>
      <c r="B1151" s="142"/>
      <c r="C1151" s="142"/>
      <c r="D1151" s="144" t="s">
        <v>2037</v>
      </c>
      <c r="E1151" s="142"/>
      <c r="F1151" s="142"/>
      <c r="G1151" s="142"/>
      <c r="H1151" s="142"/>
      <c r="I1151" s="142"/>
      <c r="J1151" s="142"/>
      <c r="K1151" s="146">
        <f>SUM(K1139:K1149)</f>
        <v>111605.17275</v>
      </c>
    </row>
    <row r="1152" spans="1:11">
      <c r="A1152" s="143"/>
      <c r="B1152" s="142"/>
      <c r="C1152" s="142"/>
      <c r="D1152" s="141" t="s">
        <v>2013</v>
      </c>
      <c r="E1152" s="142"/>
      <c r="F1152" s="142"/>
      <c r="G1152" s="142"/>
      <c r="H1152" s="142"/>
      <c r="I1152" s="142"/>
      <c r="J1152" s="142"/>
      <c r="K1152" s="147">
        <f>K1151/500</f>
        <v>223.21034549999999</v>
      </c>
    </row>
    <row r="1153" spans="1:11">
      <c r="A1153" s="143"/>
      <c r="B1153" s="142"/>
      <c r="C1153" s="141" t="s">
        <v>390</v>
      </c>
      <c r="D1153" s="141" t="s">
        <v>70</v>
      </c>
      <c r="E1153" s="142"/>
      <c r="F1153" s="142"/>
      <c r="G1153" s="142"/>
      <c r="H1153" s="142"/>
      <c r="I1153" s="142"/>
      <c r="J1153" s="142"/>
      <c r="K1153" s="142"/>
    </row>
    <row r="1154" spans="1:11">
      <c r="A1154" s="143"/>
      <c r="B1154" s="142"/>
      <c r="C1154" s="142"/>
      <c r="D1154" s="144" t="s">
        <v>1426</v>
      </c>
      <c r="E1154" s="142"/>
      <c r="F1154" s="142"/>
      <c r="G1154" s="142"/>
      <c r="H1154" s="142"/>
      <c r="I1154" s="142"/>
      <c r="J1154" s="142"/>
      <c r="K1154" s="142"/>
    </row>
    <row r="1155" spans="1:11">
      <c r="A1155" s="143"/>
      <c r="B1155" s="142"/>
      <c r="C1155" s="142"/>
      <c r="D1155" s="144" t="s">
        <v>2033</v>
      </c>
      <c r="E1155" s="142"/>
      <c r="F1155" s="142"/>
      <c r="G1155" s="142"/>
      <c r="H1155" s="142"/>
      <c r="I1155" s="142"/>
      <c r="J1155" s="142"/>
      <c r="K1155" s="142"/>
    </row>
    <row r="1156" spans="1:11">
      <c r="A1156" s="143"/>
      <c r="B1156" s="142"/>
      <c r="C1156" s="142"/>
      <c r="D1156" s="141" t="s">
        <v>953</v>
      </c>
      <c r="E1156" s="141" t="s">
        <v>1468</v>
      </c>
      <c r="F1156" s="142"/>
      <c r="G1156" s="142"/>
      <c r="H1156" s="142"/>
      <c r="I1156" s="142"/>
      <c r="J1156" s="142"/>
      <c r="K1156" s="142"/>
    </row>
    <row r="1157" spans="1:11">
      <c r="A1157" s="143"/>
      <c r="B1157" s="142"/>
      <c r="C1157" s="142"/>
      <c r="D1157" s="142"/>
      <c r="E1157" s="144" t="s">
        <v>1292</v>
      </c>
      <c r="F1157" s="142"/>
      <c r="G1157" s="142"/>
      <c r="H1157" s="145" t="s">
        <v>4</v>
      </c>
      <c r="I1157" s="146">
        <v>1.4</v>
      </c>
      <c r="J1157" s="146">
        <f>Labour!D16</f>
        <v>466.67</v>
      </c>
      <c r="K1157" s="146">
        <f>I1157*J1157</f>
        <v>653.33799999999997</v>
      </c>
    </row>
    <row r="1158" spans="1:11">
      <c r="A1158" s="143"/>
      <c r="B1158" s="142"/>
      <c r="C1158" s="142"/>
      <c r="D1158" s="142"/>
      <c r="E1158" s="144" t="s">
        <v>18</v>
      </c>
      <c r="F1158" s="142"/>
      <c r="G1158" s="142"/>
      <c r="H1158" s="145" t="s">
        <v>4</v>
      </c>
      <c r="I1158" s="146">
        <v>21</v>
      </c>
      <c r="J1158" s="146">
        <f>Labour!D17</f>
        <v>466.67</v>
      </c>
      <c r="K1158" s="146">
        <f>I1158*J1158</f>
        <v>9800.07</v>
      </c>
    </row>
    <row r="1159" spans="1:11">
      <c r="A1159" s="143"/>
      <c r="B1159" s="142"/>
      <c r="C1159" s="142"/>
      <c r="D1159" s="142"/>
      <c r="E1159" s="144" t="s">
        <v>1961</v>
      </c>
      <c r="F1159" s="142"/>
      <c r="G1159" s="142"/>
      <c r="H1159" s="145" t="s">
        <v>4</v>
      </c>
      <c r="I1159" s="146">
        <v>7</v>
      </c>
      <c r="J1159" s="146">
        <f>Labour!D18</f>
        <v>466.67</v>
      </c>
      <c r="K1159" s="146">
        <f>J1159*I1159</f>
        <v>3266.69</v>
      </c>
    </row>
    <row r="1160" spans="1:11">
      <c r="A1160" s="143"/>
      <c r="B1160" s="142"/>
      <c r="C1160" s="142"/>
      <c r="D1160" s="141" t="s">
        <v>955</v>
      </c>
      <c r="E1160" s="141" t="s">
        <v>1231</v>
      </c>
      <c r="F1160" s="142"/>
      <c r="G1160" s="142"/>
      <c r="H1160" s="142"/>
      <c r="I1160" s="142"/>
      <c r="J1160" s="142"/>
      <c r="K1160" s="142"/>
    </row>
    <row r="1161" spans="1:11">
      <c r="A1161" s="143"/>
      <c r="B1161" s="142"/>
      <c r="C1161" s="142"/>
      <c r="D1161" s="142"/>
      <c r="E1161" s="144" t="s">
        <v>245</v>
      </c>
      <c r="F1161" s="142"/>
      <c r="G1161" s="142"/>
      <c r="H1161" s="145" t="s">
        <v>89</v>
      </c>
      <c r="I1161" s="146">
        <v>6</v>
      </c>
      <c r="J1161" s="146">
        <f>'Plant &amp; Machinery'!G25</f>
        <v>2131</v>
      </c>
      <c r="K1161" s="146">
        <f>I1161*J1161</f>
        <v>12786</v>
      </c>
    </row>
    <row r="1162" spans="1:11" ht="12.75" customHeight="1">
      <c r="A1162" s="143"/>
      <c r="B1162" s="142"/>
      <c r="C1162" s="142"/>
      <c r="D1162" s="142"/>
      <c r="E1162" s="702" t="s">
        <v>2034</v>
      </c>
      <c r="F1162" s="702"/>
      <c r="G1162" s="702"/>
      <c r="H1162" s="145" t="s">
        <v>89</v>
      </c>
      <c r="I1162" s="146">
        <v>6</v>
      </c>
      <c r="J1162" s="146">
        <f>'Plant &amp; Machinery'!G9</f>
        <v>534</v>
      </c>
      <c r="K1162" s="146">
        <f>I1162*J1162</f>
        <v>3204</v>
      </c>
    </row>
    <row r="1163" spans="1:11">
      <c r="A1163" s="143"/>
      <c r="B1163" s="142"/>
      <c r="C1163" s="142"/>
      <c r="D1163" s="142"/>
      <c r="E1163" s="144" t="s">
        <v>1956</v>
      </c>
      <c r="F1163" s="142"/>
      <c r="G1163" s="142"/>
      <c r="H1163" s="145" t="s">
        <v>89</v>
      </c>
      <c r="I1163" s="146">
        <v>6</v>
      </c>
      <c r="J1163" s="146">
        <f>'Plant &amp; Machinery'!G36</f>
        <v>1320</v>
      </c>
      <c r="K1163" s="146">
        <f>J1163*I1163</f>
        <v>7920</v>
      </c>
    </row>
    <row r="1164" spans="1:11">
      <c r="A1164" s="143"/>
      <c r="B1164" s="142"/>
      <c r="C1164" s="142"/>
      <c r="D1164" s="141" t="s">
        <v>957</v>
      </c>
      <c r="E1164" s="141" t="s">
        <v>1293</v>
      </c>
      <c r="F1164" s="142"/>
      <c r="G1164" s="142"/>
      <c r="H1164" s="142"/>
      <c r="I1164" s="142"/>
      <c r="J1164" s="142"/>
      <c r="K1164" s="142"/>
    </row>
    <row r="1165" spans="1:11">
      <c r="A1165" s="143"/>
      <c r="B1165" s="142"/>
      <c r="C1165" s="142"/>
      <c r="D1165" s="142"/>
      <c r="E1165" s="144" t="s">
        <v>2044</v>
      </c>
      <c r="F1165" s="142"/>
      <c r="G1165" s="142"/>
      <c r="H1165" s="145" t="s">
        <v>71</v>
      </c>
      <c r="I1165" s="146">
        <v>0.95</v>
      </c>
      <c r="J1165" s="146">
        <f>Material!D42</f>
        <v>47590</v>
      </c>
      <c r="K1165" s="146">
        <f>J1165*I1165</f>
        <v>45210.5</v>
      </c>
    </row>
    <row r="1166" spans="1:11" ht="28.5" customHeight="1">
      <c r="A1166" s="143"/>
      <c r="B1166" s="142"/>
      <c r="C1166" s="142"/>
      <c r="D1166" s="142"/>
      <c r="E1166" s="702" t="s">
        <v>2043</v>
      </c>
      <c r="F1166" s="702"/>
      <c r="G1166" s="702"/>
      <c r="H1166" s="158" t="s">
        <v>29</v>
      </c>
      <c r="I1166" s="146">
        <v>13.5</v>
      </c>
      <c r="J1166" s="146">
        <f>Material!$D$141</f>
        <v>1374</v>
      </c>
      <c r="K1166" s="146">
        <f>I1166*J1166</f>
        <v>18549</v>
      </c>
    </row>
    <row r="1167" spans="1:11">
      <c r="A1167" s="143"/>
      <c r="B1167" s="142"/>
      <c r="C1167" s="142"/>
      <c r="D1167" s="141" t="s">
        <v>959</v>
      </c>
      <c r="E1167" s="141" t="s">
        <v>1884</v>
      </c>
      <c r="F1167" s="142"/>
      <c r="G1167" s="142"/>
      <c r="H1167" s="142"/>
      <c r="I1167" s="142"/>
      <c r="J1167" s="142"/>
      <c r="K1167" s="147">
        <f>SUM(K1157:K1166)*12.5%</f>
        <v>12673.69975</v>
      </c>
    </row>
    <row r="1168" spans="1:11">
      <c r="A1168" s="143"/>
      <c r="B1168" s="142"/>
      <c r="C1168" s="142"/>
      <c r="D1168" s="141"/>
      <c r="E1168" s="141"/>
      <c r="F1168" s="142"/>
      <c r="G1168" s="142"/>
      <c r="H1168" s="142"/>
      <c r="I1168" s="142"/>
      <c r="J1168" s="142"/>
      <c r="K1168" s="147"/>
    </row>
    <row r="1169" spans="1:11">
      <c r="A1169" s="143"/>
      <c r="B1169" s="142"/>
      <c r="C1169" s="142"/>
      <c r="D1169" s="144" t="s">
        <v>2037</v>
      </c>
      <c r="E1169" s="142"/>
      <c r="F1169" s="142"/>
      <c r="G1169" s="142"/>
      <c r="H1169" s="142"/>
      <c r="I1169" s="142"/>
      <c r="J1169" s="142"/>
      <c r="K1169" s="146">
        <f>SUM(K1157:K1167)</f>
        <v>114063.29775</v>
      </c>
    </row>
    <row r="1170" spans="1:11">
      <c r="A1170" s="143"/>
      <c r="B1170" s="142"/>
      <c r="C1170" s="142"/>
      <c r="D1170" s="141" t="s">
        <v>2013</v>
      </c>
      <c r="E1170" s="142"/>
      <c r="F1170" s="142"/>
      <c r="G1170" s="142"/>
      <c r="H1170" s="142"/>
      <c r="I1170" s="142"/>
      <c r="J1170" s="142"/>
      <c r="K1170" s="147">
        <f>K1169/500</f>
        <v>228.12659550000001</v>
      </c>
    </row>
    <row r="1171" spans="1:11">
      <c r="A1171" s="143"/>
      <c r="B1171" s="142"/>
      <c r="C1171" s="141" t="s">
        <v>687</v>
      </c>
      <c r="D1171" s="141" t="s">
        <v>688</v>
      </c>
      <c r="E1171" s="142"/>
      <c r="F1171" s="142"/>
      <c r="G1171" s="142"/>
      <c r="H1171" s="142"/>
      <c r="I1171" s="142"/>
      <c r="J1171" s="142"/>
      <c r="K1171" s="142"/>
    </row>
    <row r="1172" spans="1:11">
      <c r="A1172" s="143"/>
      <c r="B1172" s="142"/>
      <c r="C1172" s="142"/>
      <c r="D1172" s="144" t="s">
        <v>1426</v>
      </c>
      <c r="E1172" s="142"/>
      <c r="F1172" s="142"/>
      <c r="G1172" s="142"/>
      <c r="H1172" s="142"/>
      <c r="I1172" s="142"/>
      <c r="J1172" s="142"/>
      <c r="K1172" s="142"/>
    </row>
    <row r="1173" spans="1:11">
      <c r="A1173" s="143"/>
      <c r="B1173" s="142"/>
      <c r="C1173" s="142"/>
      <c r="D1173" s="144" t="s">
        <v>2033</v>
      </c>
      <c r="E1173" s="142"/>
      <c r="F1173" s="142"/>
      <c r="G1173" s="142"/>
      <c r="H1173" s="142"/>
      <c r="I1173" s="142"/>
      <c r="J1173" s="142"/>
      <c r="K1173" s="142"/>
    </row>
    <row r="1174" spans="1:11">
      <c r="A1174" s="143"/>
      <c r="B1174" s="142"/>
      <c r="C1174" s="142"/>
      <c r="D1174" s="141" t="s">
        <v>953</v>
      </c>
      <c r="E1174" s="141" t="s">
        <v>1468</v>
      </c>
      <c r="F1174" s="142"/>
      <c r="G1174" s="142"/>
      <c r="H1174" s="142"/>
      <c r="I1174" s="142"/>
      <c r="J1174" s="142"/>
      <c r="K1174" s="142"/>
    </row>
    <row r="1175" spans="1:11">
      <c r="A1175" s="143"/>
      <c r="B1175" s="142"/>
      <c r="C1175" s="142"/>
      <c r="D1175" s="142"/>
      <c r="E1175" s="144" t="s">
        <v>1292</v>
      </c>
      <c r="F1175" s="142"/>
      <c r="G1175" s="142"/>
      <c r="H1175" s="145" t="s">
        <v>4</v>
      </c>
      <c r="I1175" s="146">
        <v>1.4</v>
      </c>
      <c r="J1175" s="146">
        <f>Labour!D16</f>
        <v>466.67</v>
      </c>
      <c r="K1175" s="146">
        <f>I1175*J1175</f>
        <v>653.33799999999997</v>
      </c>
    </row>
    <row r="1176" spans="1:11">
      <c r="A1176" s="143"/>
      <c r="B1176" s="142"/>
      <c r="C1176" s="142"/>
      <c r="D1176" s="142"/>
      <c r="E1176" s="144" t="s">
        <v>18</v>
      </c>
      <c r="F1176" s="142"/>
      <c r="G1176" s="142"/>
      <c r="H1176" s="145" t="s">
        <v>4</v>
      </c>
      <c r="I1176" s="146">
        <v>21</v>
      </c>
      <c r="J1176" s="146">
        <f>Labour!D17</f>
        <v>466.67</v>
      </c>
      <c r="K1176" s="146">
        <f>I1176*J1176</f>
        <v>9800.07</v>
      </c>
    </row>
    <row r="1177" spans="1:11">
      <c r="A1177" s="143"/>
      <c r="B1177" s="142"/>
      <c r="C1177" s="142"/>
      <c r="D1177" s="142"/>
      <c r="E1177" s="144" t="s">
        <v>1961</v>
      </c>
      <c r="F1177" s="142"/>
      <c r="G1177" s="142"/>
      <c r="H1177" s="145" t="s">
        <v>4</v>
      </c>
      <c r="I1177" s="146">
        <v>7</v>
      </c>
      <c r="J1177" s="146">
        <f>Labour!D18</f>
        <v>466.67</v>
      </c>
      <c r="K1177" s="146">
        <f>J1177*I1177</f>
        <v>3266.69</v>
      </c>
    </row>
    <row r="1178" spans="1:11">
      <c r="A1178" s="143"/>
      <c r="B1178" s="142"/>
      <c r="C1178" s="142"/>
      <c r="D1178" s="141" t="s">
        <v>955</v>
      </c>
      <c r="E1178" s="141" t="s">
        <v>1231</v>
      </c>
      <c r="F1178" s="142"/>
      <c r="G1178" s="142"/>
      <c r="H1178" s="142"/>
      <c r="I1178" s="142"/>
      <c r="J1178" s="142"/>
      <c r="K1178" s="142"/>
    </row>
    <row r="1179" spans="1:11">
      <c r="A1179" s="143"/>
      <c r="B1179" s="142"/>
      <c r="C1179" s="142"/>
      <c r="D1179" s="142"/>
      <c r="E1179" s="144" t="s">
        <v>245</v>
      </c>
      <c r="F1179" s="142"/>
      <c r="G1179" s="142"/>
      <c r="H1179" s="145" t="s">
        <v>89</v>
      </c>
      <c r="I1179" s="146">
        <v>6</v>
      </c>
      <c r="J1179" s="146">
        <f>'Plant &amp; Machinery'!G25</f>
        <v>2131</v>
      </c>
      <c r="K1179" s="146">
        <f>I1179*J1179</f>
        <v>12786</v>
      </c>
    </row>
    <row r="1180" spans="1:11" ht="12.75" customHeight="1">
      <c r="A1180" s="143"/>
      <c r="B1180" s="142"/>
      <c r="C1180" s="142"/>
      <c r="D1180" s="142"/>
      <c r="E1180" s="702" t="s">
        <v>2034</v>
      </c>
      <c r="F1180" s="702"/>
      <c r="G1180" s="702"/>
      <c r="H1180" s="145" t="s">
        <v>89</v>
      </c>
      <c r="I1180" s="146">
        <v>6</v>
      </c>
      <c r="J1180" s="146">
        <f>'Plant &amp; Machinery'!G9</f>
        <v>534</v>
      </c>
      <c r="K1180" s="146">
        <f>I1180*J1180</f>
        <v>3204</v>
      </c>
    </row>
    <row r="1181" spans="1:11">
      <c r="A1181" s="143"/>
      <c r="B1181" s="142"/>
      <c r="C1181" s="142"/>
      <c r="D1181" s="142"/>
      <c r="E1181" s="144" t="s">
        <v>1956</v>
      </c>
      <c r="F1181" s="142"/>
      <c r="G1181" s="142"/>
      <c r="H1181" s="145" t="s">
        <v>89</v>
      </c>
      <c r="I1181" s="146">
        <v>6</v>
      </c>
      <c r="J1181" s="146">
        <f>'Plant &amp; Machinery'!G36</f>
        <v>1320</v>
      </c>
      <c r="K1181" s="146">
        <f>J1181*I1181</f>
        <v>7920</v>
      </c>
    </row>
    <row r="1182" spans="1:11">
      <c r="A1182" s="143"/>
      <c r="B1182" s="142"/>
      <c r="C1182" s="142"/>
      <c r="D1182" s="141" t="s">
        <v>957</v>
      </c>
      <c r="E1182" s="141" t="s">
        <v>1293</v>
      </c>
      <c r="F1182" s="142"/>
      <c r="G1182" s="142"/>
      <c r="H1182" s="142"/>
      <c r="I1182" s="142"/>
      <c r="J1182" s="142"/>
      <c r="K1182" s="142"/>
    </row>
    <row r="1183" spans="1:11">
      <c r="A1183" s="143"/>
      <c r="B1183" s="142"/>
      <c r="C1183" s="142"/>
      <c r="D1183" s="142"/>
      <c r="E1183" s="144" t="s">
        <v>2045</v>
      </c>
      <c r="F1183" s="142"/>
      <c r="G1183" s="142"/>
      <c r="H1183" s="145" t="s">
        <v>71</v>
      </c>
      <c r="I1183" s="146">
        <v>0.95</v>
      </c>
      <c r="J1183" s="146">
        <f>Material!D41</f>
        <v>75400</v>
      </c>
      <c r="K1183" s="146">
        <f>I1183*J1183</f>
        <v>71630</v>
      </c>
    </row>
    <row r="1184" spans="1:11" ht="28.5" customHeight="1">
      <c r="A1184" s="143"/>
      <c r="B1184" s="142"/>
      <c r="C1184" s="142"/>
      <c r="D1184" s="142"/>
      <c r="E1184" s="702" t="s">
        <v>2043</v>
      </c>
      <c r="F1184" s="702"/>
      <c r="G1184" s="702"/>
      <c r="H1184" s="158" t="s">
        <v>29</v>
      </c>
      <c r="I1184" s="146">
        <v>13.5</v>
      </c>
      <c r="J1184" s="146">
        <f>Material!$D$141</f>
        <v>1374</v>
      </c>
      <c r="K1184" s="146">
        <f>I1184*J1184</f>
        <v>18549</v>
      </c>
    </row>
    <row r="1185" spans="1:11">
      <c r="A1185" s="143"/>
      <c r="B1185" s="142"/>
      <c r="C1185" s="142"/>
      <c r="D1185" s="141" t="s">
        <v>959</v>
      </c>
      <c r="E1185" s="141" t="s">
        <v>1884</v>
      </c>
      <c r="F1185" s="142"/>
      <c r="G1185" s="142"/>
      <c r="H1185" s="142"/>
      <c r="I1185" s="142"/>
      <c r="J1185" s="142"/>
      <c r="K1185" s="147">
        <f>SUM(K1175:K1184)*12.5%</f>
        <v>15976.13725</v>
      </c>
    </row>
    <row r="1186" spans="1:11">
      <c r="A1186" s="143"/>
      <c r="B1186" s="142"/>
      <c r="C1186" s="142"/>
      <c r="D1186" s="141"/>
      <c r="E1186" s="141"/>
      <c r="F1186" s="142"/>
      <c r="G1186" s="142"/>
      <c r="H1186" s="142"/>
      <c r="I1186" s="142"/>
      <c r="J1186" s="142"/>
      <c r="K1186" s="147"/>
    </row>
    <row r="1187" spans="1:11">
      <c r="A1187" s="143"/>
      <c r="B1187" s="142"/>
      <c r="C1187" s="142"/>
      <c r="D1187" s="144" t="s">
        <v>2037</v>
      </c>
      <c r="E1187" s="142"/>
      <c r="F1187" s="142"/>
      <c r="G1187" s="142"/>
      <c r="H1187" s="142"/>
      <c r="I1187" s="142"/>
      <c r="J1187" s="142"/>
      <c r="K1187" s="146">
        <f>SUM(K1175:K1185)</f>
        <v>143785.23525</v>
      </c>
    </row>
    <row r="1188" spans="1:11">
      <c r="A1188" s="143"/>
      <c r="B1188" s="142"/>
      <c r="C1188" s="142"/>
      <c r="D1188" s="141" t="s">
        <v>2013</v>
      </c>
      <c r="E1188" s="142"/>
      <c r="F1188" s="142"/>
      <c r="G1188" s="142"/>
      <c r="H1188" s="142"/>
      <c r="I1188" s="142"/>
      <c r="J1188" s="142"/>
      <c r="K1188" s="147">
        <f>K1187/500</f>
        <v>287.5704705</v>
      </c>
    </row>
    <row r="1189" spans="1:11">
      <c r="A1189" s="143"/>
      <c r="B1189" s="142"/>
      <c r="C1189" s="141" t="s">
        <v>689</v>
      </c>
      <c r="D1189" s="141" t="s">
        <v>690</v>
      </c>
      <c r="E1189" s="142"/>
      <c r="F1189" s="142"/>
      <c r="G1189" s="142"/>
      <c r="H1189" s="142"/>
      <c r="I1189" s="142"/>
      <c r="J1189" s="142"/>
      <c r="K1189" s="142"/>
    </row>
    <row r="1190" spans="1:11">
      <c r="A1190" s="143"/>
      <c r="B1190" s="142"/>
      <c r="C1190" s="142"/>
      <c r="D1190" s="144" t="s">
        <v>1426</v>
      </c>
      <c r="E1190" s="142"/>
      <c r="F1190" s="142"/>
      <c r="G1190" s="142"/>
      <c r="H1190" s="142"/>
      <c r="I1190" s="142"/>
      <c r="J1190" s="142"/>
      <c r="K1190" s="142"/>
    </row>
    <row r="1191" spans="1:11">
      <c r="A1191" s="143"/>
      <c r="B1191" s="142"/>
      <c r="C1191" s="142"/>
      <c r="D1191" s="144" t="s">
        <v>2033</v>
      </c>
      <c r="E1191" s="142"/>
      <c r="F1191" s="142"/>
      <c r="G1191" s="142"/>
      <c r="H1191" s="142"/>
      <c r="I1191" s="142"/>
      <c r="J1191" s="142"/>
      <c r="K1191" s="142"/>
    </row>
    <row r="1192" spans="1:11">
      <c r="A1192" s="143"/>
      <c r="B1192" s="142"/>
      <c r="C1192" s="142"/>
      <c r="D1192" s="141" t="s">
        <v>953</v>
      </c>
      <c r="E1192" s="141" t="s">
        <v>1468</v>
      </c>
      <c r="F1192" s="142"/>
      <c r="G1192" s="142"/>
      <c r="H1192" s="142"/>
      <c r="I1192" s="142"/>
      <c r="J1192" s="142"/>
      <c r="K1192" s="142"/>
    </row>
    <row r="1193" spans="1:11">
      <c r="A1193" s="143"/>
      <c r="B1193" s="142"/>
      <c r="C1193" s="142"/>
      <c r="D1193" s="142"/>
      <c r="E1193" s="144" t="s">
        <v>1292</v>
      </c>
      <c r="F1193" s="142"/>
      <c r="G1193" s="142"/>
      <c r="H1193" s="145" t="s">
        <v>4</v>
      </c>
      <c r="I1193" s="146">
        <v>1.4</v>
      </c>
      <c r="J1193" s="146">
        <f>Labour!D16</f>
        <v>466.67</v>
      </c>
      <c r="K1193" s="146">
        <f>I1193*J1193</f>
        <v>653.33799999999997</v>
      </c>
    </row>
    <row r="1194" spans="1:11">
      <c r="A1194" s="143"/>
      <c r="B1194" s="142"/>
      <c r="C1194" s="142"/>
      <c r="D1194" s="142"/>
      <c r="E1194" s="144" t="s">
        <v>18</v>
      </c>
      <c r="F1194" s="142"/>
      <c r="G1194" s="142"/>
      <c r="H1194" s="145" t="s">
        <v>4</v>
      </c>
      <c r="I1194" s="146">
        <v>21</v>
      </c>
      <c r="J1194" s="146">
        <f>Labour!D17</f>
        <v>466.67</v>
      </c>
      <c r="K1194" s="146">
        <f>I1194*J1194</f>
        <v>9800.07</v>
      </c>
    </row>
    <row r="1195" spans="1:11">
      <c r="A1195" s="143"/>
      <c r="B1195" s="142"/>
      <c r="C1195" s="142"/>
      <c r="D1195" s="142"/>
      <c r="E1195" s="144" t="s">
        <v>1961</v>
      </c>
      <c r="F1195" s="142"/>
      <c r="G1195" s="142"/>
      <c r="H1195" s="145" t="s">
        <v>4</v>
      </c>
      <c r="I1195" s="146">
        <v>7</v>
      </c>
      <c r="J1195" s="146">
        <f>Labour!D18</f>
        <v>466.67</v>
      </c>
      <c r="K1195" s="146">
        <f>J1195*I1195</f>
        <v>3266.69</v>
      </c>
    </row>
    <row r="1196" spans="1:11">
      <c r="A1196" s="143"/>
      <c r="B1196" s="142"/>
      <c r="C1196" s="142"/>
      <c r="D1196" s="141" t="s">
        <v>955</v>
      </c>
      <c r="E1196" s="141" t="s">
        <v>1231</v>
      </c>
      <c r="F1196" s="142"/>
      <c r="G1196" s="142"/>
      <c r="H1196" s="142"/>
      <c r="I1196" s="142"/>
      <c r="J1196" s="142"/>
      <c r="K1196" s="142"/>
    </row>
    <row r="1197" spans="1:11">
      <c r="A1197" s="143"/>
      <c r="B1197" s="142"/>
      <c r="C1197" s="142"/>
      <c r="D1197" s="142"/>
      <c r="E1197" s="144" t="s">
        <v>245</v>
      </c>
      <c r="F1197" s="142"/>
      <c r="G1197" s="142"/>
      <c r="H1197" s="145" t="s">
        <v>89</v>
      </c>
      <c r="I1197" s="146">
        <v>6</v>
      </c>
      <c r="J1197" s="146">
        <f>'Plant &amp; Machinery'!G25</f>
        <v>2131</v>
      </c>
      <c r="K1197" s="146">
        <f>I1197*J1197</f>
        <v>12786</v>
      </c>
    </row>
    <row r="1198" spans="1:11" ht="12.75" customHeight="1">
      <c r="A1198" s="143"/>
      <c r="B1198" s="142"/>
      <c r="C1198" s="142"/>
      <c r="D1198" s="142"/>
      <c r="E1198" s="702" t="s">
        <v>2034</v>
      </c>
      <c r="F1198" s="702"/>
      <c r="G1198" s="702"/>
      <c r="H1198" s="145" t="s">
        <v>89</v>
      </c>
      <c r="I1198" s="146">
        <v>6</v>
      </c>
      <c r="J1198" s="146">
        <f>'Plant &amp; Machinery'!G9</f>
        <v>534</v>
      </c>
      <c r="K1198" s="146">
        <f>I1198*J1198</f>
        <v>3204</v>
      </c>
    </row>
    <row r="1199" spans="1:11">
      <c r="A1199" s="143"/>
      <c r="B1199" s="142"/>
      <c r="C1199" s="142"/>
      <c r="D1199" s="142"/>
      <c r="E1199" s="144" t="s">
        <v>1956</v>
      </c>
      <c r="F1199" s="142"/>
      <c r="G1199" s="142"/>
      <c r="H1199" s="145" t="s">
        <v>89</v>
      </c>
      <c r="I1199" s="146">
        <v>6</v>
      </c>
      <c r="J1199" s="146">
        <f>'Plant &amp; Machinery'!G36</f>
        <v>1320</v>
      </c>
      <c r="K1199" s="146">
        <f>J1199*I1199</f>
        <v>7920</v>
      </c>
    </row>
    <row r="1200" spans="1:11">
      <c r="A1200" s="143"/>
      <c r="B1200" s="142"/>
      <c r="C1200" s="142"/>
      <c r="D1200" s="141" t="s">
        <v>957</v>
      </c>
      <c r="E1200" s="141" t="s">
        <v>1293</v>
      </c>
      <c r="F1200" s="142"/>
      <c r="G1200" s="142"/>
      <c r="H1200" s="142"/>
      <c r="I1200" s="142"/>
      <c r="J1200" s="142"/>
      <c r="K1200" s="142"/>
    </row>
    <row r="1201" spans="1:11">
      <c r="A1201" s="143"/>
      <c r="B1201" s="142"/>
      <c r="C1201" s="142"/>
      <c r="D1201" s="142"/>
      <c r="E1201" s="144" t="s">
        <v>2046</v>
      </c>
      <c r="F1201" s="142"/>
      <c r="G1201" s="142"/>
      <c r="H1201" s="145" t="s">
        <v>71</v>
      </c>
      <c r="I1201" s="146">
        <v>0.95</v>
      </c>
      <c r="J1201" s="146">
        <f>Material!D40</f>
        <v>53000</v>
      </c>
      <c r="K1201" s="146">
        <f>J1201*I1201</f>
        <v>50350</v>
      </c>
    </row>
    <row r="1202" spans="1:11" ht="27" customHeight="1">
      <c r="A1202" s="143"/>
      <c r="B1202" s="142"/>
      <c r="C1202" s="142"/>
      <c r="D1202" s="142"/>
      <c r="E1202" s="702" t="s">
        <v>2043</v>
      </c>
      <c r="F1202" s="702"/>
      <c r="G1202" s="702"/>
      <c r="H1202" s="158" t="s">
        <v>29</v>
      </c>
      <c r="I1202" s="146">
        <v>13.5</v>
      </c>
      <c r="J1202" s="146">
        <f>Material!$D$141</f>
        <v>1374</v>
      </c>
      <c r="K1202" s="146">
        <f>I1202*J1202</f>
        <v>18549</v>
      </c>
    </row>
    <row r="1203" spans="1:11">
      <c r="A1203" s="143"/>
      <c r="B1203" s="142"/>
      <c r="C1203" s="142"/>
      <c r="D1203" s="141" t="s">
        <v>959</v>
      </c>
      <c r="E1203" s="141" t="s">
        <v>1884</v>
      </c>
      <c r="F1203" s="142"/>
      <c r="G1203" s="142"/>
      <c r="H1203" s="142"/>
      <c r="I1203" s="142"/>
      <c r="J1203" s="142"/>
      <c r="K1203" s="147">
        <f>SUM(K1193:K1202)*12.5%</f>
        <v>13316.13725</v>
      </c>
    </row>
    <row r="1204" spans="1:11">
      <c r="A1204" s="143"/>
      <c r="B1204" s="142"/>
      <c r="C1204" s="142"/>
      <c r="D1204" s="141"/>
      <c r="E1204" s="141"/>
      <c r="F1204" s="142"/>
      <c r="G1204" s="142"/>
      <c r="H1204" s="142"/>
      <c r="I1204" s="142"/>
      <c r="J1204" s="142"/>
      <c r="K1204" s="147"/>
    </row>
    <row r="1205" spans="1:11">
      <c r="A1205" s="143"/>
      <c r="B1205" s="142"/>
      <c r="C1205" s="142"/>
      <c r="D1205" s="144" t="s">
        <v>2037</v>
      </c>
      <c r="E1205" s="142"/>
      <c r="F1205" s="142"/>
      <c r="G1205" s="142"/>
      <c r="H1205" s="142"/>
      <c r="I1205" s="142"/>
      <c r="J1205" s="142"/>
      <c r="K1205" s="146">
        <f>SUM(K1193:K1203)</f>
        <v>119845.23525</v>
      </c>
    </row>
    <row r="1206" spans="1:11">
      <c r="A1206" s="143"/>
      <c r="B1206" s="142"/>
      <c r="C1206" s="142"/>
      <c r="D1206" s="141" t="s">
        <v>2013</v>
      </c>
      <c r="E1206" s="142"/>
      <c r="F1206" s="142"/>
      <c r="G1206" s="142"/>
      <c r="H1206" s="142"/>
      <c r="I1206" s="142"/>
      <c r="J1206" s="142"/>
      <c r="K1206" s="147">
        <f>K1205/500</f>
        <v>239.6904705</v>
      </c>
    </row>
    <row r="1207" spans="1:11">
      <c r="A1207" s="143"/>
      <c r="B1207" s="142"/>
      <c r="C1207" s="141" t="s">
        <v>691</v>
      </c>
      <c r="D1207" s="141" t="s">
        <v>692</v>
      </c>
      <c r="E1207" s="142"/>
      <c r="F1207" s="142"/>
      <c r="G1207" s="142"/>
      <c r="H1207" s="142"/>
      <c r="I1207" s="142"/>
      <c r="J1207" s="142"/>
      <c r="K1207" s="142"/>
    </row>
    <row r="1208" spans="1:11">
      <c r="A1208" s="143"/>
      <c r="B1208" s="142"/>
      <c r="C1208" s="142"/>
      <c r="D1208" s="144" t="s">
        <v>1426</v>
      </c>
      <c r="E1208" s="142"/>
      <c r="F1208" s="142"/>
      <c r="G1208" s="142"/>
      <c r="H1208" s="142"/>
      <c r="I1208" s="142"/>
      <c r="J1208" s="142"/>
      <c r="K1208" s="142"/>
    </row>
    <row r="1209" spans="1:11">
      <c r="A1209" s="143"/>
      <c r="B1209" s="142"/>
      <c r="C1209" s="142"/>
      <c r="D1209" s="144" t="s">
        <v>2033</v>
      </c>
      <c r="E1209" s="142"/>
      <c r="F1209" s="142"/>
      <c r="G1209" s="142"/>
      <c r="H1209" s="142"/>
      <c r="I1209" s="142"/>
      <c r="J1209" s="142"/>
      <c r="K1209" s="142"/>
    </row>
    <row r="1210" spans="1:11">
      <c r="A1210" s="143"/>
      <c r="B1210" s="142"/>
      <c r="C1210" s="142"/>
      <c r="D1210" s="141" t="s">
        <v>953</v>
      </c>
      <c r="E1210" s="141" t="s">
        <v>1468</v>
      </c>
      <c r="F1210" s="142"/>
      <c r="G1210" s="142"/>
      <c r="H1210" s="142"/>
      <c r="I1210" s="142"/>
      <c r="J1210" s="142"/>
      <c r="K1210" s="142"/>
    </row>
    <row r="1211" spans="1:11">
      <c r="A1211" s="143"/>
      <c r="B1211" s="142"/>
      <c r="C1211" s="142"/>
      <c r="D1211" s="142"/>
      <c r="E1211" s="144" t="s">
        <v>1292</v>
      </c>
      <c r="F1211" s="142"/>
      <c r="G1211" s="142"/>
      <c r="H1211" s="145" t="s">
        <v>4</v>
      </c>
      <c r="I1211" s="146">
        <v>1.4</v>
      </c>
      <c r="J1211" s="146">
        <f>Labour!D16</f>
        <v>466.67</v>
      </c>
      <c r="K1211" s="146">
        <f>I1211*J1211</f>
        <v>653.33799999999997</v>
      </c>
    </row>
    <row r="1212" spans="1:11">
      <c r="A1212" s="143"/>
      <c r="B1212" s="142"/>
      <c r="C1212" s="142"/>
      <c r="D1212" s="142"/>
      <c r="E1212" s="144" t="s">
        <v>18</v>
      </c>
      <c r="F1212" s="142"/>
      <c r="G1212" s="142"/>
      <c r="H1212" s="145" t="s">
        <v>4</v>
      </c>
      <c r="I1212" s="146">
        <v>21</v>
      </c>
      <c r="J1212" s="146">
        <f>Labour!D17</f>
        <v>466.67</v>
      </c>
      <c r="K1212" s="146">
        <f>I1212*J1212</f>
        <v>9800.07</v>
      </c>
    </row>
    <row r="1213" spans="1:11">
      <c r="A1213" s="143"/>
      <c r="B1213" s="142"/>
      <c r="C1213" s="142"/>
      <c r="D1213" s="142"/>
      <c r="E1213" s="144" t="s">
        <v>1961</v>
      </c>
      <c r="F1213" s="142"/>
      <c r="G1213" s="142"/>
      <c r="H1213" s="145" t="s">
        <v>4</v>
      </c>
      <c r="I1213" s="146">
        <v>7</v>
      </c>
      <c r="J1213" s="146">
        <f>Labour!D18</f>
        <v>466.67</v>
      </c>
      <c r="K1213" s="146">
        <f>J1213*I1213</f>
        <v>3266.69</v>
      </c>
    </row>
    <row r="1214" spans="1:11">
      <c r="A1214" s="143"/>
      <c r="B1214" s="142"/>
      <c r="C1214" s="142"/>
      <c r="D1214" s="141" t="s">
        <v>955</v>
      </c>
      <c r="E1214" s="141" t="s">
        <v>1231</v>
      </c>
      <c r="F1214" s="142"/>
      <c r="G1214" s="142"/>
      <c r="H1214" s="142"/>
      <c r="I1214" s="142"/>
      <c r="J1214" s="142"/>
      <c r="K1214" s="142"/>
    </row>
    <row r="1215" spans="1:11">
      <c r="A1215" s="143"/>
      <c r="B1215" s="142"/>
      <c r="C1215" s="142"/>
      <c r="D1215" s="142"/>
      <c r="E1215" s="144" t="s">
        <v>245</v>
      </c>
      <c r="F1215" s="142"/>
      <c r="G1215" s="142"/>
      <c r="H1215" s="145" t="s">
        <v>89</v>
      </c>
      <c r="I1215" s="146">
        <v>6</v>
      </c>
      <c r="J1215" s="146">
        <f>'Plant &amp; Machinery'!G25</f>
        <v>2131</v>
      </c>
      <c r="K1215" s="146">
        <f>I1215*J1215</f>
        <v>12786</v>
      </c>
    </row>
    <row r="1216" spans="1:11" ht="12.75" customHeight="1">
      <c r="A1216" s="143"/>
      <c r="B1216" s="142"/>
      <c r="C1216" s="142"/>
      <c r="D1216" s="142"/>
      <c r="E1216" s="702" t="s">
        <v>2034</v>
      </c>
      <c r="F1216" s="702"/>
      <c r="G1216" s="702"/>
      <c r="H1216" s="145" t="s">
        <v>89</v>
      </c>
      <c r="I1216" s="146">
        <v>6</v>
      </c>
      <c r="J1216" s="146">
        <f>'Plant &amp; Machinery'!G9</f>
        <v>534</v>
      </c>
      <c r="K1216" s="146">
        <f>I1216*J1216</f>
        <v>3204</v>
      </c>
    </row>
    <row r="1217" spans="1:11">
      <c r="A1217" s="143"/>
      <c r="B1217" s="142"/>
      <c r="C1217" s="142"/>
      <c r="D1217" s="142"/>
      <c r="E1217" s="144" t="s">
        <v>1956</v>
      </c>
      <c r="F1217" s="142"/>
      <c r="G1217" s="142"/>
      <c r="H1217" s="145" t="s">
        <v>89</v>
      </c>
      <c r="I1217" s="146">
        <v>6</v>
      </c>
      <c r="J1217" s="146">
        <f>'Plant &amp; Machinery'!G36</f>
        <v>1320</v>
      </c>
      <c r="K1217" s="146">
        <f>J1217*I1217</f>
        <v>7920</v>
      </c>
    </row>
    <row r="1218" spans="1:11">
      <c r="A1218" s="143"/>
      <c r="B1218" s="142"/>
      <c r="C1218" s="142"/>
      <c r="D1218" s="141" t="s">
        <v>957</v>
      </c>
      <c r="E1218" s="141" t="s">
        <v>1293</v>
      </c>
      <c r="F1218" s="142"/>
      <c r="G1218" s="142"/>
      <c r="H1218" s="142"/>
      <c r="I1218" s="142"/>
      <c r="J1218" s="142"/>
      <c r="K1218" s="142"/>
    </row>
    <row r="1219" spans="1:11">
      <c r="A1219" s="143"/>
      <c r="B1219" s="142"/>
      <c r="C1219" s="142"/>
      <c r="D1219" s="142"/>
      <c r="E1219" s="144" t="s">
        <v>2047</v>
      </c>
      <c r="F1219" s="142"/>
      <c r="G1219" s="142"/>
      <c r="H1219" s="145" t="s">
        <v>71</v>
      </c>
      <c r="I1219" s="146">
        <v>0.95</v>
      </c>
      <c r="J1219" s="146">
        <f>Material!D41</f>
        <v>75400</v>
      </c>
      <c r="K1219" s="146">
        <f>J1219*I1219</f>
        <v>71630</v>
      </c>
    </row>
    <row r="1220" spans="1:11" ht="26.25" customHeight="1">
      <c r="A1220" s="143"/>
      <c r="B1220" s="142"/>
      <c r="C1220" s="142"/>
      <c r="D1220" s="142"/>
      <c r="E1220" s="702" t="s">
        <v>2043</v>
      </c>
      <c r="F1220" s="702"/>
      <c r="G1220" s="702"/>
      <c r="H1220" s="158" t="s">
        <v>29</v>
      </c>
      <c r="I1220" s="146">
        <v>13.5</v>
      </c>
      <c r="J1220" s="146">
        <f>Material!$D$141</f>
        <v>1374</v>
      </c>
      <c r="K1220" s="146">
        <f>I1220*J1220</f>
        <v>18549</v>
      </c>
    </row>
    <row r="1221" spans="1:11">
      <c r="A1221" s="143"/>
      <c r="B1221" s="142"/>
      <c r="C1221" s="142"/>
      <c r="D1221" s="141" t="s">
        <v>959</v>
      </c>
      <c r="E1221" s="141" t="s">
        <v>1884</v>
      </c>
      <c r="F1221" s="142"/>
      <c r="G1221" s="142"/>
      <c r="H1221" s="142"/>
      <c r="I1221" s="142"/>
      <c r="J1221" s="142"/>
      <c r="K1221" s="147">
        <f>SUM(K1211:K1220)*12.5%</f>
        <v>15976.13725</v>
      </c>
    </row>
    <row r="1222" spans="1:11">
      <c r="A1222" s="143"/>
      <c r="B1222" s="142"/>
      <c r="C1222" s="142"/>
      <c r="D1222" s="141"/>
      <c r="E1222" s="141"/>
      <c r="F1222" s="142"/>
      <c r="G1222" s="142"/>
      <c r="H1222" s="142"/>
      <c r="I1222" s="142"/>
      <c r="J1222" s="142"/>
      <c r="K1222" s="147"/>
    </row>
    <row r="1223" spans="1:11">
      <c r="A1223" s="143"/>
      <c r="B1223" s="142"/>
      <c r="C1223" s="142"/>
      <c r="D1223" s="144" t="s">
        <v>2037</v>
      </c>
      <c r="E1223" s="142"/>
      <c r="F1223" s="142"/>
      <c r="G1223" s="142"/>
      <c r="H1223" s="142"/>
      <c r="I1223" s="142"/>
      <c r="J1223" s="142"/>
      <c r="K1223" s="146">
        <f>SUM(K1211:K1221)</f>
        <v>143785.23525</v>
      </c>
    </row>
    <row r="1224" spans="1:11">
      <c r="A1224" s="143"/>
      <c r="B1224" s="142"/>
      <c r="C1224" s="142"/>
      <c r="D1224" s="141" t="s">
        <v>2013</v>
      </c>
      <c r="E1224" s="142"/>
      <c r="F1224" s="142"/>
      <c r="G1224" s="142"/>
      <c r="H1224" s="142"/>
      <c r="I1224" s="142"/>
      <c r="J1224" s="142"/>
      <c r="K1224" s="147">
        <f>K1223/500</f>
        <v>287.5704705</v>
      </c>
    </row>
    <row r="1225" spans="1:11">
      <c r="A1225" s="143"/>
      <c r="B1225" s="140"/>
      <c r="C1225" s="141" t="s">
        <v>391</v>
      </c>
      <c r="D1225" s="142"/>
      <c r="E1225" s="142"/>
      <c r="F1225" s="142"/>
      <c r="G1225" s="142"/>
      <c r="H1225" s="142"/>
      <c r="I1225" s="142"/>
      <c r="J1225" s="142"/>
      <c r="K1225" s="142"/>
    </row>
    <row r="1226" spans="1:11">
      <c r="A1226" s="143"/>
      <c r="B1226" s="140"/>
      <c r="C1226" s="141" t="s">
        <v>715</v>
      </c>
      <c r="D1226" s="142"/>
      <c r="E1226" s="142"/>
      <c r="F1226" s="142"/>
      <c r="G1226" s="142"/>
      <c r="H1226" s="142"/>
      <c r="I1226" s="142"/>
      <c r="J1226" s="142"/>
      <c r="K1226" s="142"/>
    </row>
    <row r="1227" spans="1:11">
      <c r="A1227" s="143"/>
      <c r="B1227" s="140"/>
      <c r="C1227" s="141" t="s">
        <v>384</v>
      </c>
      <c r="D1227" s="141" t="s">
        <v>72</v>
      </c>
      <c r="E1227" s="142"/>
      <c r="F1227" s="142"/>
      <c r="G1227" s="142"/>
      <c r="H1227" s="142"/>
      <c r="I1227" s="142"/>
      <c r="J1227" s="142"/>
      <c r="K1227" s="142"/>
    </row>
    <row r="1228" spans="1:11">
      <c r="A1228" s="143"/>
      <c r="B1228" s="142"/>
      <c r="C1228" s="142"/>
      <c r="D1228" s="144" t="s">
        <v>1426</v>
      </c>
      <c r="E1228" s="142"/>
      <c r="F1228" s="142"/>
      <c r="G1228" s="142"/>
      <c r="H1228" s="142"/>
      <c r="I1228" s="142"/>
      <c r="J1228" s="142"/>
      <c r="K1228" s="142"/>
    </row>
    <row r="1229" spans="1:11">
      <c r="A1229" s="143"/>
      <c r="B1229" s="142"/>
      <c r="C1229" s="142"/>
      <c r="D1229" s="144" t="s">
        <v>2019</v>
      </c>
      <c r="E1229" s="142"/>
      <c r="F1229" s="142"/>
      <c r="G1229" s="142"/>
      <c r="H1229" s="142"/>
      <c r="I1229" s="142"/>
      <c r="J1229" s="142"/>
      <c r="K1229" s="142"/>
    </row>
    <row r="1230" spans="1:11">
      <c r="A1230" s="143"/>
      <c r="B1230" s="142"/>
      <c r="C1230" s="142"/>
      <c r="D1230" s="141" t="s">
        <v>953</v>
      </c>
      <c r="E1230" s="141" t="s">
        <v>1468</v>
      </c>
      <c r="F1230" s="142"/>
      <c r="G1230" s="142"/>
      <c r="H1230" s="142"/>
      <c r="I1230" s="142"/>
      <c r="J1230" s="142"/>
      <c r="K1230" s="142"/>
    </row>
    <row r="1231" spans="1:11">
      <c r="A1231" s="143"/>
      <c r="B1231" s="142"/>
      <c r="C1231" s="142"/>
      <c r="D1231" s="142"/>
      <c r="E1231" s="144" t="s">
        <v>1292</v>
      </c>
      <c r="F1231" s="142"/>
      <c r="G1231" s="142"/>
      <c r="H1231" s="145" t="s">
        <v>4</v>
      </c>
      <c r="I1231" s="146">
        <v>0.52</v>
      </c>
      <c r="J1231" s="146">
        <f>Labour!D16</f>
        <v>466.67</v>
      </c>
      <c r="K1231" s="146">
        <f>I1231*J1231</f>
        <v>242.66840000000002</v>
      </c>
    </row>
    <row r="1232" spans="1:11" ht="12.75" customHeight="1">
      <c r="A1232" s="143"/>
      <c r="B1232" s="142"/>
      <c r="C1232" s="142"/>
      <c r="D1232" s="142"/>
      <c r="E1232" s="702" t="s">
        <v>18</v>
      </c>
      <c r="F1232" s="702"/>
      <c r="G1232" s="702"/>
      <c r="H1232" s="145" t="s">
        <v>4</v>
      </c>
      <c r="I1232" s="146">
        <v>10</v>
      </c>
      <c r="J1232" s="146">
        <f>Labour!D17</f>
        <v>466.67</v>
      </c>
      <c r="K1232" s="146">
        <f>I1232*J1232</f>
        <v>4666.7</v>
      </c>
    </row>
    <row r="1233" spans="1:11">
      <c r="A1233" s="143"/>
      <c r="B1233" s="142"/>
      <c r="C1233" s="142"/>
      <c r="D1233" s="142"/>
      <c r="E1233" s="144" t="s">
        <v>20</v>
      </c>
      <c r="F1233" s="142"/>
      <c r="G1233" s="142"/>
      <c r="H1233" s="145" t="s">
        <v>4</v>
      </c>
      <c r="I1233" s="146">
        <v>3</v>
      </c>
      <c r="J1233" s="146">
        <f>Labour!D19</f>
        <v>466.67</v>
      </c>
      <c r="K1233" s="146">
        <f>I1233*J1233</f>
        <v>1400.01</v>
      </c>
    </row>
    <row r="1234" spans="1:11">
      <c r="A1234" s="143"/>
      <c r="B1234" s="142"/>
      <c r="C1234" s="142"/>
      <c r="D1234" s="141" t="s">
        <v>1876</v>
      </c>
      <c r="E1234" s="141" t="s">
        <v>1231</v>
      </c>
      <c r="F1234" s="142"/>
      <c r="G1234" s="142"/>
      <c r="H1234" s="142"/>
      <c r="I1234" s="142"/>
      <c r="J1234" s="142"/>
      <c r="K1234" s="142"/>
    </row>
    <row r="1235" spans="1:11">
      <c r="A1235" s="143"/>
      <c r="B1235" s="142"/>
      <c r="C1235" s="142"/>
      <c r="D1235" s="142"/>
      <c r="E1235" s="144" t="s">
        <v>2048</v>
      </c>
      <c r="F1235" s="142"/>
      <c r="G1235" s="142"/>
      <c r="H1235" s="145" t="s">
        <v>89</v>
      </c>
      <c r="I1235" s="146">
        <v>6</v>
      </c>
      <c r="J1235" s="146">
        <f>'Plant &amp; Machinery'!G7</f>
        <v>17386</v>
      </c>
      <c r="K1235" s="146">
        <f t="shared" ref="K1235:K1240" si="6">J1235*I1235</f>
        <v>104316</v>
      </c>
    </row>
    <row r="1236" spans="1:11">
      <c r="A1236" s="143"/>
      <c r="B1236" s="142"/>
      <c r="C1236" s="142"/>
      <c r="D1236" s="142"/>
      <c r="E1236" s="144" t="s">
        <v>2022</v>
      </c>
      <c r="F1236" s="142"/>
      <c r="G1236" s="142"/>
      <c r="H1236" s="145" t="s">
        <v>89</v>
      </c>
      <c r="I1236" s="146">
        <v>6</v>
      </c>
      <c r="J1236" s="146">
        <f>'Plant &amp; Machinery'!G16</f>
        <v>1392</v>
      </c>
      <c r="K1236" s="146">
        <f t="shared" si="6"/>
        <v>8352</v>
      </c>
    </row>
    <row r="1237" spans="1:11">
      <c r="A1237" s="143"/>
      <c r="B1237" s="142"/>
      <c r="C1237" s="142"/>
      <c r="D1237" s="142"/>
      <c r="E1237" s="144" t="s">
        <v>1347</v>
      </c>
      <c r="F1237" s="142"/>
      <c r="G1237" s="142"/>
      <c r="H1237" s="145" t="s">
        <v>89</v>
      </c>
      <c r="I1237" s="146">
        <v>6</v>
      </c>
      <c r="J1237" s="146">
        <f>'Plant &amp; Machinery'!G18</f>
        <v>1537</v>
      </c>
      <c r="K1237" s="146">
        <f t="shared" si="6"/>
        <v>9222</v>
      </c>
    </row>
    <row r="1238" spans="1:11">
      <c r="A1238" s="143"/>
      <c r="B1238" s="142"/>
      <c r="C1238" s="142"/>
      <c r="D1238" s="142"/>
      <c r="E1238" s="144" t="s">
        <v>2023</v>
      </c>
      <c r="F1238" s="142"/>
      <c r="G1238" s="142"/>
      <c r="H1238" s="145" t="s">
        <v>89</v>
      </c>
      <c r="I1238" s="146">
        <v>3.6</v>
      </c>
      <c r="J1238" s="146">
        <f>'Plant &amp; Machinery'!G47</f>
        <v>684</v>
      </c>
      <c r="K1238" s="146">
        <f t="shared" si="6"/>
        <v>2462.4</v>
      </c>
    </row>
    <row r="1239" spans="1:11">
      <c r="A1239" s="143"/>
      <c r="B1239" s="142"/>
      <c r="C1239" s="142"/>
      <c r="D1239" s="142"/>
      <c r="E1239" s="144" t="s">
        <v>2024</v>
      </c>
      <c r="F1239" s="142"/>
      <c r="G1239" s="142"/>
      <c r="H1239" s="145" t="s">
        <v>89</v>
      </c>
      <c r="I1239" s="146">
        <v>6</v>
      </c>
      <c r="J1239" s="146">
        <f>'Plant &amp; Machinery'!G30</f>
        <v>5160</v>
      </c>
      <c r="K1239" s="146">
        <f t="shared" si="6"/>
        <v>30960</v>
      </c>
    </row>
    <row r="1240" spans="1:11">
      <c r="A1240" s="143"/>
      <c r="B1240" s="142"/>
      <c r="C1240" s="142"/>
      <c r="D1240" s="142"/>
      <c r="E1240" s="144" t="s">
        <v>1956</v>
      </c>
      <c r="F1240" s="142"/>
      <c r="G1240" s="142"/>
      <c r="H1240" s="145" t="s">
        <v>89</v>
      </c>
      <c r="I1240" s="146">
        <v>18</v>
      </c>
      <c r="J1240" s="146">
        <f>'Plant &amp; Machinery'!G36</f>
        <v>1320</v>
      </c>
      <c r="K1240" s="146">
        <f t="shared" si="6"/>
        <v>23760</v>
      </c>
    </row>
    <row r="1241" spans="1:11">
      <c r="A1241" s="143"/>
      <c r="B1241" s="142"/>
      <c r="C1241" s="142"/>
      <c r="D1241" s="141" t="s">
        <v>957</v>
      </c>
      <c r="E1241" s="141" t="s">
        <v>1293</v>
      </c>
      <c r="F1241" s="142"/>
      <c r="G1241" s="142"/>
      <c r="H1241" s="142"/>
      <c r="I1241" s="142"/>
      <c r="J1241" s="142"/>
      <c r="K1241" s="142"/>
    </row>
    <row r="1242" spans="1:11">
      <c r="A1242" s="143"/>
      <c r="B1242" s="142"/>
      <c r="C1242" s="142"/>
      <c r="D1242" s="142"/>
      <c r="E1242" s="144" t="s">
        <v>2049</v>
      </c>
      <c r="F1242" s="142"/>
      <c r="G1242" s="142"/>
      <c r="H1242" s="145" t="s">
        <v>71</v>
      </c>
      <c r="I1242" s="146">
        <v>8.8000000000000007</v>
      </c>
      <c r="J1242" s="146">
        <f>Material!D43</f>
        <v>45290</v>
      </c>
      <c r="K1242" s="146">
        <f>J1242*I1242</f>
        <v>398552.00000000006</v>
      </c>
    </row>
    <row r="1243" spans="1:11" ht="29.25" customHeight="1">
      <c r="A1243" s="143"/>
      <c r="B1243" s="142"/>
      <c r="C1243" s="142"/>
      <c r="D1243" s="142"/>
      <c r="E1243" s="702" t="s">
        <v>2036</v>
      </c>
      <c r="F1243" s="702"/>
      <c r="G1243" s="702"/>
      <c r="H1243" s="145" t="s">
        <v>29</v>
      </c>
      <c r="I1243" s="146">
        <v>108</v>
      </c>
      <c r="J1243" s="146">
        <f>Material!D135</f>
        <v>1445</v>
      </c>
      <c r="K1243" s="146">
        <f>I1243*J1243</f>
        <v>156060</v>
      </c>
    </row>
    <row r="1244" spans="1:11">
      <c r="A1244" s="143"/>
      <c r="B1244" s="142"/>
      <c r="C1244" s="142"/>
      <c r="D1244" s="141" t="s">
        <v>959</v>
      </c>
      <c r="E1244" s="141" t="s">
        <v>1884</v>
      </c>
      <c r="F1244" s="142"/>
      <c r="G1244" s="142"/>
      <c r="H1244" s="142"/>
      <c r="I1244" s="142"/>
      <c r="J1244" s="142"/>
      <c r="K1244" s="147">
        <f>SUM(K1231:K1243)*12.5%</f>
        <v>92499.222300000009</v>
      </c>
    </row>
    <row r="1245" spans="1:11">
      <c r="A1245" s="143"/>
      <c r="B1245" s="142"/>
      <c r="C1245" s="142"/>
      <c r="D1245" s="141"/>
      <c r="E1245" s="141"/>
      <c r="F1245" s="142"/>
      <c r="G1245" s="142"/>
      <c r="H1245" s="142"/>
      <c r="I1245" s="142"/>
      <c r="J1245" s="142"/>
      <c r="K1245" s="147"/>
    </row>
    <row r="1246" spans="1:11">
      <c r="A1246" s="143"/>
      <c r="B1246" s="142"/>
      <c r="C1246" s="142"/>
      <c r="D1246" s="144" t="s">
        <v>2025</v>
      </c>
      <c r="E1246" s="142"/>
      <c r="F1246" s="142"/>
      <c r="G1246" s="142"/>
      <c r="H1246" s="142"/>
      <c r="I1246" s="142"/>
      <c r="J1246" s="142"/>
      <c r="K1246" s="146">
        <f>SUM(K1231:K1244)</f>
        <v>832493.00070000009</v>
      </c>
    </row>
    <row r="1247" spans="1:11">
      <c r="A1247" s="143"/>
      <c r="B1247" s="142"/>
      <c r="C1247" s="142"/>
      <c r="D1247" s="141" t="s">
        <v>2026</v>
      </c>
      <c r="E1247" s="142"/>
      <c r="F1247" s="142"/>
      <c r="G1247" s="142"/>
      <c r="H1247" s="142"/>
      <c r="I1247" s="142"/>
      <c r="J1247" s="142"/>
      <c r="K1247" s="147">
        <f>K1246/4000</f>
        <v>208.12325017500001</v>
      </c>
    </row>
    <row r="1248" spans="1:11">
      <c r="A1248" s="143"/>
      <c r="B1248" s="140"/>
      <c r="C1248" s="141" t="s">
        <v>390</v>
      </c>
      <c r="D1248" s="141" t="s">
        <v>70</v>
      </c>
      <c r="E1248" s="142"/>
      <c r="F1248" s="142"/>
      <c r="G1248" s="142"/>
      <c r="H1248" s="142"/>
      <c r="I1248" s="142"/>
      <c r="J1248" s="142"/>
      <c r="K1248" s="142"/>
    </row>
    <row r="1249" spans="1:11">
      <c r="A1249" s="143"/>
      <c r="B1249" s="142"/>
      <c r="C1249" s="142"/>
      <c r="D1249" s="144" t="s">
        <v>1426</v>
      </c>
      <c r="E1249" s="142"/>
      <c r="F1249" s="142"/>
      <c r="G1249" s="142"/>
      <c r="H1249" s="142"/>
      <c r="I1249" s="142"/>
      <c r="J1249" s="142"/>
      <c r="K1249" s="142"/>
    </row>
    <row r="1250" spans="1:11">
      <c r="A1250" s="143"/>
      <c r="B1250" s="142"/>
      <c r="C1250" s="142"/>
      <c r="D1250" s="144" t="s">
        <v>2019</v>
      </c>
      <c r="E1250" s="142"/>
      <c r="F1250" s="142"/>
      <c r="G1250" s="142"/>
      <c r="H1250" s="142"/>
      <c r="I1250" s="142"/>
      <c r="J1250" s="142"/>
      <c r="K1250" s="142"/>
    </row>
    <row r="1251" spans="1:11">
      <c r="A1251" s="143"/>
      <c r="B1251" s="142"/>
      <c r="C1251" s="142"/>
      <c r="D1251" s="141" t="s">
        <v>953</v>
      </c>
      <c r="E1251" s="141" t="s">
        <v>1468</v>
      </c>
      <c r="F1251" s="142"/>
      <c r="G1251" s="142"/>
      <c r="H1251" s="142"/>
      <c r="I1251" s="142"/>
      <c r="J1251" s="142"/>
      <c r="K1251" s="142"/>
    </row>
    <row r="1252" spans="1:11">
      <c r="A1252" s="143"/>
      <c r="B1252" s="142"/>
      <c r="C1252" s="142"/>
      <c r="D1252" s="142"/>
      <c r="E1252" s="144" t="s">
        <v>1292</v>
      </c>
      <c r="F1252" s="142"/>
      <c r="G1252" s="142"/>
      <c r="H1252" s="145" t="s">
        <v>4</v>
      </c>
      <c r="I1252" s="146">
        <v>0.52</v>
      </c>
      <c r="J1252" s="146">
        <f>Labour!D16</f>
        <v>466.67</v>
      </c>
      <c r="K1252" s="146">
        <f>I1252*J1252</f>
        <v>242.66840000000002</v>
      </c>
    </row>
    <row r="1253" spans="1:11" ht="12.75" customHeight="1">
      <c r="A1253" s="143"/>
      <c r="B1253" s="142"/>
      <c r="C1253" s="142"/>
      <c r="D1253" s="142"/>
      <c r="E1253" s="702" t="s">
        <v>18</v>
      </c>
      <c r="F1253" s="702"/>
      <c r="G1253" s="702"/>
      <c r="H1253" s="145" t="s">
        <v>4</v>
      </c>
      <c r="I1253" s="146">
        <v>10</v>
      </c>
      <c r="J1253" s="146">
        <f>Labour!D17</f>
        <v>466.67</v>
      </c>
      <c r="K1253" s="146">
        <f>I1253*J1253</f>
        <v>4666.7</v>
      </c>
    </row>
    <row r="1254" spans="1:11">
      <c r="A1254" s="143"/>
      <c r="B1254" s="142"/>
      <c r="C1254" s="142"/>
      <c r="D1254" s="142"/>
      <c r="E1254" s="144" t="s">
        <v>20</v>
      </c>
      <c r="F1254" s="142"/>
      <c r="G1254" s="142"/>
      <c r="H1254" s="145" t="s">
        <v>4</v>
      </c>
      <c r="I1254" s="146">
        <v>3</v>
      </c>
      <c r="J1254" s="146">
        <f>Labour!D19</f>
        <v>466.67</v>
      </c>
      <c r="K1254" s="146">
        <f>I1254*J1254</f>
        <v>1400.01</v>
      </c>
    </row>
    <row r="1255" spans="1:11">
      <c r="A1255" s="143"/>
      <c r="B1255" s="142"/>
      <c r="C1255" s="142"/>
      <c r="D1255" s="141" t="s">
        <v>1876</v>
      </c>
      <c r="E1255" s="141" t="s">
        <v>1231</v>
      </c>
      <c r="F1255" s="142"/>
      <c r="G1255" s="142"/>
      <c r="H1255" s="142"/>
      <c r="I1255" s="142"/>
      <c r="J1255" s="142"/>
      <c r="K1255" s="142"/>
    </row>
    <row r="1256" spans="1:11">
      <c r="A1256" s="143"/>
      <c r="B1256" s="142"/>
      <c r="C1256" s="142"/>
      <c r="D1256" s="142"/>
      <c r="E1256" s="144" t="s">
        <v>2048</v>
      </c>
      <c r="F1256" s="142"/>
      <c r="G1256" s="142"/>
      <c r="H1256" s="145" t="s">
        <v>89</v>
      </c>
      <c r="I1256" s="146">
        <v>6</v>
      </c>
      <c r="J1256" s="146">
        <f>'Plant &amp; Machinery'!G7</f>
        <v>17386</v>
      </c>
      <c r="K1256" s="146">
        <f t="shared" ref="K1256:K1261" si="7">J1256*I1256</f>
        <v>104316</v>
      </c>
    </row>
    <row r="1257" spans="1:11">
      <c r="A1257" s="143"/>
      <c r="B1257" s="142"/>
      <c r="C1257" s="142"/>
      <c r="D1257" s="142"/>
      <c r="E1257" s="144" t="s">
        <v>2022</v>
      </c>
      <c r="F1257" s="142"/>
      <c r="G1257" s="142"/>
      <c r="H1257" s="145" t="s">
        <v>89</v>
      </c>
      <c r="I1257" s="146">
        <v>6</v>
      </c>
      <c r="J1257" s="146">
        <f>'Plant &amp; Machinery'!G16</f>
        <v>1392</v>
      </c>
      <c r="K1257" s="146">
        <f t="shared" si="7"/>
        <v>8352</v>
      </c>
    </row>
    <row r="1258" spans="1:11">
      <c r="A1258" s="143"/>
      <c r="B1258" s="142"/>
      <c r="C1258" s="142"/>
      <c r="D1258" s="142"/>
      <c r="E1258" s="144" t="s">
        <v>1347</v>
      </c>
      <c r="F1258" s="142"/>
      <c r="G1258" s="142"/>
      <c r="H1258" s="145" t="s">
        <v>89</v>
      </c>
      <c r="I1258" s="146">
        <v>6</v>
      </c>
      <c r="J1258" s="146">
        <f>'Plant &amp; Machinery'!G18</f>
        <v>1537</v>
      </c>
      <c r="K1258" s="146">
        <f t="shared" si="7"/>
        <v>9222</v>
      </c>
    </row>
    <row r="1259" spans="1:11">
      <c r="A1259" s="143"/>
      <c r="B1259" s="142"/>
      <c r="C1259" s="142"/>
      <c r="D1259" s="142"/>
      <c r="E1259" s="144" t="s">
        <v>2023</v>
      </c>
      <c r="F1259" s="142"/>
      <c r="G1259" s="142"/>
      <c r="H1259" s="145" t="s">
        <v>89</v>
      </c>
      <c r="I1259" s="157">
        <v>3.6</v>
      </c>
      <c r="J1259" s="146">
        <f>'Plant &amp; Machinery'!G47</f>
        <v>684</v>
      </c>
      <c r="K1259" s="146">
        <f t="shared" si="7"/>
        <v>2462.4</v>
      </c>
    </row>
    <row r="1260" spans="1:11">
      <c r="A1260" s="143"/>
      <c r="B1260" s="142"/>
      <c r="C1260" s="142"/>
      <c r="D1260" s="142"/>
      <c r="E1260" s="144" t="s">
        <v>2024</v>
      </c>
      <c r="F1260" s="142"/>
      <c r="G1260" s="142"/>
      <c r="H1260" s="145" t="s">
        <v>89</v>
      </c>
      <c r="I1260" s="146">
        <v>6</v>
      </c>
      <c r="J1260" s="146">
        <f>'Plant &amp; Machinery'!G30</f>
        <v>5160</v>
      </c>
      <c r="K1260" s="146">
        <f t="shared" si="7"/>
        <v>30960</v>
      </c>
    </row>
    <row r="1261" spans="1:11">
      <c r="A1261" s="143"/>
      <c r="B1261" s="142"/>
      <c r="C1261" s="142"/>
      <c r="D1261" s="142"/>
      <c r="E1261" s="144" t="s">
        <v>1956</v>
      </c>
      <c r="F1261" s="142"/>
      <c r="G1261" s="142"/>
      <c r="H1261" s="145" t="s">
        <v>89</v>
      </c>
      <c r="I1261" s="146">
        <v>18</v>
      </c>
      <c r="J1261" s="146">
        <f>'Plant &amp; Machinery'!G36</f>
        <v>1320</v>
      </c>
      <c r="K1261" s="146">
        <f t="shared" si="7"/>
        <v>23760</v>
      </c>
    </row>
    <row r="1262" spans="1:11">
      <c r="A1262" s="143"/>
      <c r="B1262" s="142"/>
      <c r="C1262" s="142"/>
      <c r="D1262" s="141" t="s">
        <v>957</v>
      </c>
      <c r="E1262" s="141" t="s">
        <v>1293</v>
      </c>
      <c r="F1262" s="142"/>
      <c r="G1262" s="142"/>
      <c r="H1262" s="142"/>
      <c r="I1262" s="142"/>
      <c r="J1262" s="142"/>
      <c r="K1262" s="142"/>
    </row>
    <row r="1263" spans="1:11">
      <c r="A1263" s="143"/>
      <c r="B1263" s="142"/>
      <c r="C1263" s="142"/>
      <c r="D1263" s="142"/>
      <c r="E1263" s="144" t="s">
        <v>2050</v>
      </c>
      <c r="F1263" s="142"/>
      <c r="G1263" s="142"/>
      <c r="H1263" s="145" t="s">
        <v>71</v>
      </c>
      <c r="I1263" s="146">
        <v>8.8000000000000007</v>
      </c>
      <c r="J1263" s="146">
        <f>Material!D42</f>
        <v>47590</v>
      </c>
      <c r="K1263" s="146">
        <f>J1263*I1263</f>
        <v>418792.00000000006</v>
      </c>
    </row>
    <row r="1264" spans="1:11" ht="27.75" customHeight="1">
      <c r="A1264" s="143"/>
      <c r="B1264" s="142"/>
      <c r="C1264" s="142"/>
      <c r="D1264" s="142"/>
      <c r="E1264" s="702" t="s">
        <v>2036</v>
      </c>
      <c r="F1264" s="702"/>
      <c r="G1264" s="702"/>
      <c r="H1264" s="145" t="s">
        <v>29</v>
      </c>
      <c r="I1264" s="146">
        <v>108</v>
      </c>
      <c r="J1264" s="146">
        <f>Material!D135</f>
        <v>1445</v>
      </c>
      <c r="K1264" s="146">
        <f>I1264*J1264</f>
        <v>156060</v>
      </c>
    </row>
    <row r="1265" spans="1:11">
      <c r="A1265" s="143"/>
      <c r="B1265" s="142"/>
      <c r="C1265" s="142"/>
      <c r="D1265" s="141" t="s">
        <v>959</v>
      </c>
      <c r="E1265" s="141" t="s">
        <v>1884</v>
      </c>
      <c r="F1265" s="142"/>
      <c r="G1265" s="142"/>
      <c r="H1265" s="142"/>
      <c r="I1265" s="142"/>
      <c r="J1265" s="142"/>
      <c r="K1265" s="147">
        <f>SUM(K1252:K1264)*12.5%</f>
        <v>95029.222300000009</v>
      </c>
    </row>
    <row r="1266" spans="1:11">
      <c r="A1266" s="143"/>
      <c r="B1266" s="142"/>
      <c r="C1266" s="142"/>
      <c r="D1266" s="141"/>
      <c r="E1266" s="141"/>
      <c r="F1266" s="142"/>
      <c r="G1266" s="142"/>
      <c r="H1266" s="142"/>
      <c r="I1266" s="142"/>
      <c r="J1266" s="142"/>
      <c r="K1266" s="147"/>
    </row>
    <row r="1267" spans="1:11">
      <c r="A1267" s="143"/>
      <c r="B1267" s="142"/>
      <c r="C1267" s="142"/>
      <c r="D1267" s="144" t="s">
        <v>2025</v>
      </c>
      <c r="E1267" s="142"/>
      <c r="F1267" s="142"/>
      <c r="G1267" s="142"/>
      <c r="H1267" s="142"/>
      <c r="I1267" s="142"/>
      <c r="J1267" s="142"/>
      <c r="K1267" s="146">
        <f>SUM(K1252:K1265)</f>
        <v>855263.00070000009</v>
      </c>
    </row>
    <row r="1268" spans="1:11">
      <c r="A1268" s="143"/>
      <c r="B1268" s="142"/>
      <c r="C1268" s="142"/>
      <c r="D1268" s="141" t="s">
        <v>2026</v>
      </c>
      <c r="E1268" s="142"/>
      <c r="F1268" s="142"/>
      <c r="G1268" s="142"/>
      <c r="H1268" s="142"/>
      <c r="I1268" s="142"/>
      <c r="J1268" s="142"/>
      <c r="K1268" s="147">
        <f>K1267/4000</f>
        <v>213.81575017500003</v>
      </c>
    </row>
    <row r="1269" spans="1:11">
      <c r="A1269" s="143"/>
      <c r="B1269" s="140"/>
      <c r="C1269" s="141" t="s">
        <v>687</v>
      </c>
      <c r="D1269" s="141" t="s">
        <v>688</v>
      </c>
      <c r="E1269" s="142"/>
      <c r="F1269" s="142"/>
      <c r="G1269" s="142"/>
      <c r="H1269" s="142"/>
      <c r="I1269" s="142"/>
      <c r="J1269" s="142"/>
      <c r="K1269" s="142"/>
    </row>
    <row r="1270" spans="1:11">
      <c r="A1270" s="143"/>
      <c r="B1270" s="142"/>
      <c r="C1270" s="142"/>
      <c r="D1270" s="144" t="s">
        <v>1426</v>
      </c>
      <c r="E1270" s="142"/>
      <c r="F1270" s="142"/>
      <c r="G1270" s="142"/>
      <c r="H1270" s="142"/>
      <c r="I1270" s="142"/>
      <c r="J1270" s="142"/>
      <c r="K1270" s="142"/>
    </row>
    <row r="1271" spans="1:11">
      <c r="A1271" s="143"/>
      <c r="B1271" s="142"/>
      <c r="C1271" s="142"/>
      <c r="D1271" s="144" t="s">
        <v>2019</v>
      </c>
      <c r="E1271" s="142"/>
      <c r="F1271" s="142"/>
      <c r="G1271" s="142"/>
      <c r="H1271" s="142"/>
      <c r="I1271" s="142"/>
      <c r="J1271" s="142"/>
      <c r="K1271" s="142"/>
    </row>
    <row r="1272" spans="1:11">
      <c r="A1272" s="143"/>
      <c r="B1272" s="142"/>
      <c r="C1272" s="142"/>
      <c r="D1272" s="141" t="s">
        <v>953</v>
      </c>
      <c r="E1272" s="141" t="s">
        <v>1468</v>
      </c>
      <c r="F1272" s="142"/>
      <c r="G1272" s="142"/>
      <c r="H1272" s="142"/>
      <c r="I1272" s="142"/>
      <c r="J1272" s="142"/>
      <c r="K1272" s="142"/>
    </row>
    <row r="1273" spans="1:11">
      <c r="A1273" s="143"/>
      <c r="B1273" s="142"/>
      <c r="C1273" s="142"/>
      <c r="D1273" s="142"/>
      <c r="E1273" s="144" t="s">
        <v>1292</v>
      </c>
      <c r="F1273" s="142"/>
      <c r="G1273" s="142"/>
      <c r="H1273" s="145" t="s">
        <v>4</v>
      </c>
      <c r="I1273" s="146">
        <v>0.52</v>
      </c>
      <c r="J1273" s="146">
        <f>Labour!D16</f>
        <v>466.67</v>
      </c>
      <c r="K1273" s="146">
        <f>I1273*J1273</f>
        <v>242.66840000000002</v>
      </c>
    </row>
    <row r="1274" spans="1:11" ht="12.75" customHeight="1">
      <c r="A1274" s="143"/>
      <c r="B1274" s="142"/>
      <c r="C1274" s="142"/>
      <c r="D1274" s="142"/>
      <c r="E1274" s="702" t="s">
        <v>1279</v>
      </c>
      <c r="F1274" s="702"/>
      <c r="G1274" s="702"/>
      <c r="H1274" s="145" t="s">
        <v>4</v>
      </c>
      <c r="I1274" s="146">
        <v>10</v>
      </c>
      <c r="J1274" s="146">
        <f>Labour!D17</f>
        <v>466.67</v>
      </c>
      <c r="K1274" s="146">
        <f>I1274*J1274</f>
        <v>4666.7</v>
      </c>
    </row>
    <row r="1275" spans="1:11">
      <c r="A1275" s="143"/>
      <c r="B1275" s="142"/>
      <c r="C1275" s="142"/>
      <c r="D1275" s="142"/>
      <c r="E1275" s="144" t="s">
        <v>20</v>
      </c>
      <c r="F1275" s="142"/>
      <c r="G1275" s="142"/>
      <c r="H1275" s="145" t="s">
        <v>4</v>
      </c>
      <c r="I1275" s="146">
        <v>3</v>
      </c>
      <c r="J1275" s="146">
        <f>Labour!D19</f>
        <v>466.67</v>
      </c>
      <c r="K1275" s="146">
        <f>I1275*J1275</f>
        <v>1400.01</v>
      </c>
    </row>
    <row r="1276" spans="1:11">
      <c r="A1276" s="143"/>
      <c r="B1276" s="142"/>
      <c r="C1276" s="142"/>
      <c r="D1276" s="141" t="s">
        <v>1876</v>
      </c>
      <c r="E1276" s="141" t="s">
        <v>1231</v>
      </c>
      <c r="F1276" s="142"/>
      <c r="G1276" s="142"/>
      <c r="H1276" s="142"/>
      <c r="I1276" s="142"/>
      <c r="J1276" s="142"/>
      <c r="K1276" s="142"/>
    </row>
    <row r="1277" spans="1:11">
      <c r="A1277" s="143"/>
      <c r="B1277" s="142"/>
      <c r="C1277" s="142"/>
      <c r="D1277" s="142"/>
      <c r="E1277" s="144" t="s">
        <v>2048</v>
      </c>
      <c r="F1277" s="142"/>
      <c r="G1277" s="142"/>
      <c r="H1277" s="145" t="s">
        <v>89</v>
      </c>
      <c r="I1277" s="146">
        <v>6</v>
      </c>
      <c r="J1277" s="146">
        <f>'Plant &amp; Machinery'!G7</f>
        <v>17386</v>
      </c>
      <c r="K1277" s="146">
        <f t="shared" ref="K1277:K1282" si="8">J1277*I1277</f>
        <v>104316</v>
      </c>
    </row>
    <row r="1278" spans="1:11">
      <c r="A1278" s="143"/>
      <c r="B1278" s="142"/>
      <c r="C1278" s="142"/>
      <c r="D1278" s="142"/>
      <c r="E1278" s="144" t="s">
        <v>2022</v>
      </c>
      <c r="F1278" s="142"/>
      <c r="G1278" s="142"/>
      <c r="H1278" s="145" t="s">
        <v>89</v>
      </c>
      <c r="I1278" s="146">
        <v>6</v>
      </c>
      <c r="J1278" s="146">
        <f>'Plant &amp; Machinery'!G16</f>
        <v>1392</v>
      </c>
      <c r="K1278" s="146">
        <f t="shared" si="8"/>
        <v>8352</v>
      </c>
    </row>
    <row r="1279" spans="1:11">
      <c r="A1279" s="143"/>
      <c r="B1279" s="142"/>
      <c r="C1279" s="142"/>
      <c r="D1279" s="142"/>
      <c r="E1279" s="144" t="s">
        <v>1347</v>
      </c>
      <c r="F1279" s="142"/>
      <c r="G1279" s="142"/>
      <c r="H1279" s="145" t="s">
        <v>89</v>
      </c>
      <c r="I1279" s="146">
        <v>6</v>
      </c>
      <c r="J1279" s="146">
        <f>'Plant &amp; Machinery'!G18</f>
        <v>1537</v>
      </c>
      <c r="K1279" s="146">
        <f t="shared" si="8"/>
        <v>9222</v>
      </c>
    </row>
    <row r="1280" spans="1:11">
      <c r="A1280" s="143"/>
      <c r="B1280" s="142"/>
      <c r="C1280" s="142"/>
      <c r="D1280" s="142"/>
      <c r="E1280" s="144" t="s">
        <v>2023</v>
      </c>
      <c r="F1280" s="142"/>
      <c r="G1280" s="142"/>
      <c r="H1280" s="145" t="s">
        <v>89</v>
      </c>
      <c r="I1280" s="157">
        <v>3.6</v>
      </c>
      <c r="J1280" s="146">
        <f>'Plant &amp; Machinery'!G47</f>
        <v>684</v>
      </c>
      <c r="K1280" s="146">
        <f t="shared" si="8"/>
        <v>2462.4</v>
      </c>
    </row>
    <row r="1281" spans="1:11">
      <c r="A1281" s="143"/>
      <c r="B1281" s="142"/>
      <c r="C1281" s="142"/>
      <c r="D1281" s="142"/>
      <c r="E1281" s="144" t="s">
        <v>2024</v>
      </c>
      <c r="F1281" s="142"/>
      <c r="G1281" s="142"/>
      <c r="H1281" s="145" t="s">
        <v>89</v>
      </c>
      <c r="I1281" s="146">
        <v>6</v>
      </c>
      <c r="J1281" s="146">
        <f>'Plant &amp; Machinery'!G30</f>
        <v>5160</v>
      </c>
      <c r="K1281" s="146">
        <f t="shared" si="8"/>
        <v>30960</v>
      </c>
    </row>
    <row r="1282" spans="1:11">
      <c r="A1282" s="143"/>
      <c r="B1282" s="142"/>
      <c r="C1282" s="142"/>
      <c r="D1282" s="142"/>
      <c r="E1282" s="144" t="s">
        <v>1956</v>
      </c>
      <c r="F1282" s="142"/>
      <c r="G1282" s="142"/>
      <c r="H1282" s="145" t="s">
        <v>89</v>
      </c>
      <c r="I1282" s="146">
        <v>18</v>
      </c>
      <c r="J1282" s="146">
        <f>'Plant &amp; Machinery'!G36</f>
        <v>1320</v>
      </c>
      <c r="K1282" s="146">
        <f t="shared" si="8"/>
        <v>23760</v>
      </c>
    </row>
    <row r="1283" spans="1:11">
      <c r="A1283" s="143"/>
      <c r="B1283" s="142"/>
      <c r="C1283" s="142"/>
      <c r="D1283" s="141" t="s">
        <v>957</v>
      </c>
      <c r="E1283" s="141" t="s">
        <v>1293</v>
      </c>
      <c r="F1283" s="142"/>
      <c r="G1283" s="142"/>
      <c r="H1283" s="142"/>
      <c r="I1283" s="142"/>
      <c r="J1283" s="142"/>
      <c r="K1283" s="142"/>
    </row>
    <row r="1284" spans="1:11">
      <c r="A1284" s="143"/>
      <c r="B1284" s="142"/>
      <c r="C1284" s="142"/>
      <c r="D1284" s="142"/>
      <c r="E1284" s="144" t="s">
        <v>2051</v>
      </c>
      <c r="F1284" s="142"/>
      <c r="G1284" s="142"/>
      <c r="H1284" s="145" t="s">
        <v>71</v>
      </c>
      <c r="I1284" s="146">
        <v>8.8000000000000007</v>
      </c>
      <c r="J1284" s="146">
        <f>Material!D41</f>
        <v>75400</v>
      </c>
      <c r="K1284" s="146">
        <f>I1284*J1284</f>
        <v>663520</v>
      </c>
    </row>
    <row r="1285" spans="1:11" ht="29.25" customHeight="1">
      <c r="A1285" s="143"/>
      <c r="B1285" s="142"/>
      <c r="C1285" s="142"/>
      <c r="D1285" s="142"/>
      <c r="E1285" s="702" t="s">
        <v>2036</v>
      </c>
      <c r="F1285" s="702"/>
      <c r="G1285" s="702"/>
      <c r="H1285" s="145" t="s">
        <v>29</v>
      </c>
      <c r="I1285" s="146">
        <v>108</v>
      </c>
      <c r="J1285" s="146">
        <f>Material!D135</f>
        <v>1445</v>
      </c>
      <c r="K1285" s="146">
        <f>I1285*J1285</f>
        <v>156060</v>
      </c>
    </row>
    <row r="1286" spans="1:11">
      <c r="A1286" s="143"/>
      <c r="B1286" s="142"/>
      <c r="C1286" s="142"/>
      <c r="D1286" s="141" t="s">
        <v>959</v>
      </c>
      <c r="E1286" s="141" t="s">
        <v>1884</v>
      </c>
      <c r="F1286" s="142"/>
      <c r="G1286" s="142"/>
      <c r="H1286" s="142"/>
      <c r="I1286" s="142"/>
      <c r="J1286" s="142"/>
      <c r="K1286" s="147">
        <f>SUM(K1273:K1285)*12.5%</f>
        <v>125620.22229999999</v>
      </c>
    </row>
    <row r="1287" spans="1:11">
      <c r="A1287" s="143"/>
      <c r="B1287" s="142"/>
      <c r="C1287" s="142"/>
      <c r="D1287" s="141"/>
      <c r="E1287" s="141"/>
      <c r="F1287" s="142"/>
      <c r="G1287" s="142"/>
      <c r="H1287" s="142"/>
      <c r="I1287" s="142"/>
      <c r="J1287" s="142"/>
      <c r="K1287" s="147"/>
    </row>
    <row r="1288" spans="1:11">
      <c r="A1288" s="143"/>
      <c r="B1288" s="142"/>
      <c r="C1288" s="142"/>
      <c r="D1288" s="144" t="s">
        <v>2025</v>
      </c>
      <c r="E1288" s="142"/>
      <c r="F1288" s="142"/>
      <c r="G1288" s="142"/>
      <c r="H1288" s="142"/>
      <c r="I1288" s="142"/>
      <c r="J1288" s="142"/>
      <c r="K1288" s="146">
        <f>SUM(K1273:K1286)</f>
        <v>1130582.0007</v>
      </c>
    </row>
    <row r="1289" spans="1:11">
      <c r="A1289" s="143"/>
      <c r="B1289" s="142"/>
      <c r="C1289" s="142"/>
      <c r="D1289" s="141" t="s">
        <v>2026</v>
      </c>
      <c r="E1289" s="142"/>
      <c r="F1289" s="142"/>
      <c r="G1289" s="142"/>
      <c r="H1289" s="142"/>
      <c r="I1289" s="142"/>
      <c r="J1289" s="142"/>
      <c r="K1289" s="147">
        <f>K1288/4000</f>
        <v>282.645500175</v>
      </c>
    </row>
    <row r="1290" spans="1:11">
      <c r="A1290" s="143"/>
      <c r="B1290" s="140"/>
      <c r="C1290" s="141" t="s">
        <v>689</v>
      </c>
      <c r="D1290" s="141" t="s">
        <v>690</v>
      </c>
      <c r="E1290" s="142"/>
      <c r="F1290" s="142"/>
      <c r="G1290" s="142"/>
      <c r="H1290" s="142"/>
      <c r="I1290" s="142"/>
      <c r="J1290" s="142"/>
      <c r="K1290" s="142"/>
    </row>
    <row r="1291" spans="1:11">
      <c r="A1291" s="143"/>
      <c r="B1291" s="142"/>
      <c r="C1291" s="142"/>
      <c r="D1291" s="144" t="s">
        <v>1426</v>
      </c>
      <c r="E1291" s="142"/>
      <c r="F1291" s="142"/>
      <c r="G1291" s="142"/>
      <c r="H1291" s="142"/>
      <c r="I1291" s="142"/>
      <c r="J1291" s="142"/>
      <c r="K1291" s="142"/>
    </row>
    <row r="1292" spans="1:11">
      <c r="A1292" s="143"/>
      <c r="B1292" s="142"/>
      <c r="C1292" s="142"/>
      <c r="D1292" s="144" t="s">
        <v>2019</v>
      </c>
      <c r="E1292" s="142"/>
      <c r="F1292" s="142"/>
      <c r="G1292" s="142"/>
      <c r="H1292" s="142"/>
      <c r="I1292" s="142"/>
      <c r="J1292" s="142"/>
      <c r="K1292" s="142"/>
    </row>
    <row r="1293" spans="1:11">
      <c r="A1293" s="143"/>
      <c r="B1293" s="142"/>
      <c r="C1293" s="142"/>
      <c r="D1293" s="141" t="s">
        <v>953</v>
      </c>
      <c r="E1293" s="141" t="s">
        <v>1468</v>
      </c>
      <c r="F1293" s="142"/>
      <c r="G1293" s="142"/>
      <c r="H1293" s="142"/>
      <c r="I1293" s="142"/>
      <c r="J1293" s="142"/>
      <c r="K1293" s="142"/>
    </row>
    <row r="1294" spans="1:11">
      <c r="A1294" s="143"/>
      <c r="B1294" s="142"/>
      <c r="C1294" s="142"/>
      <c r="D1294" s="142"/>
      <c r="E1294" s="144" t="s">
        <v>1292</v>
      </c>
      <c r="F1294" s="142"/>
      <c r="G1294" s="142"/>
      <c r="H1294" s="145" t="s">
        <v>4</v>
      </c>
      <c r="I1294" s="146">
        <v>0.52</v>
      </c>
      <c r="J1294" s="146">
        <f>Labour!D16</f>
        <v>466.67</v>
      </c>
      <c r="K1294" s="146">
        <f>I1294*J1294</f>
        <v>242.66840000000002</v>
      </c>
    </row>
    <row r="1295" spans="1:11" ht="12.75" customHeight="1">
      <c r="A1295" s="143"/>
      <c r="B1295" s="142"/>
      <c r="C1295" s="142"/>
      <c r="D1295" s="142"/>
      <c r="E1295" s="702" t="s">
        <v>1279</v>
      </c>
      <c r="F1295" s="702"/>
      <c r="G1295" s="702"/>
      <c r="H1295" s="145" t="s">
        <v>4</v>
      </c>
      <c r="I1295" s="146">
        <v>10</v>
      </c>
      <c r="J1295" s="146">
        <f>Labour!D17</f>
        <v>466.67</v>
      </c>
      <c r="K1295" s="146">
        <f>I1295*J1295</f>
        <v>4666.7</v>
      </c>
    </row>
    <row r="1296" spans="1:11">
      <c r="A1296" s="143"/>
      <c r="B1296" s="142"/>
      <c r="C1296" s="142"/>
      <c r="D1296" s="142"/>
      <c r="E1296" s="144" t="s">
        <v>2052</v>
      </c>
      <c r="F1296" s="142"/>
      <c r="G1296" s="142"/>
      <c r="H1296" s="145" t="s">
        <v>4</v>
      </c>
      <c r="I1296" s="146">
        <v>3</v>
      </c>
      <c r="J1296" s="146">
        <f>Labour!D19</f>
        <v>466.67</v>
      </c>
      <c r="K1296" s="146">
        <f>I1296*J1296</f>
        <v>1400.01</v>
      </c>
    </row>
    <row r="1297" spans="1:11">
      <c r="A1297" s="143"/>
      <c r="B1297" s="142"/>
      <c r="C1297" s="142"/>
      <c r="D1297" s="141" t="s">
        <v>1876</v>
      </c>
      <c r="E1297" s="141" t="s">
        <v>1231</v>
      </c>
      <c r="F1297" s="142"/>
      <c r="G1297" s="142"/>
      <c r="H1297" s="142"/>
      <c r="I1297" s="142"/>
      <c r="J1297" s="142"/>
      <c r="K1297" s="142"/>
    </row>
    <row r="1298" spans="1:11">
      <c r="A1298" s="143"/>
      <c r="B1298" s="142"/>
      <c r="C1298" s="142"/>
      <c r="D1298" s="142"/>
      <c r="E1298" s="144" t="s">
        <v>2048</v>
      </c>
      <c r="F1298" s="142"/>
      <c r="G1298" s="142"/>
      <c r="H1298" s="145" t="s">
        <v>89</v>
      </c>
      <c r="I1298" s="146">
        <v>6</v>
      </c>
      <c r="J1298" s="146">
        <f>'Plant &amp; Machinery'!G7</f>
        <v>17386</v>
      </c>
      <c r="K1298" s="146">
        <f t="shared" ref="K1298:K1303" si="9">J1298*I1298</f>
        <v>104316</v>
      </c>
    </row>
    <row r="1299" spans="1:11">
      <c r="A1299" s="143"/>
      <c r="B1299" s="142"/>
      <c r="C1299" s="142"/>
      <c r="D1299" s="142"/>
      <c r="E1299" s="144" t="s">
        <v>2022</v>
      </c>
      <c r="F1299" s="142"/>
      <c r="G1299" s="142"/>
      <c r="H1299" s="145" t="s">
        <v>89</v>
      </c>
      <c r="I1299" s="146">
        <v>6</v>
      </c>
      <c r="J1299" s="146">
        <f>'Plant &amp; Machinery'!G16</f>
        <v>1392</v>
      </c>
      <c r="K1299" s="146">
        <f t="shared" si="9"/>
        <v>8352</v>
      </c>
    </row>
    <row r="1300" spans="1:11">
      <c r="A1300" s="143"/>
      <c r="B1300" s="142"/>
      <c r="C1300" s="142"/>
      <c r="D1300" s="142"/>
      <c r="E1300" s="144" t="s">
        <v>1347</v>
      </c>
      <c r="F1300" s="142"/>
      <c r="G1300" s="142"/>
      <c r="H1300" s="145" t="s">
        <v>89</v>
      </c>
      <c r="I1300" s="146">
        <v>6</v>
      </c>
      <c r="J1300" s="146">
        <f>'Plant &amp; Machinery'!G18</f>
        <v>1537</v>
      </c>
      <c r="K1300" s="146">
        <f t="shared" si="9"/>
        <v>9222</v>
      </c>
    </row>
    <row r="1301" spans="1:11">
      <c r="A1301" s="143"/>
      <c r="B1301" s="142"/>
      <c r="C1301" s="142"/>
      <c r="D1301" s="142"/>
      <c r="E1301" s="144" t="s">
        <v>2023</v>
      </c>
      <c r="F1301" s="142"/>
      <c r="G1301" s="142"/>
      <c r="H1301" s="145" t="s">
        <v>89</v>
      </c>
      <c r="I1301" s="157">
        <v>3.6</v>
      </c>
      <c r="J1301" s="146">
        <f>'Plant &amp; Machinery'!G47</f>
        <v>684</v>
      </c>
      <c r="K1301" s="146">
        <f t="shared" si="9"/>
        <v>2462.4</v>
      </c>
    </row>
    <row r="1302" spans="1:11">
      <c r="A1302" s="143"/>
      <c r="B1302" s="142"/>
      <c r="C1302" s="142"/>
      <c r="D1302" s="142"/>
      <c r="E1302" s="144" t="s">
        <v>2024</v>
      </c>
      <c r="F1302" s="142"/>
      <c r="G1302" s="142"/>
      <c r="H1302" s="145" t="s">
        <v>89</v>
      </c>
      <c r="I1302" s="146">
        <v>6</v>
      </c>
      <c r="J1302" s="146">
        <f>'Plant &amp; Machinery'!G30</f>
        <v>5160</v>
      </c>
      <c r="K1302" s="146">
        <f t="shared" si="9"/>
        <v>30960</v>
      </c>
    </row>
    <row r="1303" spans="1:11">
      <c r="A1303" s="143"/>
      <c r="B1303" s="142"/>
      <c r="C1303" s="142"/>
      <c r="D1303" s="142"/>
      <c r="E1303" s="144" t="s">
        <v>1956</v>
      </c>
      <c r="F1303" s="142"/>
      <c r="G1303" s="142"/>
      <c r="H1303" s="145" t="s">
        <v>89</v>
      </c>
      <c r="I1303" s="146">
        <v>18</v>
      </c>
      <c r="J1303" s="146">
        <f>'Plant &amp; Machinery'!G36</f>
        <v>1320</v>
      </c>
      <c r="K1303" s="146">
        <f t="shared" si="9"/>
        <v>23760</v>
      </c>
    </row>
    <row r="1304" spans="1:11">
      <c r="A1304" s="143"/>
      <c r="B1304" s="142"/>
      <c r="C1304" s="142"/>
      <c r="D1304" s="141" t="s">
        <v>957</v>
      </c>
      <c r="E1304" s="141" t="s">
        <v>1293</v>
      </c>
      <c r="F1304" s="142"/>
      <c r="G1304" s="142"/>
      <c r="H1304" s="142"/>
      <c r="I1304" s="142"/>
      <c r="J1304" s="142"/>
      <c r="K1304" s="142"/>
    </row>
    <row r="1305" spans="1:11">
      <c r="A1305" s="143"/>
      <c r="B1305" s="142"/>
      <c r="C1305" s="142"/>
      <c r="D1305" s="142"/>
      <c r="E1305" s="144" t="s">
        <v>2040</v>
      </c>
      <c r="F1305" s="142"/>
      <c r="G1305" s="142"/>
      <c r="H1305" s="145" t="s">
        <v>71</v>
      </c>
      <c r="I1305" s="146">
        <v>8.8000000000000007</v>
      </c>
      <c r="J1305" s="146">
        <f>Material!D40</f>
        <v>53000</v>
      </c>
      <c r="K1305" s="146">
        <f>J1305*I1305</f>
        <v>466400.00000000006</v>
      </c>
    </row>
    <row r="1306" spans="1:11" ht="27.75" customHeight="1">
      <c r="A1306" s="143"/>
      <c r="B1306" s="142"/>
      <c r="C1306" s="142"/>
      <c r="D1306" s="142"/>
      <c r="E1306" s="702" t="s">
        <v>2036</v>
      </c>
      <c r="F1306" s="702"/>
      <c r="G1306" s="702"/>
      <c r="H1306" s="145" t="s">
        <v>29</v>
      </c>
      <c r="I1306" s="146">
        <v>108</v>
      </c>
      <c r="J1306" s="146">
        <f>Material!D135</f>
        <v>1445</v>
      </c>
      <c r="K1306" s="146">
        <f>I1306*J1306</f>
        <v>156060</v>
      </c>
    </row>
    <row r="1307" spans="1:11">
      <c r="A1307" s="143"/>
      <c r="B1307" s="142"/>
      <c r="C1307" s="142"/>
      <c r="D1307" s="141" t="s">
        <v>959</v>
      </c>
      <c r="E1307" s="141" t="s">
        <v>1884</v>
      </c>
      <c r="F1307" s="142"/>
      <c r="G1307" s="142"/>
      <c r="H1307" s="142"/>
      <c r="I1307" s="142"/>
      <c r="J1307" s="142"/>
      <c r="K1307" s="147">
        <f>SUM(K1294:K1306)*12.5%</f>
        <v>100980.22230000001</v>
      </c>
    </row>
    <row r="1308" spans="1:11">
      <c r="A1308" s="143"/>
      <c r="B1308" s="142"/>
      <c r="C1308" s="142"/>
      <c r="D1308" s="141"/>
      <c r="E1308" s="141"/>
      <c r="F1308" s="142"/>
      <c r="G1308" s="142"/>
      <c r="H1308" s="142"/>
      <c r="I1308" s="142"/>
      <c r="J1308" s="142"/>
      <c r="K1308" s="147"/>
    </row>
    <row r="1309" spans="1:11">
      <c r="A1309" s="143"/>
      <c r="B1309" s="142"/>
      <c r="C1309" s="142"/>
      <c r="D1309" s="144" t="s">
        <v>2025</v>
      </c>
      <c r="E1309" s="142"/>
      <c r="F1309" s="142"/>
      <c r="G1309" s="142"/>
      <c r="H1309" s="142"/>
      <c r="I1309" s="142"/>
      <c r="J1309" s="142"/>
      <c r="K1309" s="146">
        <f>SUM(K1294:K1307)</f>
        <v>908822.00070000009</v>
      </c>
    </row>
    <row r="1310" spans="1:11">
      <c r="A1310" s="143"/>
      <c r="B1310" s="142"/>
      <c r="C1310" s="142"/>
      <c r="D1310" s="141" t="s">
        <v>2026</v>
      </c>
      <c r="E1310" s="142"/>
      <c r="F1310" s="142"/>
      <c r="G1310" s="142"/>
      <c r="H1310" s="142"/>
      <c r="I1310" s="142"/>
      <c r="J1310" s="142"/>
      <c r="K1310" s="147">
        <f>K1309/4000</f>
        <v>227.20550017500003</v>
      </c>
    </row>
    <row r="1311" spans="1:11">
      <c r="A1311" s="143"/>
      <c r="B1311" s="140"/>
      <c r="C1311" s="141" t="s">
        <v>691</v>
      </c>
      <c r="D1311" s="141" t="s">
        <v>692</v>
      </c>
      <c r="E1311" s="142"/>
      <c r="F1311" s="142"/>
      <c r="G1311" s="142"/>
      <c r="H1311" s="142"/>
      <c r="I1311" s="142"/>
      <c r="J1311" s="142"/>
      <c r="K1311" s="142"/>
    </row>
    <row r="1312" spans="1:11">
      <c r="A1312" s="143"/>
      <c r="B1312" s="142"/>
      <c r="C1312" s="142"/>
      <c r="D1312" s="144" t="s">
        <v>1426</v>
      </c>
      <c r="E1312" s="142"/>
      <c r="F1312" s="142"/>
      <c r="G1312" s="142"/>
      <c r="H1312" s="142"/>
      <c r="I1312" s="142"/>
      <c r="J1312" s="142"/>
      <c r="K1312" s="142"/>
    </row>
    <row r="1313" spans="1:11">
      <c r="A1313" s="143"/>
      <c r="B1313" s="142"/>
      <c r="C1313" s="142"/>
      <c r="D1313" s="144" t="s">
        <v>2019</v>
      </c>
      <c r="E1313" s="142"/>
      <c r="F1313" s="142"/>
      <c r="G1313" s="142"/>
      <c r="H1313" s="142"/>
      <c r="I1313" s="142"/>
      <c r="J1313" s="142"/>
      <c r="K1313" s="142"/>
    </row>
    <row r="1314" spans="1:11">
      <c r="A1314" s="143"/>
      <c r="B1314" s="142"/>
      <c r="C1314" s="142"/>
      <c r="D1314" s="141" t="s">
        <v>953</v>
      </c>
      <c r="E1314" s="141" t="s">
        <v>1468</v>
      </c>
      <c r="F1314" s="142"/>
      <c r="G1314" s="142"/>
      <c r="H1314" s="142"/>
      <c r="I1314" s="142"/>
      <c r="J1314" s="142"/>
      <c r="K1314" s="142"/>
    </row>
    <row r="1315" spans="1:11">
      <c r="A1315" s="143"/>
      <c r="B1315" s="142"/>
      <c r="C1315" s="142"/>
      <c r="D1315" s="142"/>
      <c r="E1315" s="144" t="s">
        <v>1292</v>
      </c>
      <c r="F1315" s="142"/>
      <c r="G1315" s="142"/>
      <c r="H1315" s="145" t="s">
        <v>4</v>
      </c>
      <c r="I1315" s="146">
        <v>0.52</v>
      </c>
      <c r="J1315" s="146">
        <f>Labour!D16</f>
        <v>466.67</v>
      </c>
      <c r="K1315" s="146">
        <f>I1315*J1315</f>
        <v>242.66840000000002</v>
      </c>
    </row>
    <row r="1316" spans="1:11" ht="12.75" customHeight="1">
      <c r="A1316" s="143"/>
      <c r="B1316" s="142"/>
      <c r="C1316" s="142"/>
      <c r="D1316" s="142"/>
      <c r="E1316" s="702" t="s">
        <v>18</v>
      </c>
      <c r="F1316" s="702"/>
      <c r="G1316" s="702"/>
      <c r="H1316" s="145" t="s">
        <v>4</v>
      </c>
      <c r="I1316" s="146">
        <v>10</v>
      </c>
      <c r="J1316" s="146">
        <f>Labour!D17</f>
        <v>466.67</v>
      </c>
      <c r="K1316" s="146">
        <f>I1316*J1316</f>
        <v>4666.7</v>
      </c>
    </row>
    <row r="1317" spans="1:11">
      <c r="A1317" s="143"/>
      <c r="B1317" s="142"/>
      <c r="C1317" s="142"/>
      <c r="D1317" s="142"/>
      <c r="E1317" s="144" t="s">
        <v>20</v>
      </c>
      <c r="F1317" s="142"/>
      <c r="G1317" s="142"/>
      <c r="H1317" s="145" t="s">
        <v>4</v>
      </c>
      <c r="I1317" s="146">
        <v>3</v>
      </c>
      <c r="J1317" s="146">
        <f>Labour!D19</f>
        <v>466.67</v>
      </c>
      <c r="K1317" s="146">
        <f>I1317*J1317</f>
        <v>1400.01</v>
      </c>
    </row>
    <row r="1318" spans="1:11">
      <c r="A1318" s="143"/>
      <c r="B1318" s="142"/>
      <c r="C1318" s="142"/>
      <c r="D1318" s="141" t="s">
        <v>1876</v>
      </c>
      <c r="E1318" s="141" t="s">
        <v>1231</v>
      </c>
      <c r="F1318" s="142"/>
      <c r="G1318" s="142"/>
      <c r="H1318" s="142"/>
      <c r="I1318" s="142"/>
      <c r="J1318" s="142"/>
      <c r="K1318" s="142"/>
    </row>
    <row r="1319" spans="1:11">
      <c r="A1319" s="143"/>
      <c r="B1319" s="142"/>
      <c r="C1319" s="142"/>
      <c r="D1319" s="142"/>
      <c r="E1319" s="144" t="s">
        <v>2048</v>
      </c>
      <c r="F1319" s="142"/>
      <c r="G1319" s="142"/>
      <c r="H1319" s="145" t="s">
        <v>89</v>
      </c>
      <c r="I1319" s="146">
        <v>6</v>
      </c>
      <c r="J1319" s="146">
        <f>'Plant &amp; Machinery'!G7</f>
        <v>17386</v>
      </c>
      <c r="K1319" s="146">
        <f t="shared" ref="K1319:K1324" si="10">J1319*I1319</f>
        <v>104316</v>
      </c>
    </row>
    <row r="1320" spans="1:11">
      <c r="A1320" s="143"/>
      <c r="B1320" s="142"/>
      <c r="C1320" s="142"/>
      <c r="D1320" s="142"/>
      <c r="E1320" s="144" t="s">
        <v>2022</v>
      </c>
      <c r="F1320" s="142"/>
      <c r="G1320" s="142"/>
      <c r="H1320" s="145" t="s">
        <v>89</v>
      </c>
      <c r="I1320" s="146">
        <v>6</v>
      </c>
      <c r="J1320" s="146">
        <f>'Plant &amp; Machinery'!G16</f>
        <v>1392</v>
      </c>
      <c r="K1320" s="146">
        <f t="shared" si="10"/>
        <v>8352</v>
      </c>
    </row>
    <row r="1321" spans="1:11">
      <c r="A1321" s="143"/>
      <c r="B1321" s="142"/>
      <c r="C1321" s="142"/>
      <c r="D1321" s="142"/>
      <c r="E1321" s="144" t="s">
        <v>1347</v>
      </c>
      <c r="F1321" s="142"/>
      <c r="G1321" s="142"/>
      <c r="H1321" s="145" t="s">
        <v>89</v>
      </c>
      <c r="I1321" s="146">
        <v>6</v>
      </c>
      <c r="J1321" s="146">
        <f>'Plant &amp; Machinery'!G18</f>
        <v>1537</v>
      </c>
      <c r="K1321" s="146">
        <f t="shared" si="10"/>
        <v>9222</v>
      </c>
    </row>
    <row r="1322" spans="1:11">
      <c r="A1322" s="143"/>
      <c r="B1322" s="142"/>
      <c r="C1322" s="142"/>
      <c r="D1322" s="142"/>
      <c r="E1322" s="144" t="s">
        <v>2023</v>
      </c>
      <c r="F1322" s="142"/>
      <c r="G1322" s="142"/>
      <c r="H1322" s="145" t="s">
        <v>89</v>
      </c>
      <c r="I1322" s="157">
        <v>3.6</v>
      </c>
      <c r="J1322" s="146">
        <f>'Plant &amp; Machinery'!G47</f>
        <v>684</v>
      </c>
      <c r="K1322" s="146">
        <f t="shared" si="10"/>
        <v>2462.4</v>
      </c>
    </row>
    <row r="1323" spans="1:11">
      <c r="A1323" s="143"/>
      <c r="B1323" s="142"/>
      <c r="C1323" s="142"/>
      <c r="D1323" s="142"/>
      <c r="E1323" s="144" t="s">
        <v>2024</v>
      </c>
      <c r="F1323" s="142"/>
      <c r="G1323" s="142"/>
      <c r="H1323" s="145" t="s">
        <v>89</v>
      </c>
      <c r="I1323" s="146">
        <v>6</v>
      </c>
      <c r="J1323" s="146">
        <f>'Plant &amp; Machinery'!G30</f>
        <v>5160</v>
      </c>
      <c r="K1323" s="146">
        <f t="shared" si="10"/>
        <v>30960</v>
      </c>
    </row>
    <row r="1324" spans="1:11">
      <c r="A1324" s="143"/>
      <c r="B1324" s="142"/>
      <c r="C1324" s="142"/>
      <c r="D1324" s="142"/>
      <c r="E1324" s="144" t="s">
        <v>1956</v>
      </c>
      <c r="F1324" s="142"/>
      <c r="G1324" s="142"/>
      <c r="H1324" s="145" t="s">
        <v>89</v>
      </c>
      <c r="I1324" s="146">
        <v>18</v>
      </c>
      <c r="J1324" s="146">
        <f>'Plant &amp; Machinery'!G36</f>
        <v>1320</v>
      </c>
      <c r="K1324" s="146">
        <f t="shared" si="10"/>
        <v>23760</v>
      </c>
    </row>
    <row r="1325" spans="1:11">
      <c r="A1325" s="143"/>
      <c r="B1325" s="142"/>
      <c r="C1325" s="142"/>
      <c r="D1325" s="141" t="s">
        <v>957</v>
      </c>
      <c r="E1325" s="141" t="s">
        <v>1293</v>
      </c>
      <c r="F1325" s="142"/>
      <c r="G1325" s="142"/>
      <c r="H1325" s="142"/>
      <c r="I1325" s="142"/>
      <c r="J1325" s="142"/>
      <c r="K1325" s="142"/>
    </row>
    <row r="1326" spans="1:11">
      <c r="A1326" s="143"/>
      <c r="B1326" s="142"/>
      <c r="C1326" s="142"/>
      <c r="D1326" s="142"/>
      <c r="E1326" s="144" t="s">
        <v>2053</v>
      </c>
      <c r="F1326" s="142"/>
      <c r="G1326" s="142"/>
      <c r="H1326" s="145" t="s">
        <v>71</v>
      </c>
      <c r="I1326" s="146">
        <v>8.8000000000000007</v>
      </c>
      <c r="J1326" s="146">
        <f>Material!D41</f>
        <v>75400</v>
      </c>
      <c r="K1326" s="146">
        <f>J1326*I1326</f>
        <v>663520</v>
      </c>
    </row>
    <row r="1327" spans="1:11" ht="27.75" customHeight="1">
      <c r="A1327" s="143"/>
      <c r="B1327" s="142"/>
      <c r="C1327" s="142"/>
      <c r="D1327" s="142"/>
      <c r="E1327" s="702" t="s">
        <v>2036</v>
      </c>
      <c r="F1327" s="702"/>
      <c r="G1327" s="702"/>
      <c r="H1327" s="145" t="s">
        <v>29</v>
      </c>
      <c r="I1327" s="146">
        <v>108</v>
      </c>
      <c r="J1327" s="146">
        <f>Material!D135</f>
        <v>1445</v>
      </c>
      <c r="K1327" s="146">
        <f>I1327*J1327</f>
        <v>156060</v>
      </c>
    </row>
    <row r="1328" spans="1:11">
      <c r="A1328" s="143"/>
      <c r="B1328" s="142"/>
      <c r="C1328" s="142"/>
      <c r="D1328" s="141" t="s">
        <v>959</v>
      </c>
      <c r="E1328" s="141" t="s">
        <v>1884</v>
      </c>
      <c r="F1328" s="142"/>
      <c r="G1328" s="142"/>
      <c r="H1328" s="142"/>
      <c r="I1328" s="142"/>
      <c r="J1328" s="142"/>
      <c r="K1328" s="147">
        <f>SUM(K1315:K1327)*12.5%</f>
        <v>125620.22229999999</v>
      </c>
    </row>
    <row r="1329" spans="1:11">
      <c r="A1329" s="143"/>
      <c r="B1329" s="142"/>
      <c r="C1329" s="142"/>
      <c r="D1329" s="141"/>
      <c r="E1329" s="141"/>
      <c r="F1329" s="142"/>
      <c r="G1329" s="142"/>
      <c r="H1329" s="142"/>
      <c r="I1329" s="142"/>
      <c r="J1329" s="142"/>
      <c r="K1329" s="147"/>
    </row>
    <row r="1330" spans="1:11">
      <c r="A1330" s="143"/>
      <c r="B1330" s="142"/>
      <c r="C1330" s="142"/>
      <c r="D1330" s="144" t="s">
        <v>2025</v>
      </c>
      <c r="E1330" s="142"/>
      <c r="F1330" s="142"/>
      <c r="G1330" s="142"/>
      <c r="H1330" s="142"/>
      <c r="I1330" s="142"/>
      <c r="J1330" s="142"/>
      <c r="K1330" s="146">
        <f>SUM(K1315:K1328)</f>
        <v>1130582.0007</v>
      </c>
    </row>
    <row r="1331" spans="1:11">
      <c r="A1331" s="143"/>
      <c r="B1331" s="142"/>
      <c r="C1331" s="142"/>
      <c r="D1331" s="141" t="s">
        <v>2026</v>
      </c>
      <c r="E1331" s="142"/>
      <c r="F1331" s="142"/>
      <c r="G1331" s="142"/>
      <c r="H1331" s="142"/>
      <c r="I1331" s="142"/>
      <c r="J1331" s="142"/>
      <c r="K1331" s="147">
        <f>K1330/4000</f>
        <v>282.645500175</v>
      </c>
    </row>
    <row r="1332" spans="1:11">
      <c r="A1332" s="143"/>
      <c r="B1332" s="140"/>
      <c r="C1332" s="141" t="s">
        <v>716</v>
      </c>
      <c r="D1332" s="142"/>
      <c r="E1332" s="142"/>
      <c r="F1332" s="142"/>
      <c r="G1332" s="142"/>
      <c r="H1332" s="142"/>
      <c r="I1332" s="142"/>
      <c r="J1332" s="142"/>
      <c r="K1332" s="142"/>
    </row>
    <row r="1333" spans="1:11">
      <c r="A1333" s="143"/>
      <c r="B1333" s="140"/>
      <c r="C1333" s="141" t="s">
        <v>384</v>
      </c>
      <c r="D1333" s="141" t="s">
        <v>72</v>
      </c>
      <c r="E1333" s="142"/>
      <c r="F1333" s="142"/>
      <c r="G1333" s="142"/>
      <c r="H1333" s="142"/>
      <c r="I1333" s="142"/>
      <c r="J1333" s="142"/>
      <c r="K1333" s="142"/>
    </row>
    <row r="1334" spans="1:11">
      <c r="A1334" s="143"/>
      <c r="B1334" s="142"/>
      <c r="C1334" s="142"/>
      <c r="D1334" s="144" t="s">
        <v>1426</v>
      </c>
      <c r="E1334" s="142"/>
      <c r="F1334" s="142"/>
      <c r="G1334" s="142"/>
      <c r="H1334" s="142"/>
      <c r="I1334" s="142"/>
      <c r="J1334" s="142"/>
      <c r="K1334" s="142"/>
    </row>
    <row r="1335" spans="1:11">
      <c r="A1335" s="143"/>
      <c r="B1335" s="142"/>
      <c r="C1335" s="142"/>
      <c r="D1335" s="144" t="s">
        <v>2019</v>
      </c>
      <c r="E1335" s="142"/>
      <c r="F1335" s="142"/>
      <c r="G1335" s="142"/>
      <c r="H1335" s="142"/>
      <c r="I1335" s="142"/>
      <c r="J1335" s="142"/>
      <c r="K1335" s="142"/>
    </row>
    <row r="1336" spans="1:11">
      <c r="A1336" s="143"/>
      <c r="B1336" s="142"/>
      <c r="C1336" s="142"/>
      <c r="D1336" s="141" t="s">
        <v>953</v>
      </c>
      <c r="E1336" s="141" t="s">
        <v>1468</v>
      </c>
      <c r="F1336" s="142"/>
      <c r="G1336" s="142"/>
      <c r="H1336" s="142"/>
      <c r="I1336" s="142"/>
      <c r="J1336" s="142"/>
      <c r="K1336" s="142"/>
    </row>
    <row r="1337" spans="1:11">
      <c r="A1337" s="143"/>
      <c r="B1337" s="142"/>
      <c r="C1337" s="142"/>
      <c r="D1337" s="142"/>
      <c r="E1337" s="144" t="s">
        <v>1292</v>
      </c>
      <c r="F1337" s="142"/>
      <c r="G1337" s="142"/>
      <c r="H1337" s="145" t="s">
        <v>4</v>
      </c>
      <c r="I1337" s="146">
        <v>0.52</v>
      </c>
      <c r="J1337" s="146">
        <f>Labour!D16</f>
        <v>466.67</v>
      </c>
      <c r="K1337" s="146">
        <f>I1337*J1337</f>
        <v>242.66840000000002</v>
      </c>
    </row>
    <row r="1338" spans="1:11" ht="12.75" customHeight="1">
      <c r="A1338" s="143"/>
      <c r="B1338" s="142"/>
      <c r="C1338" s="142"/>
      <c r="D1338" s="142"/>
      <c r="E1338" s="702" t="s">
        <v>18</v>
      </c>
      <c r="F1338" s="702"/>
      <c r="G1338" s="702"/>
      <c r="H1338" s="145" t="s">
        <v>4</v>
      </c>
      <c r="I1338" s="146">
        <v>10</v>
      </c>
      <c r="J1338" s="146">
        <f>Labour!D17</f>
        <v>466.67</v>
      </c>
      <c r="K1338" s="146">
        <f>I1338*J1338</f>
        <v>4666.7</v>
      </c>
    </row>
    <row r="1339" spans="1:11">
      <c r="A1339" s="143"/>
      <c r="B1339" s="142"/>
      <c r="C1339" s="142"/>
      <c r="D1339" s="142"/>
      <c r="E1339" s="144" t="s">
        <v>20</v>
      </c>
      <c r="F1339" s="142"/>
      <c r="G1339" s="142"/>
      <c r="H1339" s="145" t="s">
        <v>4</v>
      </c>
      <c r="I1339" s="146">
        <v>3</v>
      </c>
      <c r="J1339" s="146">
        <f>Labour!D19</f>
        <v>466.67</v>
      </c>
      <c r="K1339" s="146">
        <f>I1339*J1339</f>
        <v>1400.01</v>
      </c>
    </row>
    <row r="1340" spans="1:11">
      <c r="A1340" s="143"/>
      <c r="B1340" s="142"/>
      <c r="C1340" s="142"/>
      <c r="D1340" s="141" t="s">
        <v>1876</v>
      </c>
      <c r="E1340" s="141" t="s">
        <v>1231</v>
      </c>
      <c r="F1340" s="142"/>
      <c r="G1340" s="142"/>
      <c r="H1340" s="142"/>
      <c r="I1340" s="142"/>
      <c r="J1340" s="142"/>
      <c r="K1340" s="142"/>
    </row>
    <row r="1341" spans="1:11">
      <c r="A1341" s="143"/>
      <c r="B1341" s="142"/>
      <c r="C1341" s="142"/>
      <c r="D1341" s="142"/>
      <c r="E1341" s="144" t="s">
        <v>2048</v>
      </c>
      <c r="F1341" s="142"/>
      <c r="G1341" s="142"/>
      <c r="H1341" s="145" t="s">
        <v>89</v>
      </c>
      <c r="I1341" s="146">
        <v>6</v>
      </c>
      <c r="J1341" s="146">
        <f>'Plant &amp; Machinery'!G7</f>
        <v>17386</v>
      </c>
      <c r="K1341" s="146">
        <f>J1341*I1341</f>
        <v>104316</v>
      </c>
    </row>
    <row r="1342" spans="1:11">
      <c r="A1342" s="143"/>
      <c r="B1342" s="142"/>
      <c r="C1342" s="142"/>
      <c r="D1342" s="142"/>
      <c r="E1342" s="144" t="s">
        <v>2022</v>
      </c>
      <c r="F1342" s="142"/>
      <c r="G1342" s="142"/>
      <c r="H1342" s="145" t="s">
        <v>89</v>
      </c>
      <c r="I1342" s="146">
        <v>6</v>
      </c>
      <c r="J1342" s="146">
        <f>'Plant &amp; Machinery'!G16</f>
        <v>1392</v>
      </c>
      <c r="K1342" s="146">
        <f>J1342*I1342</f>
        <v>8352</v>
      </c>
    </row>
    <row r="1343" spans="1:11">
      <c r="A1343" s="143"/>
      <c r="B1343" s="142"/>
      <c r="C1343" s="142"/>
      <c r="D1343" s="142"/>
      <c r="E1343" s="144" t="s">
        <v>1347</v>
      </c>
      <c r="F1343" s="142"/>
      <c r="G1343" s="142"/>
      <c r="H1343" s="145" t="s">
        <v>89</v>
      </c>
      <c r="I1343" s="146">
        <v>6</v>
      </c>
      <c r="J1343" s="146">
        <f>'Plant &amp; Machinery'!G18</f>
        <v>1537</v>
      </c>
      <c r="K1343" s="146">
        <f>J1343*I1343</f>
        <v>9222</v>
      </c>
    </row>
    <row r="1344" spans="1:11">
      <c r="A1344" s="143"/>
      <c r="B1344" s="142"/>
      <c r="C1344" s="142"/>
      <c r="D1344" s="142"/>
      <c r="E1344" s="144" t="s">
        <v>2023</v>
      </c>
      <c r="F1344" s="142"/>
      <c r="G1344" s="142"/>
      <c r="H1344" s="145" t="s">
        <v>89</v>
      </c>
      <c r="I1344" s="157">
        <v>3.6</v>
      </c>
      <c r="J1344" s="146">
        <f>'Plant &amp; Machinery'!G47</f>
        <v>684</v>
      </c>
      <c r="K1344" s="146">
        <f>J1344*I1344</f>
        <v>2462.4</v>
      </c>
    </row>
    <row r="1345" spans="1:11" ht="28.5" customHeight="1">
      <c r="A1345" s="143"/>
      <c r="B1345" s="142"/>
      <c r="C1345" s="142"/>
      <c r="D1345" s="142"/>
      <c r="E1345" s="702" t="s">
        <v>2054</v>
      </c>
      <c r="F1345" s="702"/>
      <c r="G1345" s="702"/>
      <c r="H1345" s="142"/>
      <c r="I1345" s="142"/>
      <c r="J1345" s="142"/>
      <c r="K1345" s="146">
        <v>238.32000000000005</v>
      </c>
    </row>
    <row r="1346" spans="1:11">
      <c r="A1346" s="143"/>
      <c r="B1346" s="142"/>
      <c r="C1346" s="142"/>
      <c r="D1346" s="142"/>
      <c r="E1346" s="144" t="s">
        <v>2024</v>
      </c>
      <c r="F1346" s="142"/>
      <c r="G1346" s="142"/>
      <c r="H1346" s="145" t="s">
        <v>89</v>
      </c>
      <c r="I1346" s="146">
        <v>6</v>
      </c>
      <c r="J1346" s="146">
        <f>'Plant &amp; Machinery'!G30</f>
        <v>5160</v>
      </c>
      <c r="K1346" s="146">
        <f>J1346*I1346</f>
        <v>30960</v>
      </c>
    </row>
    <row r="1347" spans="1:11">
      <c r="A1347" s="143"/>
      <c r="B1347" s="142"/>
      <c r="C1347" s="142"/>
      <c r="D1347" s="142"/>
      <c r="E1347" s="144" t="s">
        <v>1956</v>
      </c>
      <c r="F1347" s="142"/>
      <c r="G1347" s="142"/>
      <c r="H1347" s="145" t="s">
        <v>89</v>
      </c>
      <c r="I1347" s="146">
        <v>18</v>
      </c>
      <c r="J1347" s="146">
        <f>'Plant &amp; Machinery'!G36</f>
        <v>1320</v>
      </c>
      <c r="K1347" s="146">
        <f>J1347*I1347</f>
        <v>23760</v>
      </c>
    </row>
    <row r="1348" spans="1:11">
      <c r="A1348" s="143"/>
      <c r="B1348" s="142"/>
      <c r="C1348" s="142"/>
      <c r="D1348" s="141" t="s">
        <v>957</v>
      </c>
      <c r="E1348" s="141" t="s">
        <v>1293</v>
      </c>
      <c r="F1348" s="142"/>
      <c r="G1348" s="142"/>
      <c r="H1348" s="142"/>
      <c r="I1348" s="142"/>
      <c r="J1348" s="142"/>
      <c r="K1348" s="142"/>
    </row>
    <row r="1349" spans="1:11">
      <c r="A1349" s="143"/>
      <c r="B1349" s="142"/>
      <c r="C1349" s="142"/>
      <c r="D1349" s="142"/>
      <c r="E1349" s="144" t="s">
        <v>2042</v>
      </c>
      <c r="F1349" s="142"/>
      <c r="G1349" s="142"/>
      <c r="H1349" s="145" t="s">
        <v>71</v>
      </c>
      <c r="I1349" s="146">
        <v>7.6</v>
      </c>
      <c r="J1349" s="146">
        <f>Material!D43</f>
        <v>45290</v>
      </c>
      <c r="K1349" s="146">
        <f>J1349*I1349</f>
        <v>344204</v>
      </c>
    </row>
    <row r="1350" spans="1:11" ht="28.5" customHeight="1">
      <c r="A1350" s="143"/>
      <c r="B1350" s="142"/>
      <c r="C1350" s="142"/>
      <c r="D1350" s="142"/>
      <c r="E1350" s="702" t="s">
        <v>2055</v>
      </c>
      <c r="F1350" s="702"/>
      <c r="G1350" s="702"/>
      <c r="H1350" s="145" t="s">
        <v>29</v>
      </c>
      <c r="I1350" s="146">
        <v>108</v>
      </c>
      <c r="J1350" s="146">
        <f>Material!$D$141</f>
        <v>1374</v>
      </c>
      <c r="K1350" s="146">
        <f>I1350*J1350</f>
        <v>148392</v>
      </c>
    </row>
    <row r="1351" spans="1:11">
      <c r="A1351" s="143"/>
      <c r="B1351" s="142"/>
      <c r="C1351" s="142"/>
      <c r="D1351" s="141" t="s">
        <v>959</v>
      </c>
      <c r="E1351" s="141" t="s">
        <v>1884</v>
      </c>
      <c r="F1351" s="142"/>
      <c r="G1351" s="142"/>
      <c r="H1351" s="142"/>
      <c r="I1351" s="142"/>
      <c r="J1351" s="142"/>
      <c r="K1351" s="147">
        <f>SUM(K1337:K1350)*12.5%</f>
        <v>84777.012300000002</v>
      </c>
    </row>
    <row r="1352" spans="1:11">
      <c r="A1352" s="143"/>
      <c r="B1352" s="142"/>
      <c r="C1352" s="142"/>
      <c r="D1352" s="141"/>
      <c r="E1352" s="141"/>
      <c r="F1352" s="142"/>
      <c r="G1352" s="142"/>
      <c r="H1352" s="142"/>
      <c r="I1352" s="142"/>
      <c r="J1352" s="142"/>
      <c r="K1352" s="147"/>
    </row>
    <row r="1353" spans="1:11">
      <c r="A1353" s="143"/>
      <c r="B1353" s="142"/>
      <c r="C1353" s="142"/>
      <c r="D1353" s="144" t="s">
        <v>2025</v>
      </c>
      <c r="E1353" s="142"/>
      <c r="F1353" s="142"/>
      <c r="G1353" s="142"/>
      <c r="H1353" s="142"/>
      <c r="I1353" s="142"/>
      <c r="J1353" s="142"/>
      <c r="K1353" s="146">
        <f>SUM(K1337:K1351)</f>
        <v>762993.11070000008</v>
      </c>
    </row>
    <row r="1354" spans="1:11">
      <c r="A1354" s="143"/>
      <c r="B1354" s="142"/>
      <c r="C1354" s="142"/>
      <c r="D1354" s="141" t="s">
        <v>2026</v>
      </c>
      <c r="E1354" s="142"/>
      <c r="F1354" s="142"/>
      <c r="G1354" s="142"/>
      <c r="H1354" s="142"/>
      <c r="I1354" s="142"/>
      <c r="J1354" s="142"/>
      <c r="K1354" s="147">
        <f>K1353/4000</f>
        <v>190.74827767500003</v>
      </c>
    </row>
    <row r="1355" spans="1:11">
      <c r="A1355" s="143"/>
      <c r="B1355" s="140"/>
      <c r="C1355" s="141" t="s">
        <v>390</v>
      </c>
      <c r="D1355" s="141" t="s">
        <v>70</v>
      </c>
      <c r="E1355" s="142"/>
      <c r="F1355" s="142"/>
      <c r="G1355" s="142"/>
      <c r="H1355" s="142"/>
      <c r="I1355" s="142"/>
      <c r="J1355" s="142"/>
      <c r="K1355" s="142"/>
    </row>
    <row r="1356" spans="1:11">
      <c r="A1356" s="143"/>
      <c r="B1356" s="142"/>
      <c r="C1356" s="142"/>
      <c r="D1356" s="144" t="s">
        <v>1426</v>
      </c>
      <c r="E1356" s="142"/>
      <c r="F1356" s="142"/>
      <c r="G1356" s="142"/>
      <c r="H1356" s="142"/>
      <c r="I1356" s="142"/>
      <c r="J1356" s="142"/>
      <c r="K1356" s="142"/>
    </row>
    <row r="1357" spans="1:11">
      <c r="A1357" s="143"/>
      <c r="B1357" s="142"/>
      <c r="C1357" s="142"/>
      <c r="D1357" s="144" t="s">
        <v>2019</v>
      </c>
      <c r="E1357" s="142"/>
      <c r="F1357" s="142"/>
      <c r="G1357" s="142"/>
      <c r="H1357" s="142"/>
      <c r="I1357" s="142"/>
      <c r="J1357" s="142"/>
      <c r="K1357" s="142"/>
    </row>
    <row r="1358" spans="1:11">
      <c r="A1358" s="143"/>
      <c r="B1358" s="142"/>
      <c r="C1358" s="142"/>
      <c r="D1358" s="141" t="s">
        <v>953</v>
      </c>
      <c r="E1358" s="141" t="s">
        <v>1468</v>
      </c>
      <c r="F1358" s="142"/>
      <c r="G1358" s="142"/>
      <c r="H1358" s="142"/>
      <c r="I1358" s="142"/>
      <c r="J1358" s="142"/>
      <c r="K1358" s="142"/>
    </row>
    <row r="1359" spans="1:11">
      <c r="A1359" s="143"/>
      <c r="B1359" s="142"/>
      <c r="C1359" s="142"/>
      <c r="D1359" s="142"/>
      <c r="E1359" s="144" t="s">
        <v>1292</v>
      </c>
      <c r="F1359" s="142"/>
      <c r="G1359" s="142"/>
      <c r="H1359" s="145" t="s">
        <v>4</v>
      </c>
      <c r="I1359" s="146">
        <v>0.52</v>
      </c>
      <c r="J1359" s="146">
        <f>Labour!D16</f>
        <v>466.67</v>
      </c>
      <c r="K1359" s="146">
        <f>I1359*J1359</f>
        <v>242.66840000000002</v>
      </c>
    </row>
    <row r="1360" spans="1:11" ht="12.75" customHeight="1">
      <c r="A1360" s="143"/>
      <c r="B1360" s="142"/>
      <c r="C1360" s="142"/>
      <c r="D1360" s="142"/>
      <c r="E1360" s="702" t="s">
        <v>18</v>
      </c>
      <c r="F1360" s="702"/>
      <c r="G1360" s="702"/>
      <c r="H1360" s="145" t="s">
        <v>4</v>
      </c>
      <c r="I1360" s="146">
        <v>10</v>
      </c>
      <c r="J1360" s="146">
        <f>Labour!D17</f>
        <v>466.67</v>
      </c>
      <c r="K1360" s="146">
        <f>I1360*J1360</f>
        <v>4666.7</v>
      </c>
    </row>
    <row r="1361" spans="1:11">
      <c r="A1361" s="143"/>
      <c r="B1361" s="142"/>
      <c r="C1361" s="142"/>
      <c r="D1361" s="142"/>
      <c r="E1361" s="144" t="s">
        <v>20</v>
      </c>
      <c r="F1361" s="142"/>
      <c r="G1361" s="142"/>
      <c r="H1361" s="145" t="s">
        <v>4</v>
      </c>
      <c r="I1361" s="146">
        <v>3</v>
      </c>
      <c r="J1361" s="146">
        <f>Labour!D19</f>
        <v>466.67</v>
      </c>
      <c r="K1361" s="146">
        <f>I1361*J1361</f>
        <v>1400.01</v>
      </c>
    </row>
    <row r="1362" spans="1:11">
      <c r="A1362" s="143"/>
      <c r="B1362" s="142"/>
      <c r="C1362" s="142"/>
      <c r="D1362" s="141" t="s">
        <v>1876</v>
      </c>
      <c r="E1362" s="141" t="s">
        <v>1231</v>
      </c>
      <c r="F1362" s="142"/>
      <c r="G1362" s="142"/>
      <c r="H1362" s="142"/>
      <c r="I1362" s="142"/>
      <c r="J1362" s="142"/>
      <c r="K1362" s="142"/>
    </row>
    <row r="1363" spans="1:11">
      <c r="A1363" s="143"/>
      <c r="B1363" s="142"/>
      <c r="C1363" s="142"/>
      <c r="D1363" s="142"/>
      <c r="E1363" s="144" t="s">
        <v>2048</v>
      </c>
      <c r="F1363" s="142"/>
      <c r="G1363" s="142"/>
      <c r="H1363" s="145" t="s">
        <v>89</v>
      </c>
      <c r="I1363" s="146">
        <v>6</v>
      </c>
      <c r="J1363" s="146">
        <f>'Plant &amp; Machinery'!G7</f>
        <v>17386</v>
      </c>
      <c r="K1363" s="146">
        <f t="shared" ref="K1363:K1368" si="11">J1363*I1363</f>
        <v>104316</v>
      </c>
    </row>
    <row r="1364" spans="1:11">
      <c r="A1364" s="143"/>
      <c r="B1364" s="142"/>
      <c r="C1364" s="142"/>
      <c r="D1364" s="142"/>
      <c r="E1364" s="144" t="s">
        <v>2022</v>
      </c>
      <c r="F1364" s="142"/>
      <c r="G1364" s="142"/>
      <c r="H1364" s="145" t="s">
        <v>89</v>
      </c>
      <c r="I1364" s="146">
        <v>6</v>
      </c>
      <c r="J1364" s="146">
        <f>'Plant &amp; Machinery'!G16</f>
        <v>1392</v>
      </c>
      <c r="K1364" s="146">
        <f t="shared" si="11"/>
        <v>8352</v>
      </c>
    </row>
    <row r="1365" spans="1:11">
      <c r="A1365" s="143"/>
      <c r="B1365" s="142"/>
      <c r="C1365" s="142"/>
      <c r="D1365" s="142"/>
      <c r="E1365" s="144" t="s">
        <v>1347</v>
      </c>
      <c r="F1365" s="142"/>
      <c r="G1365" s="142"/>
      <c r="H1365" s="145" t="s">
        <v>89</v>
      </c>
      <c r="I1365" s="146">
        <v>6</v>
      </c>
      <c r="J1365" s="146">
        <f>'Plant &amp; Machinery'!G18</f>
        <v>1537</v>
      </c>
      <c r="K1365" s="146">
        <f t="shared" si="11"/>
        <v>9222</v>
      </c>
    </row>
    <row r="1366" spans="1:11">
      <c r="A1366" s="143"/>
      <c r="B1366" s="142"/>
      <c r="C1366" s="142"/>
      <c r="D1366" s="142"/>
      <c r="E1366" s="144" t="s">
        <v>2023</v>
      </c>
      <c r="F1366" s="142"/>
      <c r="G1366" s="142"/>
      <c r="H1366" s="145" t="s">
        <v>89</v>
      </c>
      <c r="I1366" s="157">
        <v>3.6</v>
      </c>
      <c r="J1366" s="146">
        <f>'Plant &amp; Machinery'!G47</f>
        <v>684</v>
      </c>
      <c r="K1366" s="146">
        <f t="shared" si="11"/>
        <v>2462.4</v>
      </c>
    </row>
    <row r="1367" spans="1:11">
      <c r="A1367" s="143"/>
      <c r="B1367" s="142"/>
      <c r="C1367" s="142"/>
      <c r="D1367" s="142"/>
      <c r="E1367" s="144" t="s">
        <v>2024</v>
      </c>
      <c r="F1367" s="142"/>
      <c r="G1367" s="142"/>
      <c r="H1367" s="145" t="s">
        <v>89</v>
      </c>
      <c r="I1367" s="146">
        <v>6</v>
      </c>
      <c r="J1367" s="146">
        <f>'Plant &amp; Machinery'!G30</f>
        <v>5160</v>
      </c>
      <c r="K1367" s="146">
        <f t="shared" si="11"/>
        <v>30960</v>
      </c>
    </row>
    <row r="1368" spans="1:11">
      <c r="A1368" s="143"/>
      <c r="B1368" s="142"/>
      <c r="C1368" s="142"/>
      <c r="D1368" s="142"/>
      <c r="E1368" s="144" t="s">
        <v>1956</v>
      </c>
      <c r="F1368" s="142"/>
      <c r="G1368" s="142"/>
      <c r="H1368" s="145" t="s">
        <v>89</v>
      </c>
      <c r="I1368" s="146">
        <v>18</v>
      </c>
      <c r="J1368" s="146">
        <f>'Plant &amp; Machinery'!G36</f>
        <v>1320</v>
      </c>
      <c r="K1368" s="146">
        <f t="shared" si="11"/>
        <v>23760</v>
      </c>
    </row>
    <row r="1369" spans="1:11">
      <c r="A1369" s="143"/>
      <c r="B1369" s="142"/>
      <c r="C1369" s="142"/>
      <c r="D1369" s="141" t="s">
        <v>957</v>
      </c>
      <c r="E1369" s="141" t="s">
        <v>1293</v>
      </c>
      <c r="F1369" s="142"/>
      <c r="G1369" s="142"/>
      <c r="H1369" s="142"/>
      <c r="I1369" s="142"/>
      <c r="J1369" s="142"/>
      <c r="K1369" s="142"/>
    </row>
    <row r="1370" spans="1:11">
      <c r="A1370" s="143"/>
      <c r="B1370" s="142"/>
      <c r="C1370" s="142"/>
      <c r="D1370" s="142"/>
      <c r="E1370" s="144" t="s">
        <v>2044</v>
      </c>
      <c r="F1370" s="142"/>
      <c r="G1370" s="142"/>
      <c r="H1370" s="145" t="s">
        <v>71</v>
      </c>
      <c r="I1370" s="146">
        <v>7.6</v>
      </c>
      <c r="J1370" s="146">
        <f>Material!D42</f>
        <v>47590</v>
      </c>
      <c r="K1370" s="146">
        <f>J1370*I1370</f>
        <v>361684</v>
      </c>
    </row>
    <row r="1371" spans="1:11" ht="27.75" customHeight="1">
      <c r="A1371" s="143"/>
      <c r="B1371" s="142"/>
      <c r="C1371" s="142"/>
      <c r="D1371" s="142"/>
      <c r="E1371" s="702" t="s">
        <v>2055</v>
      </c>
      <c r="F1371" s="702"/>
      <c r="G1371" s="702"/>
      <c r="H1371" s="145" t="s">
        <v>29</v>
      </c>
      <c r="I1371" s="146">
        <v>108</v>
      </c>
      <c r="J1371" s="146">
        <f>Material!$D$141</f>
        <v>1374</v>
      </c>
      <c r="K1371" s="146">
        <f>I1371*J1371</f>
        <v>148392</v>
      </c>
    </row>
    <row r="1372" spans="1:11">
      <c r="A1372" s="143"/>
      <c r="B1372" s="142"/>
      <c r="C1372" s="142"/>
      <c r="D1372" s="141" t="s">
        <v>959</v>
      </c>
      <c r="E1372" s="141" t="s">
        <v>1884</v>
      </c>
      <c r="F1372" s="142"/>
      <c r="G1372" s="142"/>
      <c r="H1372" s="142"/>
      <c r="I1372" s="142"/>
      <c r="J1372" s="142"/>
      <c r="K1372" s="147">
        <f>SUM(K1358:K1371)*12.5%</f>
        <v>86932.222299999994</v>
      </c>
    </row>
    <row r="1373" spans="1:11">
      <c r="A1373" s="143"/>
      <c r="B1373" s="142"/>
      <c r="C1373" s="142"/>
      <c r="D1373" s="141"/>
      <c r="E1373" s="141"/>
      <c r="F1373" s="142"/>
      <c r="G1373" s="142"/>
      <c r="H1373" s="142"/>
      <c r="I1373" s="142"/>
      <c r="J1373" s="142"/>
      <c r="K1373" s="147"/>
    </row>
    <row r="1374" spans="1:11">
      <c r="A1374" s="143"/>
      <c r="B1374" s="142"/>
      <c r="C1374" s="142"/>
      <c r="D1374" s="144" t="s">
        <v>2025</v>
      </c>
      <c r="E1374" s="142"/>
      <c r="F1374" s="142"/>
      <c r="G1374" s="142"/>
      <c r="H1374" s="142"/>
      <c r="I1374" s="142"/>
      <c r="J1374" s="142"/>
      <c r="K1374" s="146">
        <f>SUM(K1358:K1372)</f>
        <v>782390.00069999998</v>
      </c>
    </row>
    <row r="1375" spans="1:11">
      <c r="A1375" s="143"/>
      <c r="B1375" s="142"/>
      <c r="C1375" s="142"/>
      <c r="D1375" s="141" t="s">
        <v>2026</v>
      </c>
      <c r="E1375" s="142"/>
      <c r="F1375" s="142"/>
      <c r="G1375" s="142"/>
      <c r="H1375" s="142"/>
      <c r="I1375" s="142"/>
      <c r="J1375" s="142"/>
      <c r="K1375" s="147">
        <f>K1374/4000</f>
        <v>195.59750017499999</v>
      </c>
    </row>
    <row r="1376" spans="1:11">
      <c r="A1376" s="143"/>
      <c r="B1376" s="140"/>
      <c r="C1376" s="141" t="s">
        <v>687</v>
      </c>
      <c r="D1376" s="141" t="s">
        <v>688</v>
      </c>
      <c r="E1376" s="142"/>
      <c r="F1376" s="142"/>
      <c r="G1376" s="142"/>
      <c r="H1376" s="142"/>
      <c r="I1376" s="142"/>
      <c r="J1376" s="142"/>
      <c r="K1376" s="142"/>
    </row>
    <row r="1377" spans="1:11">
      <c r="A1377" s="143"/>
      <c r="B1377" s="142"/>
      <c r="C1377" s="142"/>
      <c r="D1377" s="144" t="s">
        <v>1426</v>
      </c>
      <c r="E1377" s="142"/>
      <c r="F1377" s="142"/>
      <c r="G1377" s="142"/>
      <c r="H1377" s="142"/>
      <c r="I1377" s="142"/>
      <c r="J1377" s="142"/>
      <c r="K1377" s="142"/>
    </row>
    <row r="1378" spans="1:11">
      <c r="A1378" s="143"/>
      <c r="B1378" s="142"/>
      <c r="C1378" s="142"/>
      <c r="D1378" s="144" t="s">
        <v>2019</v>
      </c>
      <c r="E1378" s="142"/>
      <c r="F1378" s="142"/>
      <c r="G1378" s="142"/>
      <c r="H1378" s="142"/>
      <c r="I1378" s="142"/>
      <c r="J1378" s="142"/>
      <c r="K1378" s="142"/>
    </row>
    <row r="1379" spans="1:11">
      <c r="A1379" s="143"/>
      <c r="B1379" s="142"/>
      <c r="C1379" s="142"/>
      <c r="D1379" s="141" t="s">
        <v>953</v>
      </c>
      <c r="E1379" s="141" t="s">
        <v>1468</v>
      </c>
      <c r="F1379" s="142"/>
      <c r="G1379" s="142"/>
      <c r="H1379" s="142"/>
      <c r="I1379" s="142"/>
      <c r="J1379" s="142"/>
      <c r="K1379" s="142"/>
    </row>
    <row r="1380" spans="1:11">
      <c r="A1380" s="143"/>
      <c r="B1380" s="142"/>
      <c r="C1380" s="142"/>
      <c r="D1380" s="142"/>
      <c r="E1380" s="144" t="s">
        <v>1292</v>
      </c>
      <c r="F1380" s="142"/>
      <c r="G1380" s="142"/>
      <c r="H1380" s="145" t="s">
        <v>4</v>
      </c>
      <c r="I1380" s="146">
        <v>0.52</v>
      </c>
      <c r="J1380" s="146">
        <f>Labour!D16</f>
        <v>466.67</v>
      </c>
      <c r="K1380" s="146">
        <f>I1380*J1380</f>
        <v>242.66840000000002</v>
      </c>
    </row>
    <row r="1381" spans="1:11" ht="12.75" customHeight="1">
      <c r="A1381" s="143"/>
      <c r="B1381" s="142"/>
      <c r="C1381" s="142"/>
      <c r="D1381" s="142"/>
      <c r="E1381" s="702" t="s">
        <v>18</v>
      </c>
      <c r="F1381" s="702"/>
      <c r="G1381" s="702"/>
      <c r="H1381" s="145" t="s">
        <v>4</v>
      </c>
      <c r="I1381" s="146">
        <v>10</v>
      </c>
      <c r="J1381" s="146">
        <f>Labour!D17</f>
        <v>466.67</v>
      </c>
      <c r="K1381" s="146">
        <f>I1381*J1381</f>
        <v>4666.7</v>
      </c>
    </row>
    <row r="1382" spans="1:11">
      <c r="A1382" s="143"/>
      <c r="B1382" s="142"/>
      <c r="C1382" s="142"/>
      <c r="D1382" s="142"/>
      <c r="E1382" s="144" t="s">
        <v>20</v>
      </c>
      <c r="F1382" s="142"/>
      <c r="G1382" s="142"/>
      <c r="H1382" s="145" t="s">
        <v>4</v>
      </c>
      <c r="I1382" s="146">
        <v>3</v>
      </c>
      <c r="J1382" s="146">
        <f>Labour!D19</f>
        <v>466.67</v>
      </c>
      <c r="K1382" s="146">
        <f>I1382*J1382</f>
        <v>1400.01</v>
      </c>
    </row>
    <row r="1383" spans="1:11">
      <c r="A1383" s="143"/>
      <c r="B1383" s="142"/>
      <c r="C1383" s="142"/>
      <c r="D1383" s="141" t="s">
        <v>1876</v>
      </c>
      <c r="E1383" s="141" t="s">
        <v>1231</v>
      </c>
      <c r="F1383" s="142"/>
      <c r="G1383" s="142"/>
      <c r="H1383" s="142"/>
      <c r="I1383" s="142"/>
      <c r="J1383" s="142"/>
      <c r="K1383" s="142"/>
    </row>
    <row r="1384" spans="1:11">
      <c r="A1384" s="143"/>
      <c r="B1384" s="142"/>
      <c r="C1384" s="142"/>
      <c r="D1384" s="142"/>
      <c r="E1384" s="144" t="s">
        <v>2048</v>
      </c>
      <c r="F1384" s="142"/>
      <c r="G1384" s="142"/>
      <c r="H1384" s="145" t="s">
        <v>89</v>
      </c>
      <c r="I1384" s="146">
        <v>6</v>
      </c>
      <c r="J1384" s="146">
        <f>'Plant &amp; Machinery'!G7</f>
        <v>17386</v>
      </c>
      <c r="K1384" s="146">
        <f t="shared" ref="K1384:K1389" si="12">J1384*I1384</f>
        <v>104316</v>
      </c>
    </row>
    <row r="1385" spans="1:11">
      <c r="A1385" s="143"/>
      <c r="B1385" s="142"/>
      <c r="C1385" s="142"/>
      <c r="D1385" s="142"/>
      <c r="E1385" s="144" t="s">
        <v>2022</v>
      </c>
      <c r="F1385" s="142"/>
      <c r="G1385" s="142"/>
      <c r="H1385" s="145" t="s">
        <v>89</v>
      </c>
      <c r="I1385" s="146">
        <v>6</v>
      </c>
      <c r="J1385" s="146">
        <f>'Plant &amp; Machinery'!G16</f>
        <v>1392</v>
      </c>
      <c r="K1385" s="146">
        <f t="shared" si="12"/>
        <v>8352</v>
      </c>
    </row>
    <row r="1386" spans="1:11">
      <c r="A1386" s="143"/>
      <c r="B1386" s="142"/>
      <c r="C1386" s="142"/>
      <c r="D1386" s="142"/>
      <c r="E1386" s="144" t="s">
        <v>1347</v>
      </c>
      <c r="F1386" s="142"/>
      <c r="G1386" s="142"/>
      <c r="H1386" s="145" t="s">
        <v>89</v>
      </c>
      <c r="I1386" s="146">
        <v>6</v>
      </c>
      <c r="J1386" s="146">
        <f>'Plant &amp; Machinery'!G18</f>
        <v>1537</v>
      </c>
      <c r="K1386" s="146">
        <f t="shared" si="12"/>
        <v>9222</v>
      </c>
    </row>
    <row r="1387" spans="1:11">
      <c r="A1387" s="143"/>
      <c r="B1387" s="142"/>
      <c r="C1387" s="142"/>
      <c r="D1387" s="142"/>
      <c r="E1387" s="144" t="s">
        <v>2023</v>
      </c>
      <c r="F1387" s="142"/>
      <c r="G1387" s="142"/>
      <c r="H1387" s="145" t="s">
        <v>89</v>
      </c>
      <c r="I1387" s="157">
        <v>3.6</v>
      </c>
      <c r="J1387" s="146">
        <f>'Plant &amp; Machinery'!G47</f>
        <v>684</v>
      </c>
      <c r="K1387" s="146">
        <f t="shared" si="12"/>
        <v>2462.4</v>
      </c>
    </row>
    <row r="1388" spans="1:11">
      <c r="A1388" s="143"/>
      <c r="B1388" s="142"/>
      <c r="C1388" s="142"/>
      <c r="D1388" s="142"/>
      <c r="E1388" s="144" t="s">
        <v>2024</v>
      </c>
      <c r="F1388" s="142"/>
      <c r="G1388" s="142"/>
      <c r="H1388" s="145" t="s">
        <v>89</v>
      </c>
      <c r="I1388" s="146">
        <v>6</v>
      </c>
      <c r="J1388" s="146">
        <f>'Plant &amp; Machinery'!G30</f>
        <v>5160</v>
      </c>
      <c r="K1388" s="146">
        <f t="shared" si="12"/>
        <v>30960</v>
      </c>
    </row>
    <row r="1389" spans="1:11">
      <c r="A1389" s="143"/>
      <c r="B1389" s="142"/>
      <c r="C1389" s="142"/>
      <c r="D1389" s="142"/>
      <c r="E1389" s="144" t="s">
        <v>1956</v>
      </c>
      <c r="F1389" s="142"/>
      <c r="G1389" s="142"/>
      <c r="H1389" s="145" t="s">
        <v>89</v>
      </c>
      <c r="I1389" s="146">
        <v>18</v>
      </c>
      <c r="J1389" s="146">
        <f>'Plant &amp; Machinery'!G36</f>
        <v>1320</v>
      </c>
      <c r="K1389" s="146">
        <f t="shared" si="12"/>
        <v>23760</v>
      </c>
    </row>
    <row r="1390" spans="1:11">
      <c r="A1390" s="143"/>
      <c r="B1390" s="142"/>
      <c r="C1390" s="142"/>
      <c r="D1390" s="141" t="s">
        <v>957</v>
      </c>
      <c r="E1390" s="141" t="s">
        <v>1293</v>
      </c>
      <c r="F1390" s="142"/>
      <c r="G1390" s="142"/>
      <c r="H1390" s="142"/>
      <c r="I1390" s="142"/>
      <c r="J1390" s="142"/>
      <c r="K1390" s="142"/>
    </row>
    <row r="1391" spans="1:11">
      <c r="A1391" s="143"/>
      <c r="B1391" s="142"/>
      <c r="C1391" s="142"/>
      <c r="D1391" s="142"/>
      <c r="E1391" s="144" t="s">
        <v>2045</v>
      </c>
      <c r="F1391" s="142"/>
      <c r="G1391" s="142"/>
      <c r="H1391" s="145" t="s">
        <v>71</v>
      </c>
      <c r="I1391" s="146">
        <v>7.6</v>
      </c>
      <c r="J1391" s="146">
        <f>Material!D41</f>
        <v>75400</v>
      </c>
      <c r="K1391" s="146">
        <f>I1391*J1391</f>
        <v>573040</v>
      </c>
    </row>
    <row r="1392" spans="1:11" ht="27" customHeight="1">
      <c r="A1392" s="143"/>
      <c r="B1392" s="142"/>
      <c r="C1392" s="142"/>
      <c r="D1392" s="142"/>
      <c r="E1392" s="702" t="s">
        <v>2055</v>
      </c>
      <c r="F1392" s="702"/>
      <c r="G1392" s="702"/>
      <c r="H1392" s="145" t="s">
        <v>29</v>
      </c>
      <c r="I1392" s="146">
        <v>108</v>
      </c>
      <c r="J1392" s="146">
        <f>Material!$D$141</f>
        <v>1374</v>
      </c>
      <c r="K1392" s="146">
        <f>I1392*J1392</f>
        <v>148392</v>
      </c>
    </row>
    <row r="1393" spans="1:11">
      <c r="A1393" s="143"/>
      <c r="B1393" s="142"/>
      <c r="C1393" s="142"/>
      <c r="D1393" s="141" t="s">
        <v>959</v>
      </c>
      <c r="E1393" s="141" t="s">
        <v>1884</v>
      </c>
      <c r="F1393" s="142"/>
      <c r="G1393" s="142"/>
      <c r="H1393" s="142"/>
      <c r="I1393" s="142"/>
      <c r="J1393" s="142"/>
      <c r="K1393" s="147">
        <f>SUM(K1379:K1392)*12.5%</f>
        <v>113351.72229999999</v>
      </c>
    </row>
    <row r="1394" spans="1:11">
      <c r="A1394" s="143"/>
      <c r="B1394" s="142"/>
      <c r="C1394" s="142"/>
      <c r="D1394" s="141"/>
      <c r="E1394" s="141"/>
      <c r="F1394" s="142"/>
      <c r="G1394" s="142"/>
      <c r="H1394" s="142"/>
      <c r="I1394" s="142"/>
      <c r="J1394" s="142"/>
      <c r="K1394" s="147"/>
    </row>
    <row r="1395" spans="1:11">
      <c r="A1395" s="143"/>
      <c r="B1395" s="142"/>
      <c r="C1395" s="142"/>
      <c r="D1395" s="144" t="s">
        <v>2025</v>
      </c>
      <c r="E1395" s="142"/>
      <c r="F1395" s="142"/>
      <c r="G1395" s="142"/>
      <c r="H1395" s="142"/>
      <c r="I1395" s="142"/>
      <c r="J1395" s="142"/>
      <c r="K1395" s="146">
        <f>SUM(K1379:K1393)</f>
        <v>1020165.5007</v>
      </c>
    </row>
    <row r="1396" spans="1:11">
      <c r="A1396" s="143"/>
      <c r="B1396" s="142"/>
      <c r="C1396" s="142"/>
      <c r="D1396" s="141" t="s">
        <v>2026</v>
      </c>
      <c r="E1396" s="142"/>
      <c r="F1396" s="142"/>
      <c r="G1396" s="142"/>
      <c r="H1396" s="142"/>
      <c r="I1396" s="142"/>
      <c r="J1396" s="142"/>
      <c r="K1396" s="147">
        <f>K1395/4000</f>
        <v>255.04137517499998</v>
      </c>
    </row>
    <row r="1397" spans="1:11">
      <c r="A1397" s="143"/>
      <c r="B1397" s="140"/>
      <c r="C1397" s="141" t="s">
        <v>689</v>
      </c>
      <c r="D1397" s="141" t="s">
        <v>690</v>
      </c>
      <c r="E1397" s="142"/>
      <c r="F1397" s="142"/>
      <c r="G1397" s="142"/>
      <c r="H1397" s="142"/>
      <c r="I1397" s="142"/>
      <c r="J1397" s="142"/>
      <c r="K1397" s="142"/>
    </row>
    <row r="1398" spans="1:11">
      <c r="A1398" s="143"/>
      <c r="B1398" s="142"/>
      <c r="C1398" s="142"/>
      <c r="D1398" s="144" t="s">
        <v>1426</v>
      </c>
      <c r="E1398" s="142"/>
      <c r="F1398" s="142"/>
      <c r="G1398" s="142"/>
      <c r="H1398" s="142"/>
      <c r="I1398" s="142"/>
      <c r="J1398" s="142"/>
      <c r="K1398" s="142"/>
    </row>
    <row r="1399" spans="1:11">
      <c r="A1399" s="143"/>
      <c r="B1399" s="142"/>
      <c r="C1399" s="142"/>
      <c r="D1399" s="144" t="s">
        <v>2019</v>
      </c>
      <c r="E1399" s="142"/>
      <c r="F1399" s="142"/>
      <c r="G1399" s="142"/>
      <c r="H1399" s="142"/>
      <c r="I1399" s="142"/>
      <c r="J1399" s="142"/>
      <c r="K1399" s="142"/>
    </row>
    <row r="1400" spans="1:11">
      <c r="A1400" s="143"/>
      <c r="B1400" s="142"/>
      <c r="C1400" s="142"/>
      <c r="D1400" s="141" t="s">
        <v>953</v>
      </c>
      <c r="E1400" s="141" t="s">
        <v>1468</v>
      </c>
      <c r="F1400" s="142"/>
      <c r="G1400" s="142"/>
      <c r="H1400" s="142"/>
      <c r="I1400" s="142"/>
      <c r="J1400" s="142"/>
      <c r="K1400" s="142"/>
    </row>
    <row r="1401" spans="1:11">
      <c r="A1401" s="143"/>
      <c r="B1401" s="142"/>
      <c r="C1401" s="142"/>
      <c r="D1401" s="142"/>
      <c r="E1401" s="144" t="s">
        <v>1292</v>
      </c>
      <c r="F1401" s="142"/>
      <c r="G1401" s="142"/>
      <c r="H1401" s="145" t="s">
        <v>4</v>
      </c>
      <c r="I1401" s="146">
        <v>0.52</v>
      </c>
      <c r="J1401" s="146">
        <f>Labour!D16</f>
        <v>466.67</v>
      </c>
      <c r="K1401" s="146">
        <f>I1401*J1401</f>
        <v>242.66840000000002</v>
      </c>
    </row>
    <row r="1402" spans="1:11" ht="12.75" customHeight="1">
      <c r="A1402" s="143"/>
      <c r="B1402" s="142"/>
      <c r="C1402" s="142"/>
      <c r="D1402" s="142"/>
      <c r="E1402" s="702" t="s">
        <v>18</v>
      </c>
      <c r="F1402" s="702"/>
      <c r="G1402" s="702"/>
      <c r="H1402" s="145" t="s">
        <v>4</v>
      </c>
      <c r="I1402" s="146">
        <v>10</v>
      </c>
      <c r="J1402" s="146">
        <f>Labour!D17</f>
        <v>466.67</v>
      </c>
      <c r="K1402" s="146">
        <f>I1402*J1402</f>
        <v>4666.7</v>
      </c>
    </row>
    <row r="1403" spans="1:11">
      <c r="A1403" s="143"/>
      <c r="B1403" s="142"/>
      <c r="C1403" s="142"/>
      <c r="D1403" s="142"/>
      <c r="E1403" s="144" t="s">
        <v>20</v>
      </c>
      <c r="F1403" s="142"/>
      <c r="G1403" s="142"/>
      <c r="H1403" s="145" t="s">
        <v>4</v>
      </c>
      <c r="I1403" s="146">
        <v>3</v>
      </c>
      <c r="J1403" s="146">
        <f>Labour!D19</f>
        <v>466.67</v>
      </c>
      <c r="K1403" s="146">
        <f>I1403*J1403</f>
        <v>1400.01</v>
      </c>
    </row>
    <row r="1404" spans="1:11">
      <c r="A1404" s="143"/>
      <c r="B1404" s="142"/>
      <c r="C1404" s="142"/>
      <c r="D1404" s="141" t="s">
        <v>1876</v>
      </c>
      <c r="E1404" s="141" t="s">
        <v>1231</v>
      </c>
      <c r="F1404" s="142"/>
      <c r="G1404" s="142"/>
      <c r="H1404" s="142"/>
      <c r="I1404" s="142"/>
      <c r="J1404" s="142"/>
      <c r="K1404" s="142"/>
    </row>
    <row r="1405" spans="1:11">
      <c r="A1405" s="143"/>
      <c r="B1405" s="142"/>
      <c r="C1405" s="142"/>
      <c r="D1405" s="142"/>
      <c r="E1405" s="144" t="s">
        <v>2048</v>
      </c>
      <c r="F1405" s="142"/>
      <c r="G1405" s="142"/>
      <c r="H1405" s="145" t="s">
        <v>89</v>
      </c>
      <c r="I1405" s="146">
        <v>6</v>
      </c>
      <c r="J1405" s="146">
        <f>'Plant &amp; Machinery'!G7</f>
        <v>17386</v>
      </c>
      <c r="K1405" s="146">
        <f t="shared" ref="K1405:K1410" si="13">J1405*I1405</f>
        <v>104316</v>
      </c>
    </row>
    <row r="1406" spans="1:11">
      <c r="A1406" s="143"/>
      <c r="B1406" s="142"/>
      <c r="C1406" s="142"/>
      <c r="D1406" s="142"/>
      <c r="E1406" s="144" t="s">
        <v>2022</v>
      </c>
      <c r="F1406" s="142"/>
      <c r="G1406" s="142"/>
      <c r="H1406" s="145" t="s">
        <v>89</v>
      </c>
      <c r="I1406" s="146">
        <v>6</v>
      </c>
      <c r="J1406" s="146">
        <f>'Plant &amp; Machinery'!G16</f>
        <v>1392</v>
      </c>
      <c r="K1406" s="146">
        <f t="shared" si="13"/>
        <v>8352</v>
      </c>
    </row>
    <row r="1407" spans="1:11">
      <c r="A1407" s="143"/>
      <c r="B1407" s="142"/>
      <c r="C1407" s="142"/>
      <c r="D1407" s="142"/>
      <c r="E1407" s="144" t="s">
        <v>1347</v>
      </c>
      <c r="F1407" s="142"/>
      <c r="G1407" s="142"/>
      <c r="H1407" s="145" t="s">
        <v>89</v>
      </c>
      <c r="I1407" s="146">
        <v>6</v>
      </c>
      <c r="J1407" s="146">
        <f>'Plant &amp; Machinery'!G18</f>
        <v>1537</v>
      </c>
      <c r="K1407" s="146">
        <f t="shared" si="13"/>
        <v>9222</v>
      </c>
    </row>
    <row r="1408" spans="1:11">
      <c r="A1408" s="143"/>
      <c r="B1408" s="142"/>
      <c r="C1408" s="142"/>
      <c r="D1408" s="142"/>
      <c r="E1408" s="144" t="s">
        <v>2023</v>
      </c>
      <c r="F1408" s="142"/>
      <c r="G1408" s="142"/>
      <c r="H1408" s="145" t="s">
        <v>89</v>
      </c>
      <c r="I1408" s="157">
        <v>3.6</v>
      </c>
      <c r="J1408" s="146">
        <f>'Plant &amp; Machinery'!G47</f>
        <v>684</v>
      </c>
      <c r="K1408" s="146">
        <f t="shared" si="13"/>
        <v>2462.4</v>
      </c>
    </row>
    <row r="1409" spans="1:11">
      <c r="A1409" s="143"/>
      <c r="B1409" s="142"/>
      <c r="C1409" s="142"/>
      <c r="D1409" s="142"/>
      <c r="E1409" s="144" t="s">
        <v>2024</v>
      </c>
      <c r="F1409" s="142"/>
      <c r="G1409" s="142"/>
      <c r="H1409" s="145" t="s">
        <v>89</v>
      </c>
      <c r="I1409" s="146">
        <v>6</v>
      </c>
      <c r="J1409" s="146">
        <f>'Plant &amp; Machinery'!G30</f>
        <v>5160</v>
      </c>
      <c r="K1409" s="146">
        <f t="shared" si="13"/>
        <v>30960</v>
      </c>
    </row>
    <row r="1410" spans="1:11">
      <c r="A1410" s="143"/>
      <c r="B1410" s="142"/>
      <c r="C1410" s="142"/>
      <c r="D1410" s="142"/>
      <c r="E1410" s="144" t="s">
        <v>1956</v>
      </c>
      <c r="F1410" s="142"/>
      <c r="G1410" s="142"/>
      <c r="H1410" s="145" t="s">
        <v>89</v>
      </c>
      <c r="I1410" s="146">
        <v>18</v>
      </c>
      <c r="J1410" s="146">
        <f>'Plant &amp; Machinery'!G36</f>
        <v>1320</v>
      </c>
      <c r="K1410" s="146">
        <f t="shared" si="13"/>
        <v>23760</v>
      </c>
    </row>
    <row r="1411" spans="1:11">
      <c r="A1411" s="143"/>
      <c r="B1411" s="142"/>
      <c r="C1411" s="142"/>
      <c r="D1411" s="141" t="s">
        <v>957</v>
      </c>
      <c r="E1411" s="141" t="s">
        <v>1293</v>
      </c>
      <c r="F1411" s="142"/>
      <c r="G1411" s="142"/>
      <c r="H1411" s="142"/>
      <c r="I1411" s="142"/>
      <c r="J1411" s="142"/>
      <c r="K1411" s="142"/>
    </row>
    <row r="1412" spans="1:11">
      <c r="A1412" s="143"/>
      <c r="B1412" s="142"/>
      <c r="C1412" s="142"/>
      <c r="D1412" s="142"/>
      <c r="E1412" s="144" t="s">
        <v>2046</v>
      </c>
      <c r="F1412" s="142"/>
      <c r="G1412" s="142"/>
      <c r="H1412" s="145" t="s">
        <v>71</v>
      </c>
      <c r="I1412" s="146">
        <v>7.6</v>
      </c>
      <c r="J1412" s="146">
        <f>Material!D40</f>
        <v>53000</v>
      </c>
      <c r="K1412" s="146">
        <f>J1412*I1412</f>
        <v>402800</v>
      </c>
    </row>
    <row r="1413" spans="1:11" ht="29.25" customHeight="1">
      <c r="A1413" s="143"/>
      <c r="B1413" s="142"/>
      <c r="C1413" s="142"/>
      <c r="D1413" s="142"/>
      <c r="E1413" s="702" t="s">
        <v>2055</v>
      </c>
      <c r="F1413" s="702"/>
      <c r="G1413" s="702"/>
      <c r="H1413" s="145" t="s">
        <v>29</v>
      </c>
      <c r="I1413" s="146">
        <v>108</v>
      </c>
      <c r="J1413" s="146">
        <f>Material!$D$141</f>
        <v>1374</v>
      </c>
      <c r="K1413" s="146">
        <f>I1413*J1413</f>
        <v>148392</v>
      </c>
    </row>
    <row r="1414" spans="1:11">
      <c r="A1414" s="143"/>
      <c r="B1414" s="142"/>
      <c r="C1414" s="142"/>
      <c r="D1414" s="141" t="s">
        <v>959</v>
      </c>
      <c r="E1414" s="141" t="s">
        <v>1884</v>
      </c>
      <c r="F1414" s="142"/>
      <c r="G1414" s="142"/>
      <c r="H1414" s="142"/>
      <c r="I1414" s="142"/>
      <c r="J1414" s="142"/>
      <c r="K1414" s="147">
        <f>SUM(K1400:K1413)*12.5%</f>
        <v>92071.722299999994</v>
      </c>
    </row>
    <row r="1415" spans="1:11">
      <c r="A1415" s="143"/>
      <c r="B1415" s="142"/>
      <c r="C1415" s="142"/>
      <c r="D1415" s="141"/>
      <c r="E1415" s="141"/>
      <c r="F1415" s="142"/>
      <c r="G1415" s="142"/>
      <c r="H1415" s="142"/>
      <c r="I1415" s="142"/>
      <c r="J1415" s="142"/>
      <c r="K1415" s="147"/>
    </row>
    <row r="1416" spans="1:11">
      <c r="A1416" s="143"/>
      <c r="B1416" s="142"/>
      <c r="C1416" s="142"/>
      <c r="D1416" s="144" t="s">
        <v>2025</v>
      </c>
      <c r="E1416" s="142"/>
      <c r="F1416" s="142"/>
      <c r="G1416" s="142"/>
      <c r="H1416" s="142"/>
      <c r="I1416" s="142"/>
      <c r="J1416" s="142"/>
      <c r="K1416" s="146">
        <f>SUM(K1400:K1414)</f>
        <v>828645.50069999998</v>
      </c>
    </row>
    <row r="1417" spans="1:11">
      <c r="A1417" s="143"/>
      <c r="B1417" s="142"/>
      <c r="C1417" s="142"/>
      <c r="D1417" s="141" t="s">
        <v>2026</v>
      </c>
      <c r="E1417" s="142"/>
      <c r="F1417" s="142"/>
      <c r="G1417" s="142"/>
      <c r="H1417" s="142"/>
      <c r="I1417" s="142"/>
      <c r="J1417" s="142"/>
      <c r="K1417" s="147">
        <f>K1416/4000</f>
        <v>207.16137517499999</v>
      </c>
    </row>
    <row r="1418" spans="1:11">
      <c r="A1418" s="143"/>
      <c r="B1418" s="140"/>
      <c r="C1418" s="141" t="s">
        <v>691</v>
      </c>
      <c r="D1418" s="141" t="s">
        <v>692</v>
      </c>
      <c r="E1418" s="142"/>
      <c r="F1418" s="142"/>
      <c r="G1418" s="142"/>
      <c r="H1418" s="142"/>
      <c r="I1418" s="142"/>
      <c r="J1418" s="142"/>
      <c r="K1418" s="142"/>
    </row>
    <row r="1419" spans="1:11">
      <c r="A1419" s="143"/>
      <c r="B1419" s="142"/>
      <c r="C1419" s="142"/>
      <c r="D1419" s="144" t="s">
        <v>1426</v>
      </c>
      <c r="E1419" s="142"/>
      <c r="F1419" s="142"/>
      <c r="G1419" s="142"/>
      <c r="H1419" s="142"/>
      <c r="I1419" s="142"/>
      <c r="J1419" s="142"/>
      <c r="K1419" s="142"/>
    </row>
    <row r="1420" spans="1:11">
      <c r="A1420" s="143"/>
      <c r="B1420" s="142"/>
      <c r="C1420" s="142"/>
      <c r="D1420" s="144" t="s">
        <v>2019</v>
      </c>
      <c r="E1420" s="142"/>
      <c r="F1420" s="142"/>
      <c r="G1420" s="142"/>
      <c r="H1420" s="142"/>
      <c r="I1420" s="142"/>
      <c r="J1420" s="142"/>
      <c r="K1420" s="142"/>
    </row>
    <row r="1421" spans="1:11">
      <c r="A1421" s="143"/>
      <c r="B1421" s="142"/>
      <c r="C1421" s="142"/>
      <c r="D1421" s="141" t="s">
        <v>953</v>
      </c>
      <c r="E1421" s="141" t="s">
        <v>1468</v>
      </c>
      <c r="F1421" s="142"/>
      <c r="G1421" s="142"/>
      <c r="H1421" s="142"/>
      <c r="I1421" s="142"/>
      <c r="J1421" s="142"/>
      <c r="K1421" s="142"/>
    </row>
    <row r="1422" spans="1:11">
      <c r="A1422" s="143"/>
      <c r="B1422" s="142"/>
      <c r="C1422" s="142"/>
      <c r="D1422" s="142"/>
      <c r="E1422" s="144" t="s">
        <v>1292</v>
      </c>
      <c r="F1422" s="142"/>
      <c r="G1422" s="142"/>
      <c r="H1422" s="145" t="s">
        <v>4</v>
      </c>
      <c r="I1422" s="146">
        <v>0.52</v>
      </c>
      <c r="J1422" s="146">
        <f>Labour!D16</f>
        <v>466.67</v>
      </c>
      <c r="K1422" s="146">
        <f>I1422*J1422</f>
        <v>242.66840000000002</v>
      </c>
    </row>
    <row r="1423" spans="1:11" ht="12.75" customHeight="1">
      <c r="A1423" s="143"/>
      <c r="B1423" s="142"/>
      <c r="C1423" s="142"/>
      <c r="D1423" s="142"/>
      <c r="E1423" s="702" t="s">
        <v>18</v>
      </c>
      <c r="F1423" s="702"/>
      <c r="G1423" s="702"/>
      <c r="H1423" s="145" t="s">
        <v>4</v>
      </c>
      <c r="I1423" s="146">
        <v>10</v>
      </c>
      <c r="J1423" s="146">
        <f>Labour!D17</f>
        <v>466.67</v>
      </c>
      <c r="K1423" s="146">
        <f>I1423*J1423</f>
        <v>4666.7</v>
      </c>
    </row>
    <row r="1424" spans="1:11">
      <c r="A1424" s="143"/>
      <c r="B1424" s="142"/>
      <c r="C1424" s="142"/>
      <c r="D1424" s="142"/>
      <c r="E1424" s="144" t="s">
        <v>20</v>
      </c>
      <c r="F1424" s="142"/>
      <c r="G1424" s="142"/>
      <c r="H1424" s="145" t="s">
        <v>4</v>
      </c>
      <c r="I1424" s="146">
        <v>3</v>
      </c>
      <c r="J1424" s="146">
        <f>Labour!D19</f>
        <v>466.67</v>
      </c>
      <c r="K1424" s="146">
        <f>I1424*J1424</f>
        <v>1400.01</v>
      </c>
    </row>
    <row r="1425" spans="1:11">
      <c r="A1425" s="143"/>
      <c r="B1425" s="142"/>
      <c r="C1425" s="142"/>
      <c r="D1425" s="141" t="s">
        <v>1876</v>
      </c>
      <c r="E1425" s="141" t="s">
        <v>1231</v>
      </c>
      <c r="F1425" s="142"/>
      <c r="G1425" s="142"/>
      <c r="H1425" s="142"/>
      <c r="I1425" s="142"/>
      <c r="J1425" s="142"/>
      <c r="K1425" s="142"/>
    </row>
    <row r="1426" spans="1:11">
      <c r="A1426" s="143"/>
      <c r="B1426" s="142"/>
      <c r="C1426" s="142"/>
      <c r="D1426" s="142"/>
      <c r="E1426" s="144" t="s">
        <v>2048</v>
      </c>
      <c r="F1426" s="142"/>
      <c r="G1426" s="142"/>
      <c r="H1426" s="145" t="s">
        <v>89</v>
      </c>
      <c r="I1426" s="146">
        <v>6</v>
      </c>
      <c r="J1426" s="146">
        <f>'Plant &amp; Machinery'!G7</f>
        <v>17386</v>
      </c>
      <c r="K1426" s="146">
        <f t="shared" ref="K1426:K1431" si="14">J1426*I1426</f>
        <v>104316</v>
      </c>
    </row>
    <row r="1427" spans="1:11">
      <c r="A1427" s="143"/>
      <c r="B1427" s="142"/>
      <c r="C1427" s="142"/>
      <c r="D1427" s="142"/>
      <c r="E1427" s="144" t="s">
        <v>2022</v>
      </c>
      <c r="F1427" s="142"/>
      <c r="G1427" s="142"/>
      <c r="H1427" s="145" t="s">
        <v>89</v>
      </c>
      <c r="I1427" s="146">
        <v>6</v>
      </c>
      <c r="J1427" s="146">
        <f>'Plant &amp; Machinery'!G16</f>
        <v>1392</v>
      </c>
      <c r="K1427" s="146">
        <f t="shared" si="14"/>
        <v>8352</v>
      </c>
    </row>
    <row r="1428" spans="1:11">
      <c r="A1428" s="143"/>
      <c r="B1428" s="142"/>
      <c r="C1428" s="142"/>
      <c r="D1428" s="142"/>
      <c r="E1428" s="144" t="s">
        <v>1347</v>
      </c>
      <c r="F1428" s="142"/>
      <c r="G1428" s="142"/>
      <c r="H1428" s="145" t="s">
        <v>89</v>
      </c>
      <c r="I1428" s="146">
        <v>6</v>
      </c>
      <c r="J1428" s="146">
        <f>'Plant &amp; Machinery'!G18</f>
        <v>1537</v>
      </c>
      <c r="K1428" s="146">
        <f t="shared" si="14"/>
        <v>9222</v>
      </c>
    </row>
    <row r="1429" spans="1:11">
      <c r="A1429" s="143"/>
      <c r="B1429" s="142"/>
      <c r="C1429" s="142"/>
      <c r="D1429" s="142"/>
      <c r="E1429" s="144" t="s">
        <v>2023</v>
      </c>
      <c r="F1429" s="142"/>
      <c r="G1429" s="142"/>
      <c r="H1429" s="145" t="s">
        <v>89</v>
      </c>
      <c r="I1429" s="157">
        <v>3.6</v>
      </c>
      <c r="J1429" s="146">
        <f>'Plant &amp; Machinery'!G47</f>
        <v>684</v>
      </c>
      <c r="K1429" s="146">
        <f t="shared" si="14"/>
        <v>2462.4</v>
      </c>
    </row>
    <row r="1430" spans="1:11">
      <c r="A1430" s="143"/>
      <c r="B1430" s="142"/>
      <c r="C1430" s="142"/>
      <c r="D1430" s="142"/>
      <c r="E1430" s="144" t="s">
        <v>2024</v>
      </c>
      <c r="F1430" s="142"/>
      <c r="G1430" s="142"/>
      <c r="H1430" s="145" t="s">
        <v>89</v>
      </c>
      <c r="I1430" s="146">
        <v>6</v>
      </c>
      <c r="J1430" s="146">
        <f>'Plant &amp; Machinery'!G30</f>
        <v>5160</v>
      </c>
      <c r="K1430" s="146">
        <f t="shared" si="14"/>
        <v>30960</v>
      </c>
    </row>
    <row r="1431" spans="1:11">
      <c r="A1431" s="143"/>
      <c r="B1431" s="142"/>
      <c r="C1431" s="142"/>
      <c r="D1431" s="142"/>
      <c r="E1431" s="144" t="s">
        <v>1956</v>
      </c>
      <c r="F1431" s="142"/>
      <c r="G1431" s="142"/>
      <c r="H1431" s="145" t="s">
        <v>89</v>
      </c>
      <c r="I1431" s="146">
        <v>18</v>
      </c>
      <c r="J1431" s="146">
        <f>'Plant &amp; Machinery'!G36</f>
        <v>1320</v>
      </c>
      <c r="K1431" s="146">
        <f t="shared" si="14"/>
        <v>23760</v>
      </c>
    </row>
    <row r="1432" spans="1:11">
      <c r="A1432" s="143"/>
      <c r="B1432" s="142"/>
      <c r="C1432" s="142"/>
      <c r="D1432" s="141" t="s">
        <v>957</v>
      </c>
      <c r="E1432" s="141" t="s">
        <v>1293</v>
      </c>
      <c r="F1432" s="142"/>
      <c r="G1432" s="142"/>
      <c r="H1432" s="142"/>
      <c r="I1432" s="142"/>
      <c r="J1432" s="142"/>
      <c r="K1432" s="142"/>
    </row>
    <row r="1433" spans="1:11">
      <c r="A1433" s="143"/>
      <c r="B1433" s="142"/>
      <c r="C1433" s="142"/>
      <c r="D1433" s="142"/>
      <c r="E1433" s="144" t="s">
        <v>2047</v>
      </c>
      <c r="F1433" s="142"/>
      <c r="G1433" s="142"/>
      <c r="H1433" s="145" t="s">
        <v>71</v>
      </c>
      <c r="I1433" s="146">
        <v>7.6</v>
      </c>
      <c r="J1433" s="146">
        <f>Material!D41</f>
        <v>75400</v>
      </c>
      <c r="K1433" s="146">
        <f>J1433*I1433</f>
        <v>573040</v>
      </c>
    </row>
    <row r="1434" spans="1:11" ht="26.25" customHeight="1">
      <c r="A1434" s="143"/>
      <c r="B1434" s="142"/>
      <c r="C1434" s="142"/>
      <c r="D1434" s="142"/>
      <c r="E1434" s="702" t="s">
        <v>2055</v>
      </c>
      <c r="F1434" s="702"/>
      <c r="G1434" s="702"/>
      <c r="H1434" s="145" t="s">
        <v>29</v>
      </c>
      <c r="I1434" s="146">
        <v>108</v>
      </c>
      <c r="J1434" s="146">
        <f>Material!$D$141</f>
        <v>1374</v>
      </c>
      <c r="K1434" s="146">
        <f>I1434*J1434</f>
        <v>148392</v>
      </c>
    </row>
    <row r="1435" spans="1:11">
      <c r="A1435" s="143"/>
      <c r="B1435" s="142"/>
      <c r="C1435" s="142"/>
      <c r="D1435" s="141" t="s">
        <v>959</v>
      </c>
      <c r="E1435" s="141" t="s">
        <v>1884</v>
      </c>
      <c r="F1435" s="142"/>
      <c r="G1435" s="142"/>
      <c r="H1435" s="142"/>
      <c r="I1435" s="142"/>
      <c r="J1435" s="142"/>
      <c r="K1435" s="147">
        <f>SUM(K1421:K1434)*12.5%</f>
        <v>113351.72229999999</v>
      </c>
    </row>
    <row r="1436" spans="1:11">
      <c r="A1436" s="143"/>
      <c r="B1436" s="142"/>
      <c r="C1436" s="142"/>
      <c r="D1436" s="141"/>
      <c r="E1436" s="141"/>
      <c r="F1436" s="142"/>
      <c r="G1436" s="142"/>
      <c r="H1436" s="142"/>
      <c r="I1436" s="142"/>
      <c r="J1436" s="142"/>
      <c r="K1436" s="147"/>
    </row>
    <row r="1437" spans="1:11">
      <c r="A1437" s="143"/>
      <c r="B1437" s="142"/>
      <c r="C1437" s="142"/>
      <c r="D1437" s="144" t="s">
        <v>2025</v>
      </c>
      <c r="E1437" s="142"/>
      <c r="F1437" s="142"/>
      <c r="G1437" s="142"/>
      <c r="H1437" s="142"/>
      <c r="I1437" s="142"/>
      <c r="J1437" s="142"/>
      <c r="K1437" s="146">
        <f>SUM(K1421:K1435)</f>
        <v>1020165.5007</v>
      </c>
    </row>
    <row r="1438" spans="1:11">
      <c r="A1438" s="143"/>
      <c r="B1438" s="142"/>
      <c r="C1438" s="142"/>
      <c r="D1438" s="141" t="s">
        <v>2026</v>
      </c>
      <c r="E1438" s="142"/>
      <c r="F1438" s="142"/>
      <c r="G1438" s="142"/>
      <c r="H1438" s="142"/>
      <c r="I1438" s="142"/>
      <c r="J1438" s="142"/>
      <c r="K1438" s="147">
        <f>K1437/4000</f>
        <v>255.04137517499998</v>
      </c>
    </row>
    <row r="1439" spans="1:11" ht="15" customHeight="1">
      <c r="A1439" s="143"/>
      <c r="B1439" s="142"/>
      <c r="C1439" s="149" t="s">
        <v>2056</v>
      </c>
      <c r="D1439" s="142"/>
      <c r="E1439" s="142"/>
      <c r="F1439" s="142"/>
      <c r="G1439" s="142"/>
      <c r="H1439" s="142"/>
      <c r="I1439" s="142"/>
      <c r="J1439" s="142"/>
      <c r="K1439" s="142"/>
    </row>
    <row r="1440" spans="1:11">
      <c r="A1440" s="139" t="s">
        <v>717</v>
      </c>
      <c r="B1440" s="140">
        <v>510</v>
      </c>
      <c r="C1440" s="141" t="s">
        <v>718</v>
      </c>
      <c r="D1440" s="142"/>
      <c r="E1440" s="142"/>
      <c r="F1440" s="142"/>
      <c r="G1440" s="142"/>
      <c r="H1440" s="142"/>
      <c r="I1440" s="142"/>
      <c r="J1440" s="142"/>
      <c r="K1440" s="142"/>
    </row>
    <row r="1441" spans="1:11" ht="42" customHeight="1">
      <c r="A1441" s="143"/>
      <c r="B1441" s="142"/>
      <c r="C1441" s="702" t="s">
        <v>719</v>
      </c>
      <c r="D1441" s="702"/>
      <c r="E1441" s="702"/>
      <c r="F1441" s="702"/>
      <c r="G1441" s="702"/>
      <c r="H1441" s="142"/>
      <c r="I1441" s="142"/>
      <c r="J1441" s="142"/>
      <c r="K1441" s="142"/>
    </row>
    <row r="1442" spans="1:11">
      <c r="A1442" s="143"/>
      <c r="B1442" s="142"/>
      <c r="C1442" s="159" t="s">
        <v>347</v>
      </c>
      <c r="D1442" s="141" t="s">
        <v>385</v>
      </c>
      <c r="E1442" s="142"/>
      <c r="F1442" s="142"/>
      <c r="G1442" s="142"/>
      <c r="H1442" s="142"/>
      <c r="I1442" s="142"/>
      <c r="J1442" s="142"/>
      <c r="K1442" s="142"/>
    </row>
    <row r="1443" spans="1:11">
      <c r="A1443" s="143"/>
      <c r="B1443" s="142"/>
      <c r="C1443" s="141" t="s">
        <v>720</v>
      </c>
      <c r="D1443" s="142"/>
      <c r="E1443" s="142"/>
      <c r="F1443" s="142"/>
      <c r="G1443" s="142"/>
      <c r="H1443" s="142"/>
      <c r="I1443" s="142"/>
      <c r="J1443" s="142"/>
      <c r="K1443" s="142"/>
    </row>
    <row r="1444" spans="1:11">
      <c r="A1444" s="143"/>
      <c r="B1444" s="142"/>
      <c r="C1444" s="141" t="s">
        <v>384</v>
      </c>
      <c r="D1444" s="141" t="s">
        <v>72</v>
      </c>
      <c r="E1444" s="142"/>
      <c r="F1444" s="142"/>
      <c r="G1444" s="142"/>
      <c r="H1444" s="142"/>
      <c r="I1444" s="142"/>
      <c r="J1444" s="142"/>
      <c r="K1444" s="142"/>
    </row>
    <row r="1445" spans="1:11">
      <c r="A1445" s="143"/>
      <c r="B1445" s="142"/>
      <c r="C1445" s="142"/>
      <c r="D1445" s="144" t="s">
        <v>1426</v>
      </c>
      <c r="E1445" s="142"/>
      <c r="F1445" s="142"/>
      <c r="G1445" s="142"/>
      <c r="H1445" s="142"/>
      <c r="I1445" s="142"/>
      <c r="J1445" s="142"/>
      <c r="K1445" s="142"/>
    </row>
    <row r="1446" spans="1:11">
      <c r="A1446" s="143"/>
      <c r="B1446" s="142"/>
      <c r="C1446" s="142"/>
      <c r="D1446" s="144" t="s">
        <v>2057</v>
      </c>
      <c r="E1446" s="142"/>
      <c r="F1446" s="142"/>
      <c r="G1446" s="142"/>
      <c r="H1446" s="142"/>
      <c r="I1446" s="142"/>
      <c r="J1446" s="142"/>
      <c r="K1446" s="142"/>
    </row>
    <row r="1447" spans="1:11">
      <c r="A1447" s="143"/>
      <c r="B1447" s="142"/>
      <c r="C1447" s="142"/>
      <c r="D1447" s="141" t="s">
        <v>953</v>
      </c>
      <c r="E1447" s="141" t="s">
        <v>1468</v>
      </c>
      <c r="F1447" s="142"/>
      <c r="G1447" s="142"/>
      <c r="H1447" s="142"/>
      <c r="I1447" s="142"/>
      <c r="J1447" s="142"/>
      <c r="K1447" s="142"/>
    </row>
    <row r="1448" spans="1:11">
      <c r="A1448" s="143"/>
      <c r="B1448" s="142"/>
      <c r="C1448" s="142"/>
      <c r="D1448" s="142"/>
      <c r="E1448" s="144" t="s">
        <v>1292</v>
      </c>
      <c r="F1448" s="142"/>
      <c r="G1448" s="142"/>
      <c r="H1448" s="145" t="s">
        <v>4</v>
      </c>
      <c r="I1448" s="146">
        <v>1.1499999999999999</v>
      </c>
      <c r="J1448" s="146">
        <f>Labour!D16</f>
        <v>466.67</v>
      </c>
      <c r="K1448" s="146">
        <f>I1448*J1448</f>
        <v>536.67049999999995</v>
      </c>
    </row>
    <row r="1449" spans="1:11">
      <c r="A1449" s="143"/>
      <c r="B1449" s="142"/>
      <c r="C1449" s="142"/>
      <c r="D1449" s="142"/>
      <c r="E1449" s="144" t="s">
        <v>5</v>
      </c>
      <c r="F1449" s="142"/>
      <c r="G1449" s="142"/>
      <c r="H1449" s="145" t="s">
        <v>4</v>
      </c>
      <c r="I1449" s="146">
        <v>1</v>
      </c>
      <c r="J1449" s="146">
        <f>Labour!D4</f>
        <v>466.67</v>
      </c>
      <c r="K1449" s="146">
        <f>I1449*J1449</f>
        <v>466.67</v>
      </c>
    </row>
    <row r="1450" spans="1:11">
      <c r="A1450" s="143"/>
      <c r="B1450" s="142"/>
      <c r="C1450" s="142"/>
      <c r="D1450" s="142"/>
      <c r="E1450" s="144" t="s">
        <v>1279</v>
      </c>
      <c r="F1450" s="142"/>
      <c r="G1450" s="142"/>
      <c r="H1450" s="145" t="s">
        <v>4</v>
      </c>
      <c r="I1450" s="146">
        <v>22</v>
      </c>
      <c r="J1450" s="146">
        <f>Labour!D17</f>
        <v>466.67</v>
      </c>
      <c r="K1450" s="146">
        <f>I1450*J1450</f>
        <v>10266.74</v>
      </c>
    </row>
    <row r="1451" spans="1:11">
      <c r="A1451" s="143"/>
      <c r="B1451" s="142"/>
      <c r="C1451" s="142"/>
      <c r="D1451" s="142"/>
      <c r="E1451" s="144" t="s">
        <v>1961</v>
      </c>
      <c r="F1451" s="142"/>
      <c r="G1451" s="142"/>
      <c r="H1451" s="145" t="s">
        <v>4</v>
      </c>
      <c r="I1451" s="146">
        <v>6</v>
      </c>
      <c r="J1451" s="146">
        <f>Labour!D18</f>
        <v>466.67</v>
      </c>
      <c r="K1451" s="146">
        <f>J1451*I1451</f>
        <v>2800.02</v>
      </c>
    </row>
    <row r="1452" spans="1:11">
      <c r="A1452" s="143"/>
      <c r="B1452" s="142"/>
      <c r="C1452" s="142"/>
      <c r="D1452" s="141" t="s">
        <v>955</v>
      </c>
      <c r="E1452" s="141" t="s">
        <v>1231</v>
      </c>
      <c r="F1452" s="142"/>
      <c r="G1452" s="142"/>
      <c r="H1452" s="142"/>
      <c r="I1452" s="142"/>
      <c r="J1452" s="142"/>
      <c r="K1452" s="142"/>
    </row>
    <row r="1453" spans="1:11" ht="12.75" customHeight="1">
      <c r="A1453" s="143"/>
      <c r="B1453" s="142"/>
      <c r="C1453" s="142"/>
      <c r="D1453" s="142"/>
      <c r="E1453" s="702" t="s">
        <v>1929</v>
      </c>
      <c r="F1453" s="702"/>
      <c r="G1453" s="702"/>
      <c r="H1453" s="145" t="s">
        <v>89</v>
      </c>
      <c r="I1453" s="146">
        <v>2.2000000000000002</v>
      </c>
      <c r="J1453" s="146">
        <f>'Plant &amp; Machinery'!G9</f>
        <v>534</v>
      </c>
      <c r="K1453" s="146">
        <f>I1453*J1453</f>
        <v>1174.8000000000002</v>
      </c>
    </row>
    <row r="1454" spans="1:11">
      <c r="A1454" s="143"/>
      <c r="B1454" s="142"/>
      <c r="C1454" s="142"/>
      <c r="D1454" s="142"/>
      <c r="E1454" s="144" t="s">
        <v>1956</v>
      </c>
      <c r="F1454" s="142"/>
      <c r="G1454" s="142"/>
      <c r="H1454" s="145" t="s">
        <v>89</v>
      </c>
      <c r="I1454" s="146">
        <v>2.2000000000000002</v>
      </c>
      <c r="J1454" s="146">
        <f>'Plant &amp; Machinery'!G36</f>
        <v>1320</v>
      </c>
      <c r="K1454" s="146">
        <f>J1454*I1454</f>
        <v>2904.0000000000005</v>
      </c>
    </row>
    <row r="1455" spans="1:11">
      <c r="A1455" s="143"/>
      <c r="B1455" s="142"/>
      <c r="C1455" s="142"/>
      <c r="D1455" s="141" t="s">
        <v>957</v>
      </c>
      <c r="E1455" s="141" t="s">
        <v>1293</v>
      </c>
      <c r="F1455" s="142"/>
      <c r="G1455" s="142"/>
      <c r="H1455" s="142"/>
      <c r="I1455" s="142"/>
      <c r="J1455" s="142"/>
      <c r="K1455" s="142"/>
    </row>
    <row r="1456" spans="1:11">
      <c r="A1456" s="143"/>
      <c r="B1456" s="142"/>
      <c r="C1456" s="142"/>
      <c r="D1456" s="142"/>
      <c r="E1456" s="144" t="s">
        <v>2058</v>
      </c>
      <c r="F1456" s="142"/>
      <c r="G1456" s="142"/>
      <c r="H1456" s="145" t="s">
        <v>71</v>
      </c>
      <c r="I1456" s="153">
        <v>1.0780000000000001</v>
      </c>
      <c r="J1456" s="146">
        <f>Material!D43</f>
        <v>45290</v>
      </c>
      <c r="K1456" s="146">
        <f>J1456*I1456</f>
        <v>48822.62</v>
      </c>
    </row>
    <row r="1457" spans="1:11" ht="29.25" customHeight="1">
      <c r="A1457" s="143"/>
      <c r="B1457" s="142"/>
      <c r="C1457" s="142"/>
      <c r="D1457" s="142"/>
      <c r="E1457" s="702" t="s">
        <v>2059</v>
      </c>
      <c r="F1457" s="702"/>
      <c r="G1457" s="702"/>
      <c r="H1457" s="145" t="s">
        <v>29</v>
      </c>
      <c r="I1457" s="146">
        <v>9.9</v>
      </c>
      <c r="J1457" s="146">
        <f>Material!$D$65</f>
        <v>1050</v>
      </c>
      <c r="K1457" s="146">
        <f>I1457*J1457</f>
        <v>10395</v>
      </c>
    </row>
    <row r="1458" spans="1:11">
      <c r="A1458" s="143"/>
      <c r="B1458" s="142"/>
      <c r="C1458" s="142"/>
      <c r="D1458" s="141" t="s">
        <v>959</v>
      </c>
      <c r="E1458" s="141" t="s">
        <v>1884</v>
      </c>
      <c r="F1458" s="142"/>
      <c r="G1458" s="142"/>
      <c r="H1458" s="142"/>
      <c r="I1458" s="142"/>
      <c r="J1458" s="142"/>
      <c r="K1458" s="147">
        <f>SUM(K1447:K1457)*12.5%</f>
        <v>9670.8150624999998</v>
      </c>
    </row>
    <row r="1459" spans="1:11">
      <c r="A1459" s="143"/>
      <c r="B1459" s="142"/>
      <c r="C1459" s="142"/>
      <c r="D1459" s="141"/>
      <c r="E1459" s="141"/>
      <c r="F1459" s="142"/>
      <c r="G1459" s="142"/>
      <c r="H1459" s="142"/>
      <c r="I1459" s="142"/>
      <c r="J1459" s="142"/>
      <c r="K1459" s="147"/>
    </row>
    <row r="1460" spans="1:11">
      <c r="A1460" s="143"/>
      <c r="B1460" s="142"/>
      <c r="C1460" s="142"/>
      <c r="D1460" s="144" t="s">
        <v>2060</v>
      </c>
      <c r="E1460" s="142"/>
      <c r="F1460" s="142"/>
      <c r="G1460" s="142"/>
      <c r="H1460" s="142"/>
      <c r="I1460" s="142"/>
      <c r="J1460" s="142"/>
      <c r="K1460" s="146">
        <f>SUM(K1446:K1458)</f>
        <v>87037.335562499997</v>
      </c>
    </row>
    <row r="1461" spans="1:11">
      <c r="A1461" s="143"/>
      <c r="B1461" s="142"/>
      <c r="C1461" s="142"/>
      <c r="D1461" s="141" t="s">
        <v>2061</v>
      </c>
      <c r="E1461" s="142"/>
      <c r="F1461" s="142"/>
      <c r="G1461" s="142"/>
      <c r="H1461" s="142"/>
      <c r="I1461" s="142"/>
      <c r="J1461" s="142"/>
      <c r="K1461" s="147">
        <f>K1460/1100</f>
        <v>79.124850511363633</v>
      </c>
    </row>
    <row r="1462" spans="1:11">
      <c r="A1462" s="143"/>
      <c r="B1462" s="142"/>
      <c r="C1462" s="141" t="s">
        <v>390</v>
      </c>
      <c r="D1462" s="141" t="s">
        <v>70</v>
      </c>
      <c r="E1462" s="142"/>
      <c r="F1462" s="142"/>
      <c r="G1462" s="142"/>
      <c r="H1462" s="142"/>
      <c r="I1462" s="142"/>
      <c r="J1462" s="142"/>
      <c r="K1462" s="142"/>
    </row>
    <row r="1463" spans="1:11">
      <c r="A1463" s="143"/>
      <c r="B1463" s="142"/>
      <c r="C1463" s="142"/>
      <c r="D1463" s="144" t="s">
        <v>1426</v>
      </c>
      <c r="E1463" s="142"/>
      <c r="F1463" s="142"/>
      <c r="G1463" s="142"/>
      <c r="H1463" s="142"/>
      <c r="I1463" s="142"/>
      <c r="J1463" s="142"/>
      <c r="K1463" s="142"/>
    </row>
    <row r="1464" spans="1:11">
      <c r="A1464" s="143"/>
      <c r="B1464" s="142"/>
      <c r="C1464" s="142"/>
      <c r="D1464" s="144" t="s">
        <v>2057</v>
      </c>
      <c r="E1464" s="142"/>
      <c r="F1464" s="142"/>
      <c r="G1464" s="142"/>
      <c r="H1464" s="142"/>
      <c r="I1464" s="142"/>
      <c r="J1464" s="142"/>
      <c r="K1464" s="142"/>
    </row>
    <row r="1465" spans="1:11">
      <c r="A1465" s="143"/>
      <c r="B1465" s="142"/>
      <c r="C1465" s="142"/>
      <c r="D1465" s="141" t="s">
        <v>953</v>
      </c>
      <c r="E1465" s="141" t="s">
        <v>1468</v>
      </c>
      <c r="F1465" s="142"/>
      <c r="G1465" s="142"/>
      <c r="H1465" s="142"/>
      <c r="I1465" s="142"/>
      <c r="J1465" s="142"/>
      <c r="K1465" s="142"/>
    </row>
    <row r="1466" spans="1:11">
      <c r="A1466" s="143"/>
      <c r="B1466" s="142"/>
      <c r="C1466" s="142"/>
      <c r="D1466" s="142"/>
      <c r="E1466" s="144" t="s">
        <v>1292</v>
      </c>
      <c r="F1466" s="142"/>
      <c r="G1466" s="142"/>
      <c r="H1466" s="145" t="s">
        <v>4</v>
      </c>
      <c r="I1466" s="146">
        <v>1.1499999999999999</v>
      </c>
      <c r="J1466" s="146">
        <f>Labour!D16</f>
        <v>466.67</v>
      </c>
      <c r="K1466" s="146">
        <f>I1466*J1466</f>
        <v>536.67049999999995</v>
      </c>
    </row>
    <row r="1467" spans="1:11">
      <c r="A1467" s="143"/>
      <c r="B1467" s="142"/>
      <c r="C1467" s="142"/>
      <c r="D1467" s="142"/>
      <c r="E1467" s="144" t="s">
        <v>5</v>
      </c>
      <c r="F1467" s="142"/>
      <c r="G1467" s="142"/>
      <c r="H1467" s="145" t="s">
        <v>4</v>
      </c>
      <c r="I1467" s="146">
        <v>1</v>
      </c>
      <c r="J1467" s="146">
        <f>Labour!D4</f>
        <v>466.67</v>
      </c>
      <c r="K1467" s="146">
        <f>I1467*J1467</f>
        <v>466.67</v>
      </c>
    </row>
    <row r="1468" spans="1:11">
      <c r="A1468" s="143"/>
      <c r="B1468" s="142"/>
      <c r="C1468" s="142"/>
      <c r="D1468" s="142"/>
      <c r="E1468" s="144" t="s">
        <v>18</v>
      </c>
      <c r="F1468" s="142"/>
      <c r="G1468" s="142"/>
      <c r="H1468" s="145" t="s">
        <v>4</v>
      </c>
      <c r="I1468" s="146">
        <v>22</v>
      </c>
      <c r="J1468" s="146">
        <f>Labour!D17</f>
        <v>466.67</v>
      </c>
      <c r="K1468" s="146">
        <f>I1468*J1468</f>
        <v>10266.74</v>
      </c>
    </row>
    <row r="1469" spans="1:11">
      <c r="A1469" s="143"/>
      <c r="B1469" s="142"/>
      <c r="C1469" s="142"/>
      <c r="D1469" s="142"/>
      <c r="E1469" s="144" t="s">
        <v>1961</v>
      </c>
      <c r="F1469" s="142"/>
      <c r="G1469" s="142"/>
      <c r="H1469" s="145" t="s">
        <v>4</v>
      </c>
      <c r="I1469" s="146">
        <v>6</v>
      </c>
      <c r="J1469" s="146">
        <f>Labour!D18</f>
        <v>466.67</v>
      </c>
      <c r="K1469" s="146">
        <f>J1469*I1469</f>
        <v>2800.02</v>
      </c>
    </row>
    <row r="1470" spans="1:11">
      <c r="A1470" s="143"/>
      <c r="B1470" s="142"/>
      <c r="C1470" s="142"/>
      <c r="D1470" s="141" t="s">
        <v>955</v>
      </c>
      <c r="E1470" s="141" t="s">
        <v>1231</v>
      </c>
      <c r="F1470" s="142"/>
      <c r="G1470" s="142"/>
      <c r="H1470" s="142"/>
      <c r="I1470" s="142"/>
      <c r="J1470" s="142"/>
      <c r="K1470" s="142"/>
    </row>
    <row r="1471" spans="1:11" ht="12.75" customHeight="1">
      <c r="A1471" s="143"/>
      <c r="B1471" s="142"/>
      <c r="C1471" s="142"/>
      <c r="D1471" s="142"/>
      <c r="E1471" s="702" t="s">
        <v>1929</v>
      </c>
      <c r="F1471" s="702"/>
      <c r="G1471" s="702"/>
      <c r="H1471" s="145" t="s">
        <v>89</v>
      </c>
      <c r="I1471" s="146">
        <v>2.2000000000000002</v>
      </c>
      <c r="J1471" s="146">
        <f>'Plant &amp; Machinery'!G9</f>
        <v>534</v>
      </c>
      <c r="K1471" s="146">
        <f>I1471*J1471</f>
        <v>1174.8000000000002</v>
      </c>
    </row>
    <row r="1472" spans="1:11">
      <c r="A1472" s="143"/>
      <c r="B1472" s="142"/>
      <c r="C1472" s="142"/>
      <c r="D1472" s="142"/>
      <c r="E1472" s="144" t="s">
        <v>1956</v>
      </c>
      <c r="F1472" s="142"/>
      <c r="G1472" s="142"/>
      <c r="H1472" s="145" t="s">
        <v>89</v>
      </c>
      <c r="I1472" s="146">
        <v>2.2000000000000002</v>
      </c>
      <c r="J1472" s="146">
        <f>'Plant &amp; Machinery'!G36</f>
        <v>1320</v>
      </c>
      <c r="K1472" s="146">
        <f>J1472*I1472</f>
        <v>2904.0000000000005</v>
      </c>
    </row>
    <row r="1473" spans="1:11">
      <c r="A1473" s="143"/>
      <c r="B1473" s="142"/>
      <c r="C1473" s="142"/>
      <c r="D1473" s="141" t="s">
        <v>957</v>
      </c>
      <c r="E1473" s="141" t="s">
        <v>1293</v>
      </c>
      <c r="F1473" s="142"/>
      <c r="G1473" s="142"/>
      <c r="H1473" s="142"/>
      <c r="I1473" s="142"/>
      <c r="J1473" s="142"/>
      <c r="K1473" s="142"/>
    </row>
    <row r="1474" spans="1:11">
      <c r="A1474" s="143"/>
      <c r="B1474" s="142"/>
      <c r="C1474" s="142"/>
      <c r="D1474" s="142"/>
      <c r="E1474" s="144" t="s">
        <v>2062</v>
      </c>
      <c r="F1474" s="142"/>
      <c r="G1474" s="142"/>
      <c r="H1474" s="145" t="s">
        <v>71</v>
      </c>
      <c r="I1474" s="153">
        <v>1.0780000000000001</v>
      </c>
      <c r="J1474" s="146">
        <f>Material!D42</f>
        <v>47590</v>
      </c>
      <c r="K1474" s="146">
        <f>J1474*I1474</f>
        <v>51302.020000000004</v>
      </c>
    </row>
    <row r="1475" spans="1:11" ht="28.5" customHeight="1">
      <c r="A1475" s="143"/>
      <c r="B1475" s="142"/>
      <c r="C1475" s="142"/>
      <c r="D1475" s="142"/>
      <c r="E1475" s="702" t="s">
        <v>2059</v>
      </c>
      <c r="F1475" s="702"/>
      <c r="G1475" s="702"/>
      <c r="H1475" s="145" t="s">
        <v>29</v>
      </c>
      <c r="I1475" s="146">
        <v>9.9</v>
      </c>
      <c r="J1475" s="146">
        <f>Material!D65</f>
        <v>1050</v>
      </c>
      <c r="K1475" s="146">
        <f>I1475*J1475</f>
        <v>10395</v>
      </c>
    </row>
    <row r="1476" spans="1:11">
      <c r="A1476" s="143"/>
      <c r="B1476" s="142"/>
      <c r="C1476" s="142"/>
      <c r="D1476" s="141" t="s">
        <v>959</v>
      </c>
      <c r="E1476" s="141" t="s">
        <v>1884</v>
      </c>
      <c r="F1476" s="142"/>
      <c r="G1476" s="142"/>
      <c r="H1476" s="142"/>
      <c r="I1476" s="142"/>
      <c r="J1476" s="142"/>
      <c r="K1476" s="147">
        <f>SUM(K1465:K1475)*12.5%</f>
        <v>9980.7400625000009</v>
      </c>
    </row>
    <row r="1477" spans="1:11">
      <c r="A1477" s="143"/>
      <c r="B1477" s="142"/>
      <c r="C1477" s="142"/>
      <c r="D1477" s="141"/>
      <c r="E1477" s="141"/>
      <c r="F1477" s="142"/>
      <c r="G1477" s="142"/>
      <c r="H1477" s="142"/>
      <c r="I1477" s="142"/>
      <c r="J1477" s="142"/>
      <c r="K1477" s="147"/>
    </row>
    <row r="1478" spans="1:11">
      <c r="A1478" s="143"/>
      <c r="B1478" s="142"/>
      <c r="C1478" s="142"/>
      <c r="D1478" s="144" t="s">
        <v>2060</v>
      </c>
      <c r="E1478" s="142"/>
      <c r="F1478" s="142"/>
      <c r="G1478" s="142"/>
      <c r="H1478" s="142"/>
      <c r="I1478" s="142"/>
      <c r="J1478" s="142"/>
      <c r="K1478" s="146">
        <f>SUM(K1464:K1476)</f>
        <v>89826.660562500008</v>
      </c>
    </row>
    <row r="1479" spans="1:11">
      <c r="A1479" s="143"/>
      <c r="B1479" s="142"/>
      <c r="C1479" s="142"/>
      <c r="D1479" s="141" t="s">
        <v>2061</v>
      </c>
      <c r="E1479" s="142"/>
      <c r="F1479" s="142"/>
      <c r="G1479" s="142"/>
      <c r="H1479" s="142"/>
      <c r="I1479" s="142"/>
      <c r="J1479" s="142"/>
      <c r="K1479" s="147">
        <f>K1478/1100</f>
        <v>81.66060051136364</v>
      </c>
    </row>
    <row r="1480" spans="1:11">
      <c r="A1480" s="143"/>
      <c r="B1480" s="142"/>
      <c r="C1480" s="141" t="s">
        <v>687</v>
      </c>
      <c r="D1480" s="141" t="s">
        <v>688</v>
      </c>
      <c r="E1480" s="142"/>
      <c r="F1480" s="142"/>
      <c r="G1480" s="142"/>
      <c r="H1480" s="142"/>
      <c r="I1480" s="142"/>
      <c r="J1480" s="142"/>
      <c r="K1480" s="142"/>
    </row>
    <row r="1481" spans="1:11">
      <c r="A1481" s="143"/>
      <c r="B1481" s="142"/>
      <c r="C1481" s="142"/>
      <c r="D1481" s="144" t="s">
        <v>1426</v>
      </c>
      <c r="E1481" s="142"/>
      <c r="F1481" s="142"/>
      <c r="G1481" s="142"/>
      <c r="H1481" s="142"/>
      <c r="I1481" s="142"/>
      <c r="J1481" s="142"/>
      <c r="K1481" s="142"/>
    </row>
    <row r="1482" spans="1:11">
      <c r="A1482" s="143"/>
      <c r="B1482" s="142"/>
      <c r="C1482" s="142"/>
      <c r="D1482" s="144" t="s">
        <v>2057</v>
      </c>
      <c r="E1482" s="142"/>
      <c r="F1482" s="142"/>
      <c r="G1482" s="142"/>
      <c r="H1482" s="142"/>
      <c r="I1482" s="142"/>
      <c r="J1482" s="142"/>
      <c r="K1482" s="142"/>
    </row>
    <row r="1483" spans="1:11">
      <c r="A1483" s="143"/>
      <c r="B1483" s="142"/>
      <c r="C1483" s="142"/>
      <c r="D1483" s="141" t="s">
        <v>953</v>
      </c>
      <c r="E1483" s="141" t="s">
        <v>1468</v>
      </c>
      <c r="F1483" s="142"/>
      <c r="G1483" s="142"/>
      <c r="H1483" s="142"/>
      <c r="I1483" s="142"/>
      <c r="J1483" s="142"/>
      <c r="K1483" s="142"/>
    </row>
    <row r="1484" spans="1:11">
      <c r="A1484" s="143"/>
      <c r="B1484" s="142"/>
      <c r="C1484" s="142"/>
      <c r="D1484" s="142"/>
      <c r="E1484" s="144" t="s">
        <v>1292</v>
      </c>
      <c r="F1484" s="142"/>
      <c r="G1484" s="142"/>
      <c r="H1484" s="145" t="s">
        <v>4</v>
      </c>
      <c r="I1484" s="146">
        <v>1.1499999999999999</v>
      </c>
      <c r="J1484" s="146">
        <f>Labour!D16</f>
        <v>466.67</v>
      </c>
      <c r="K1484" s="146">
        <f>I1484*J1484</f>
        <v>536.67049999999995</v>
      </c>
    </row>
    <row r="1485" spans="1:11">
      <c r="A1485" s="143"/>
      <c r="B1485" s="142"/>
      <c r="C1485" s="142"/>
      <c r="D1485" s="142"/>
      <c r="E1485" s="144" t="s">
        <v>5</v>
      </c>
      <c r="F1485" s="142"/>
      <c r="G1485" s="142"/>
      <c r="H1485" s="145" t="s">
        <v>4</v>
      </c>
      <c r="I1485" s="146">
        <v>1</v>
      </c>
      <c r="J1485" s="146">
        <f>Labour!D4</f>
        <v>466.67</v>
      </c>
      <c r="K1485" s="146">
        <f>I1485*J1485</f>
        <v>466.67</v>
      </c>
    </row>
    <row r="1486" spans="1:11">
      <c r="A1486" s="143"/>
      <c r="B1486" s="142"/>
      <c r="C1486" s="142"/>
      <c r="D1486" s="142"/>
      <c r="E1486" s="144" t="s">
        <v>18</v>
      </c>
      <c r="F1486" s="142"/>
      <c r="G1486" s="142"/>
      <c r="H1486" s="145" t="s">
        <v>4</v>
      </c>
      <c r="I1486" s="146">
        <v>22</v>
      </c>
      <c r="J1486" s="146">
        <f>Labour!D17</f>
        <v>466.67</v>
      </c>
      <c r="K1486" s="146">
        <f>I1486*J1486</f>
        <v>10266.74</v>
      </c>
    </row>
    <row r="1487" spans="1:11">
      <c r="A1487" s="143"/>
      <c r="B1487" s="142"/>
      <c r="C1487" s="142"/>
      <c r="D1487" s="142"/>
      <c r="E1487" s="144" t="s">
        <v>1961</v>
      </c>
      <c r="F1487" s="142"/>
      <c r="G1487" s="142"/>
      <c r="H1487" s="145" t="s">
        <v>4</v>
      </c>
      <c r="I1487" s="146">
        <v>6</v>
      </c>
      <c r="J1487" s="146">
        <f>Labour!D18</f>
        <v>466.67</v>
      </c>
      <c r="K1487" s="146">
        <f>J1487*I1487</f>
        <v>2800.02</v>
      </c>
    </row>
    <row r="1488" spans="1:11">
      <c r="A1488" s="143"/>
      <c r="B1488" s="142"/>
      <c r="C1488" s="142"/>
      <c r="D1488" s="141" t="s">
        <v>955</v>
      </c>
      <c r="E1488" s="141" t="s">
        <v>1231</v>
      </c>
      <c r="F1488" s="142"/>
      <c r="G1488" s="142"/>
      <c r="H1488" s="142"/>
      <c r="I1488" s="142"/>
      <c r="J1488" s="142"/>
      <c r="K1488" s="142"/>
    </row>
    <row r="1489" spans="1:11" ht="12.75" customHeight="1">
      <c r="A1489" s="143"/>
      <c r="B1489" s="142"/>
      <c r="C1489" s="142"/>
      <c r="D1489" s="142"/>
      <c r="E1489" s="702" t="s">
        <v>1929</v>
      </c>
      <c r="F1489" s="702"/>
      <c r="G1489" s="702"/>
      <c r="H1489" s="145" t="s">
        <v>89</v>
      </c>
      <c r="I1489" s="146">
        <v>2.2000000000000002</v>
      </c>
      <c r="J1489" s="146">
        <f>'Plant &amp; Machinery'!G9</f>
        <v>534</v>
      </c>
      <c r="K1489" s="146">
        <f>I1489*J1489</f>
        <v>1174.8000000000002</v>
      </c>
    </row>
    <row r="1490" spans="1:11">
      <c r="A1490" s="143"/>
      <c r="B1490" s="142"/>
      <c r="C1490" s="142"/>
      <c r="D1490" s="142"/>
      <c r="E1490" s="144" t="s">
        <v>1956</v>
      </c>
      <c r="F1490" s="142"/>
      <c r="G1490" s="142"/>
      <c r="H1490" s="145" t="s">
        <v>89</v>
      </c>
      <c r="I1490" s="146">
        <v>2.2000000000000002</v>
      </c>
      <c r="J1490" s="146">
        <f>'Plant &amp; Machinery'!G36</f>
        <v>1320</v>
      </c>
      <c r="K1490" s="146">
        <f>J1490*I1490</f>
        <v>2904.0000000000005</v>
      </c>
    </row>
    <row r="1491" spans="1:11">
      <c r="A1491" s="143"/>
      <c r="B1491" s="142"/>
      <c r="C1491" s="142"/>
      <c r="D1491" s="141" t="s">
        <v>957</v>
      </c>
      <c r="E1491" s="141" t="s">
        <v>1293</v>
      </c>
      <c r="F1491" s="142"/>
      <c r="G1491" s="142"/>
      <c r="H1491" s="142"/>
      <c r="I1491" s="142"/>
      <c r="J1491" s="142"/>
      <c r="K1491" s="142"/>
    </row>
    <row r="1492" spans="1:11">
      <c r="A1492" s="143"/>
      <c r="B1492" s="142"/>
      <c r="C1492" s="142"/>
      <c r="D1492" s="142"/>
      <c r="E1492" s="144" t="s">
        <v>2063</v>
      </c>
      <c r="F1492" s="142"/>
      <c r="G1492" s="142"/>
      <c r="H1492" s="145" t="s">
        <v>71</v>
      </c>
      <c r="I1492" s="153">
        <v>1.0780000000000001</v>
      </c>
      <c r="J1492" s="146">
        <f>Material!D41</f>
        <v>75400</v>
      </c>
      <c r="K1492" s="146">
        <f>I1492*J1492</f>
        <v>81281.200000000012</v>
      </c>
    </row>
    <row r="1493" spans="1:11" ht="27" customHeight="1">
      <c r="A1493" s="143"/>
      <c r="B1493" s="142"/>
      <c r="C1493" s="142"/>
      <c r="D1493" s="142"/>
      <c r="E1493" s="702" t="s">
        <v>2059</v>
      </c>
      <c r="F1493" s="702"/>
      <c r="G1493" s="702"/>
      <c r="H1493" s="145" t="s">
        <v>29</v>
      </c>
      <c r="I1493" s="146">
        <v>9.9</v>
      </c>
      <c r="J1493" s="146">
        <f>Material!D65</f>
        <v>1050</v>
      </c>
      <c r="K1493" s="146">
        <f>I1493*J1493</f>
        <v>10395</v>
      </c>
    </row>
    <row r="1494" spans="1:11">
      <c r="A1494" s="143"/>
      <c r="B1494" s="142"/>
      <c r="C1494" s="142"/>
      <c r="D1494" s="141" t="s">
        <v>959</v>
      </c>
      <c r="E1494" s="141" t="s">
        <v>1884</v>
      </c>
      <c r="F1494" s="142"/>
      <c r="G1494" s="142"/>
      <c r="H1494" s="142"/>
      <c r="I1494" s="142"/>
      <c r="J1494" s="142"/>
      <c r="K1494" s="147">
        <f>SUM(K1483:K1493)*12.5%</f>
        <v>13728.137562500002</v>
      </c>
    </row>
    <row r="1495" spans="1:11">
      <c r="A1495" s="143"/>
      <c r="B1495" s="142"/>
      <c r="C1495" s="142"/>
      <c r="D1495" s="141"/>
      <c r="E1495" s="141"/>
      <c r="F1495" s="142"/>
      <c r="G1495" s="142"/>
      <c r="H1495" s="142"/>
      <c r="I1495" s="142"/>
      <c r="J1495" s="142"/>
      <c r="K1495" s="147"/>
    </row>
    <row r="1496" spans="1:11">
      <c r="A1496" s="143"/>
      <c r="B1496" s="142"/>
      <c r="C1496" s="142"/>
      <c r="D1496" s="144" t="s">
        <v>2060</v>
      </c>
      <c r="E1496" s="142"/>
      <c r="F1496" s="142"/>
      <c r="G1496" s="142"/>
      <c r="H1496" s="142"/>
      <c r="I1496" s="142"/>
      <c r="J1496" s="142"/>
      <c r="K1496" s="146">
        <f>SUM(K1482:K1494)</f>
        <v>123553.23806250002</v>
      </c>
    </row>
    <row r="1497" spans="1:11">
      <c r="A1497" s="143"/>
      <c r="B1497" s="142"/>
      <c r="C1497" s="142"/>
      <c r="D1497" s="141" t="s">
        <v>2061</v>
      </c>
      <c r="E1497" s="142"/>
      <c r="F1497" s="142"/>
      <c r="G1497" s="142"/>
      <c r="H1497" s="142"/>
      <c r="I1497" s="142"/>
      <c r="J1497" s="142"/>
      <c r="K1497" s="147">
        <f>K1496/1100</f>
        <v>112.32112551136366</v>
      </c>
    </row>
    <row r="1498" spans="1:11">
      <c r="A1498" s="143"/>
      <c r="B1498" s="142"/>
      <c r="C1498" s="141" t="s">
        <v>689</v>
      </c>
      <c r="D1498" s="141" t="s">
        <v>690</v>
      </c>
      <c r="E1498" s="142"/>
      <c r="F1498" s="142"/>
      <c r="G1498" s="142"/>
      <c r="H1498" s="142"/>
      <c r="I1498" s="142"/>
      <c r="J1498" s="142"/>
      <c r="K1498" s="142"/>
    </row>
    <row r="1499" spans="1:11">
      <c r="A1499" s="143"/>
      <c r="B1499" s="142"/>
      <c r="C1499" s="142"/>
      <c r="D1499" s="144" t="s">
        <v>1426</v>
      </c>
      <c r="E1499" s="142"/>
      <c r="F1499" s="142"/>
      <c r="G1499" s="142"/>
      <c r="H1499" s="142"/>
      <c r="I1499" s="142"/>
      <c r="J1499" s="142"/>
      <c r="K1499" s="142"/>
    </row>
    <row r="1500" spans="1:11">
      <c r="A1500" s="143"/>
      <c r="B1500" s="142"/>
      <c r="C1500" s="142"/>
      <c r="D1500" s="144" t="s">
        <v>2057</v>
      </c>
      <c r="E1500" s="142"/>
      <c r="F1500" s="142"/>
      <c r="G1500" s="142"/>
      <c r="H1500" s="142"/>
      <c r="I1500" s="142"/>
      <c r="J1500" s="142"/>
      <c r="K1500" s="142"/>
    </row>
    <row r="1501" spans="1:11">
      <c r="A1501" s="143"/>
      <c r="B1501" s="142"/>
      <c r="C1501" s="142"/>
      <c r="D1501" s="141" t="s">
        <v>953</v>
      </c>
      <c r="E1501" s="141" t="s">
        <v>1468</v>
      </c>
      <c r="F1501" s="142"/>
      <c r="G1501" s="142"/>
      <c r="H1501" s="142"/>
      <c r="I1501" s="142"/>
      <c r="J1501" s="142"/>
      <c r="K1501" s="142"/>
    </row>
    <row r="1502" spans="1:11">
      <c r="A1502" s="143"/>
      <c r="B1502" s="142"/>
      <c r="C1502" s="142"/>
      <c r="D1502" s="142"/>
      <c r="E1502" s="144" t="s">
        <v>1292</v>
      </c>
      <c r="F1502" s="142"/>
      <c r="G1502" s="142"/>
      <c r="H1502" s="145" t="s">
        <v>4</v>
      </c>
      <c r="I1502" s="146">
        <v>1.1499999999999999</v>
      </c>
      <c r="J1502" s="146">
        <f>Labour!D16</f>
        <v>466.67</v>
      </c>
      <c r="K1502" s="146">
        <f>I1502*J1502</f>
        <v>536.67049999999995</v>
      </c>
    </row>
    <row r="1503" spans="1:11">
      <c r="A1503" s="143"/>
      <c r="B1503" s="142"/>
      <c r="C1503" s="142"/>
      <c r="D1503" s="142"/>
      <c r="E1503" s="144" t="s">
        <v>5</v>
      </c>
      <c r="F1503" s="142"/>
      <c r="G1503" s="142"/>
      <c r="H1503" s="145" t="s">
        <v>4</v>
      </c>
      <c r="I1503" s="146">
        <v>1</v>
      </c>
      <c r="J1503" s="146">
        <f>Labour!D4</f>
        <v>466.67</v>
      </c>
      <c r="K1503" s="146">
        <f>I1503*J1503</f>
        <v>466.67</v>
      </c>
    </row>
    <row r="1504" spans="1:11">
      <c r="A1504" s="143"/>
      <c r="B1504" s="142"/>
      <c r="C1504" s="142"/>
      <c r="D1504" s="142"/>
      <c r="E1504" s="144" t="s">
        <v>18</v>
      </c>
      <c r="F1504" s="142"/>
      <c r="G1504" s="142"/>
      <c r="H1504" s="145" t="s">
        <v>4</v>
      </c>
      <c r="I1504" s="146">
        <v>22</v>
      </c>
      <c r="J1504" s="146">
        <f>Labour!D17</f>
        <v>466.67</v>
      </c>
      <c r="K1504" s="146">
        <f>I1504*J1504</f>
        <v>10266.74</v>
      </c>
    </row>
    <row r="1505" spans="1:11">
      <c r="A1505" s="143"/>
      <c r="B1505" s="142"/>
      <c r="C1505" s="142"/>
      <c r="D1505" s="142"/>
      <c r="E1505" s="144" t="s">
        <v>1961</v>
      </c>
      <c r="F1505" s="142"/>
      <c r="G1505" s="142"/>
      <c r="H1505" s="145" t="s">
        <v>4</v>
      </c>
      <c r="I1505" s="146">
        <v>6</v>
      </c>
      <c r="J1505" s="146">
        <f>Labour!D18</f>
        <v>466.67</v>
      </c>
      <c r="K1505" s="146">
        <f>J1505*I1505</f>
        <v>2800.02</v>
      </c>
    </row>
    <row r="1506" spans="1:11">
      <c r="A1506" s="143"/>
      <c r="B1506" s="142"/>
      <c r="C1506" s="142"/>
      <c r="D1506" s="141" t="s">
        <v>955</v>
      </c>
      <c r="E1506" s="141" t="s">
        <v>1231</v>
      </c>
      <c r="F1506" s="142"/>
      <c r="G1506" s="142"/>
      <c r="H1506" s="142"/>
      <c r="I1506" s="142"/>
      <c r="J1506" s="142"/>
      <c r="K1506" s="142"/>
    </row>
    <row r="1507" spans="1:11" ht="12.75" customHeight="1">
      <c r="A1507" s="143"/>
      <c r="B1507" s="142"/>
      <c r="C1507" s="142"/>
      <c r="D1507" s="142"/>
      <c r="E1507" s="702" t="s">
        <v>1929</v>
      </c>
      <c r="F1507" s="702"/>
      <c r="G1507" s="702"/>
      <c r="H1507" s="145" t="s">
        <v>89</v>
      </c>
      <c r="I1507" s="146">
        <v>2.2000000000000002</v>
      </c>
      <c r="J1507" s="146">
        <f>'Plant &amp; Machinery'!G9</f>
        <v>534</v>
      </c>
      <c r="K1507" s="146">
        <f>I1507*J1507</f>
        <v>1174.8000000000002</v>
      </c>
    </row>
    <row r="1508" spans="1:11">
      <c r="A1508" s="143"/>
      <c r="B1508" s="142"/>
      <c r="C1508" s="142"/>
      <c r="D1508" s="142"/>
      <c r="E1508" s="144" t="s">
        <v>1956</v>
      </c>
      <c r="F1508" s="142"/>
      <c r="G1508" s="142"/>
      <c r="H1508" s="145" t="s">
        <v>89</v>
      </c>
      <c r="I1508" s="146">
        <v>2.2000000000000002</v>
      </c>
      <c r="J1508" s="146">
        <f>'Plant &amp; Machinery'!G36</f>
        <v>1320</v>
      </c>
      <c r="K1508" s="146">
        <f>J1508*I1508</f>
        <v>2904.0000000000005</v>
      </c>
    </row>
    <row r="1509" spans="1:11">
      <c r="A1509" s="143"/>
      <c r="B1509" s="142"/>
      <c r="C1509" s="142"/>
      <c r="D1509" s="141" t="s">
        <v>957</v>
      </c>
      <c r="E1509" s="141" t="s">
        <v>1293</v>
      </c>
      <c r="F1509" s="142"/>
      <c r="G1509" s="142"/>
      <c r="H1509" s="142"/>
      <c r="I1509" s="142"/>
      <c r="J1509" s="142"/>
      <c r="K1509" s="142"/>
    </row>
    <row r="1510" spans="1:11">
      <c r="A1510" s="143"/>
      <c r="B1510" s="142"/>
      <c r="C1510" s="142"/>
      <c r="D1510" s="142"/>
      <c r="E1510" s="144" t="s">
        <v>2064</v>
      </c>
      <c r="F1510" s="142"/>
      <c r="G1510" s="142"/>
      <c r="H1510" s="145" t="s">
        <v>71</v>
      </c>
      <c r="I1510" s="153">
        <v>1.0780000000000001</v>
      </c>
      <c r="J1510" s="146">
        <f>Material!D40</f>
        <v>53000</v>
      </c>
      <c r="K1510" s="146">
        <f>J1510*I1510</f>
        <v>57134.000000000007</v>
      </c>
    </row>
    <row r="1511" spans="1:11" ht="27.75" customHeight="1">
      <c r="A1511" s="143"/>
      <c r="B1511" s="142"/>
      <c r="C1511" s="142"/>
      <c r="D1511" s="142"/>
      <c r="E1511" s="702" t="s">
        <v>2059</v>
      </c>
      <c r="F1511" s="702"/>
      <c r="G1511" s="702"/>
      <c r="H1511" s="145" t="s">
        <v>29</v>
      </c>
      <c r="I1511" s="146">
        <v>9.9</v>
      </c>
      <c r="J1511" s="146">
        <f>Material!D65</f>
        <v>1050</v>
      </c>
      <c r="K1511" s="146">
        <f>I1511*J1511</f>
        <v>10395</v>
      </c>
    </row>
    <row r="1512" spans="1:11">
      <c r="A1512" s="143"/>
      <c r="B1512" s="142"/>
      <c r="C1512" s="142"/>
      <c r="D1512" s="141" t="s">
        <v>959</v>
      </c>
      <c r="E1512" s="141" t="s">
        <v>1884</v>
      </c>
      <c r="F1512" s="142"/>
      <c r="G1512" s="142"/>
      <c r="H1512" s="142"/>
      <c r="I1512" s="142"/>
      <c r="J1512" s="142"/>
      <c r="K1512" s="147">
        <f>SUM(K1501:K1511)*12.5%</f>
        <v>10709.7375625</v>
      </c>
    </row>
    <row r="1513" spans="1:11">
      <c r="A1513" s="143"/>
      <c r="B1513" s="142"/>
      <c r="C1513" s="142"/>
      <c r="D1513" s="141"/>
      <c r="E1513" s="141"/>
      <c r="F1513" s="142"/>
      <c r="G1513" s="142"/>
      <c r="H1513" s="142"/>
      <c r="I1513" s="142"/>
      <c r="J1513" s="142"/>
      <c r="K1513" s="147"/>
    </row>
    <row r="1514" spans="1:11">
      <c r="A1514" s="143"/>
      <c r="B1514" s="142"/>
      <c r="C1514" s="142"/>
      <c r="D1514" s="144" t="s">
        <v>2060</v>
      </c>
      <c r="E1514" s="142"/>
      <c r="F1514" s="142"/>
      <c r="G1514" s="142"/>
      <c r="H1514" s="142"/>
      <c r="I1514" s="142"/>
      <c r="J1514" s="142"/>
      <c r="K1514" s="146">
        <f>SUM(K1500:K1512)</f>
        <v>96387.638062500002</v>
      </c>
    </row>
    <row r="1515" spans="1:11">
      <c r="A1515" s="143"/>
      <c r="B1515" s="142"/>
      <c r="C1515" s="142"/>
      <c r="D1515" s="141" t="s">
        <v>2061</v>
      </c>
      <c r="E1515" s="142"/>
      <c r="F1515" s="142"/>
      <c r="G1515" s="142"/>
      <c r="H1515" s="142"/>
      <c r="I1515" s="142"/>
      <c r="J1515" s="142"/>
      <c r="K1515" s="147">
        <f>K1514/1100</f>
        <v>87.625125511363635</v>
      </c>
    </row>
    <row r="1516" spans="1:11">
      <c r="A1516" s="143"/>
      <c r="B1516" s="142"/>
      <c r="C1516" s="141" t="s">
        <v>691</v>
      </c>
      <c r="D1516" s="141" t="s">
        <v>692</v>
      </c>
      <c r="E1516" s="142"/>
      <c r="F1516" s="142"/>
      <c r="G1516" s="142"/>
      <c r="H1516" s="142"/>
      <c r="I1516" s="142"/>
      <c r="J1516" s="142"/>
      <c r="K1516" s="142"/>
    </row>
    <row r="1517" spans="1:11">
      <c r="A1517" s="143"/>
      <c r="B1517" s="142"/>
      <c r="C1517" s="142"/>
      <c r="D1517" s="144" t="s">
        <v>1426</v>
      </c>
      <c r="E1517" s="142"/>
      <c r="F1517" s="142"/>
      <c r="G1517" s="142"/>
      <c r="H1517" s="142"/>
      <c r="I1517" s="142"/>
      <c r="J1517" s="142"/>
      <c r="K1517" s="142"/>
    </row>
    <row r="1518" spans="1:11">
      <c r="A1518" s="143"/>
      <c r="B1518" s="142"/>
      <c r="C1518" s="142"/>
      <c r="D1518" s="144" t="s">
        <v>2057</v>
      </c>
      <c r="E1518" s="142"/>
      <c r="F1518" s="142"/>
      <c r="G1518" s="142"/>
      <c r="H1518" s="142"/>
      <c r="I1518" s="142"/>
      <c r="J1518" s="142"/>
      <c r="K1518" s="142"/>
    </row>
    <row r="1519" spans="1:11">
      <c r="A1519" s="143"/>
      <c r="B1519" s="142"/>
      <c r="C1519" s="142"/>
      <c r="D1519" s="141" t="s">
        <v>953</v>
      </c>
      <c r="E1519" s="141" t="s">
        <v>1468</v>
      </c>
      <c r="F1519" s="142"/>
      <c r="G1519" s="142"/>
      <c r="H1519" s="142"/>
      <c r="I1519" s="142"/>
      <c r="J1519" s="142"/>
      <c r="K1519" s="142"/>
    </row>
    <row r="1520" spans="1:11">
      <c r="A1520" s="143"/>
      <c r="B1520" s="142"/>
      <c r="C1520" s="142"/>
      <c r="D1520" s="142"/>
      <c r="E1520" s="144" t="s">
        <v>1292</v>
      </c>
      <c r="F1520" s="142"/>
      <c r="G1520" s="142"/>
      <c r="H1520" s="145" t="s">
        <v>4</v>
      </c>
      <c r="I1520" s="146">
        <v>1.1499999999999999</v>
      </c>
      <c r="J1520" s="146">
        <f>Labour!D16</f>
        <v>466.67</v>
      </c>
      <c r="K1520" s="146">
        <f>I1520*J1520</f>
        <v>536.67049999999995</v>
      </c>
    </row>
    <row r="1521" spans="1:11">
      <c r="A1521" s="143"/>
      <c r="B1521" s="142"/>
      <c r="C1521" s="142"/>
      <c r="D1521" s="142"/>
      <c r="E1521" s="144" t="s">
        <v>5</v>
      </c>
      <c r="F1521" s="142"/>
      <c r="G1521" s="142"/>
      <c r="H1521" s="145" t="s">
        <v>4</v>
      </c>
      <c r="I1521" s="146">
        <v>1</v>
      </c>
      <c r="J1521" s="146">
        <f>Labour!D4</f>
        <v>466.67</v>
      </c>
      <c r="K1521" s="146">
        <f>I1521*J1521</f>
        <v>466.67</v>
      </c>
    </row>
    <row r="1522" spans="1:11">
      <c r="A1522" s="143"/>
      <c r="B1522" s="142"/>
      <c r="C1522" s="142"/>
      <c r="D1522" s="142"/>
      <c r="E1522" s="144" t="s">
        <v>18</v>
      </c>
      <c r="F1522" s="142"/>
      <c r="G1522" s="142"/>
      <c r="H1522" s="145" t="s">
        <v>4</v>
      </c>
      <c r="I1522" s="146">
        <v>22</v>
      </c>
      <c r="J1522" s="146">
        <f>Labour!D17</f>
        <v>466.67</v>
      </c>
      <c r="K1522" s="146">
        <f>I1522*J1522</f>
        <v>10266.74</v>
      </c>
    </row>
    <row r="1523" spans="1:11">
      <c r="A1523" s="143"/>
      <c r="B1523" s="142"/>
      <c r="C1523" s="142"/>
      <c r="D1523" s="142"/>
      <c r="E1523" s="144" t="s">
        <v>1961</v>
      </c>
      <c r="F1523" s="142"/>
      <c r="G1523" s="142"/>
      <c r="H1523" s="145" t="s">
        <v>4</v>
      </c>
      <c r="I1523" s="146">
        <v>6</v>
      </c>
      <c r="J1523" s="146">
        <f>Labour!D18</f>
        <v>466.67</v>
      </c>
      <c r="K1523" s="146">
        <f>J1523*I1523</f>
        <v>2800.02</v>
      </c>
    </row>
    <row r="1524" spans="1:11">
      <c r="A1524" s="143"/>
      <c r="B1524" s="142"/>
      <c r="C1524" s="142"/>
      <c r="D1524" s="141" t="s">
        <v>955</v>
      </c>
      <c r="E1524" s="141" t="s">
        <v>1231</v>
      </c>
      <c r="F1524" s="142"/>
      <c r="G1524" s="142"/>
      <c r="H1524" s="142"/>
      <c r="I1524" s="142"/>
      <c r="J1524" s="142"/>
      <c r="K1524" s="142"/>
    </row>
    <row r="1525" spans="1:11" ht="12.75" customHeight="1">
      <c r="A1525" s="143"/>
      <c r="B1525" s="142"/>
      <c r="C1525" s="142"/>
      <c r="D1525" s="142"/>
      <c r="E1525" s="702" t="s">
        <v>1929</v>
      </c>
      <c r="F1525" s="702"/>
      <c r="G1525" s="702"/>
      <c r="H1525" s="145" t="s">
        <v>89</v>
      </c>
      <c r="I1525" s="146">
        <v>2.2000000000000002</v>
      </c>
      <c r="J1525" s="146">
        <f>'Plant &amp; Machinery'!G9</f>
        <v>534</v>
      </c>
      <c r="K1525" s="146">
        <f>I1525*J1525</f>
        <v>1174.8000000000002</v>
      </c>
    </row>
    <row r="1526" spans="1:11">
      <c r="A1526" s="143"/>
      <c r="B1526" s="142"/>
      <c r="C1526" s="142"/>
      <c r="D1526" s="142"/>
      <c r="E1526" s="144" t="s">
        <v>1956</v>
      </c>
      <c r="F1526" s="142"/>
      <c r="G1526" s="142"/>
      <c r="H1526" s="145" t="s">
        <v>89</v>
      </c>
      <c r="I1526" s="146">
        <v>2.2000000000000002</v>
      </c>
      <c r="J1526" s="146">
        <f>'Plant &amp; Machinery'!G36</f>
        <v>1320</v>
      </c>
      <c r="K1526" s="146">
        <f>J1526*I1526</f>
        <v>2904.0000000000005</v>
      </c>
    </row>
    <row r="1527" spans="1:11">
      <c r="A1527" s="143"/>
      <c r="B1527" s="142"/>
      <c r="C1527" s="142"/>
      <c r="D1527" s="141" t="s">
        <v>957</v>
      </c>
      <c r="E1527" s="141" t="s">
        <v>1293</v>
      </c>
      <c r="F1527" s="142"/>
      <c r="G1527" s="142"/>
      <c r="H1527" s="142"/>
      <c r="I1527" s="142"/>
      <c r="J1527" s="142"/>
      <c r="K1527" s="142"/>
    </row>
    <row r="1528" spans="1:11">
      <c r="A1528" s="143"/>
      <c r="B1528" s="142"/>
      <c r="C1528" s="142"/>
      <c r="D1528" s="142"/>
      <c r="E1528" s="144" t="s">
        <v>2065</v>
      </c>
      <c r="F1528" s="142"/>
      <c r="G1528" s="142"/>
      <c r="H1528" s="145" t="s">
        <v>71</v>
      </c>
      <c r="I1528" s="153">
        <v>1.0780000000000001</v>
      </c>
      <c r="J1528" s="146">
        <f>Material!D41</f>
        <v>75400</v>
      </c>
      <c r="K1528" s="146">
        <f>J1528*I1528</f>
        <v>81281.200000000012</v>
      </c>
    </row>
    <row r="1529" spans="1:11" ht="27.75" customHeight="1">
      <c r="A1529" s="143"/>
      <c r="B1529" s="142"/>
      <c r="C1529" s="142"/>
      <c r="D1529" s="142"/>
      <c r="E1529" s="702" t="s">
        <v>2059</v>
      </c>
      <c r="F1529" s="702"/>
      <c r="G1529" s="702"/>
      <c r="H1529" s="145" t="s">
        <v>29</v>
      </c>
      <c r="I1529" s="146">
        <v>9.9</v>
      </c>
      <c r="J1529" s="146">
        <f>Material!D65</f>
        <v>1050</v>
      </c>
      <c r="K1529" s="146">
        <f>I1529*J1529</f>
        <v>10395</v>
      </c>
    </row>
    <row r="1530" spans="1:11">
      <c r="A1530" s="143"/>
      <c r="B1530" s="142"/>
      <c r="C1530" s="142"/>
      <c r="D1530" s="141" t="s">
        <v>959</v>
      </c>
      <c r="E1530" s="141" t="s">
        <v>1884</v>
      </c>
      <c r="F1530" s="142"/>
      <c r="G1530" s="142"/>
      <c r="H1530" s="142"/>
      <c r="I1530" s="142"/>
      <c r="J1530" s="142"/>
      <c r="K1530" s="147">
        <f>SUM(K1519:K1529)*12.5%</f>
        <v>13728.137562500002</v>
      </c>
    </row>
    <row r="1531" spans="1:11">
      <c r="A1531" s="143"/>
      <c r="B1531" s="142"/>
      <c r="C1531" s="142"/>
      <c r="D1531" s="141"/>
      <c r="E1531" s="141"/>
      <c r="F1531" s="142"/>
      <c r="G1531" s="142"/>
      <c r="H1531" s="142"/>
      <c r="I1531" s="142"/>
      <c r="J1531" s="142"/>
      <c r="K1531" s="147"/>
    </row>
    <row r="1532" spans="1:11">
      <c r="A1532" s="143"/>
      <c r="B1532" s="142"/>
      <c r="C1532" s="142"/>
      <c r="D1532" s="144" t="s">
        <v>2060</v>
      </c>
      <c r="E1532" s="142"/>
      <c r="F1532" s="142"/>
      <c r="G1532" s="142"/>
      <c r="H1532" s="142"/>
      <c r="I1532" s="142"/>
      <c r="J1532" s="142"/>
      <c r="K1532" s="146">
        <f>SUM(K1518:K1530)</f>
        <v>123553.23806250002</v>
      </c>
    </row>
    <row r="1533" spans="1:11">
      <c r="A1533" s="143"/>
      <c r="B1533" s="142"/>
      <c r="C1533" s="142"/>
      <c r="D1533" s="141" t="s">
        <v>2061</v>
      </c>
      <c r="E1533" s="142"/>
      <c r="F1533" s="142"/>
      <c r="G1533" s="142"/>
      <c r="H1533" s="142"/>
      <c r="I1533" s="142"/>
      <c r="J1533" s="142"/>
      <c r="K1533" s="147">
        <f>K1532/1100</f>
        <v>112.32112551136366</v>
      </c>
    </row>
    <row r="1534" spans="1:11">
      <c r="A1534" s="143"/>
      <c r="B1534" s="140"/>
      <c r="C1534" s="141" t="s">
        <v>721</v>
      </c>
      <c r="D1534" s="142"/>
      <c r="E1534" s="142"/>
      <c r="F1534" s="142"/>
      <c r="G1534" s="142"/>
      <c r="H1534" s="142"/>
      <c r="I1534" s="142"/>
      <c r="J1534" s="142"/>
      <c r="K1534" s="142"/>
    </row>
    <row r="1535" spans="1:11">
      <c r="A1535" s="143"/>
      <c r="B1535" s="140"/>
      <c r="C1535" s="141" t="s">
        <v>384</v>
      </c>
      <c r="D1535" s="141" t="s">
        <v>72</v>
      </c>
      <c r="E1535" s="142"/>
      <c r="F1535" s="142"/>
      <c r="G1535" s="142"/>
      <c r="H1535" s="142"/>
      <c r="I1535" s="142"/>
      <c r="J1535" s="142"/>
      <c r="K1535" s="142"/>
    </row>
    <row r="1536" spans="1:11">
      <c r="A1536" s="143"/>
      <c r="B1536" s="142"/>
      <c r="C1536" s="142"/>
      <c r="D1536" s="144" t="s">
        <v>1426</v>
      </c>
      <c r="E1536" s="142"/>
      <c r="F1536" s="142"/>
      <c r="G1536" s="142"/>
      <c r="H1536" s="142"/>
      <c r="I1536" s="142"/>
      <c r="J1536" s="142"/>
      <c r="K1536" s="142"/>
    </row>
    <row r="1537" spans="1:11">
      <c r="A1537" s="143"/>
      <c r="B1537" s="142"/>
      <c r="C1537" s="142"/>
      <c r="D1537" s="144" t="s">
        <v>2066</v>
      </c>
      <c r="E1537" s="142"/>
      <c r="F1537" s="142"/>
      <c r="G1537" s="142"/>
      <c r="H1537" s="142"/>
      <c r="I1537" s="142"/>
      <c r="J1537" s="142"/>
      <c r="K1537" s="142"/>
    </row>
    <row r="1538" spans="1:11">
      <c r="A1538" s="143"/>
      <c r="B1538" s="142"/>
      <c r="C1538" s="142"/>
      <c r="D1538" s="141" t="s">
        <v>953</v>
      </c>
      <c r="E1538" s="141" t="s">
        <v>1468</v>
      </c>
      <c r="F1538" s="142"/>
      <c r="G1538" s="142"/>
      <c r="H1538" s="142"/>
      <c r="I1538" s="142"/>
      <c r="J1538" s="142"/>
      <c r="K1538" s="142"/>
    </row>
    <row r="1539" spans="1:11">
      <c r="A1539" s="143"/>
      <c r="B1539" s="142"/>
      <c r="C1539" s="142"/>
      <c r="D1539" s="142"/>
      <c r="E1539" s="144" t="s">
        <v>1292</v>
      </c>
      <c r="F1539" s="142"/>
      <c r="G1539" s="142"/>
      <c r="H1539" s="145" t="s">
        <v>4</v>
      </c>
      <c r="I1539" s="146">
        <v>0.85</v>
      </c>
      <c r="J1539" s="146">
        <f>Labour!D16</f>
        <v>466.67</v>
      </c>
      <c r="K1539" s="146">
        <f>I1539*J1539</f>
        <v>396.66950000000003</v>
      </c>
    </row>
    <row r="1540" spans="1:11">
      <c r="A1540" s="143"/>
      <c r="B1540" s="142"/>
      <c r="C1540" s="142"/>
      <c r="D1540" s="142"/>
      <c r="E1540" s="144" t="s">
        <v>18</v>
      </c>
      <c r="F1540" s="142"/>
      <c r="G1540" s="142"/>
      <c r="H1540" s="145" t="s">
        <v>4</v>
      </c>
      <c r="I1540" s="146">
        <v>15</v>
      </c>
      <c r="J1540" s="146">
        <f>Labour!D17</f>
        <v>466.67</v>
      </c>
      <c r="K1540" s="146">
        <f>I1540*J1540</f>
        <v>7000.05</v>
      </c>
    </row>
    <row r="1541" spans="1:11">
      <c r="A1541" s="143"/>
      <c r="B1541" s="142"/>
      <c r="C1541" s="142"/>
      <c r="D1541" s="142"/>
      <c r="E1541" s="144" t="s">
        <v>1961</v>
      </c>
      <c r="F1541" s="142"/>
      <c r="G1541" s="142"/>
      <c r="H1541" s="145" t="s">
        <v>4</v>
      </c>
      <c r="I1541" s="146">
        <v>2</v>
      </c>
      <c r="J1541" s="146">
        <f>Labour!D18</f>
        <v>466.67</v>
      </c>
      <c r="K1541" s="146">
        <f>J1541*I1541</f>
        <v>933.34</v>
      </c>
    </row>
    <row r="1542" spans="1:11">
      <c r="A1542" s="143"/>
      <c r="B1542" s="142"/>
      <c r="C1542" s="142"/>
      <c r="D1542" s="141" t="s">
        <v>955</v>
      </c>
      <c r="E1542" s="141" t="s">
        <v>1231</v>
      </c>
      <c r="F1542" s="142"/>
      <c r="G1542" s="142"/>
      <c r="H1542" s="142"/>
      <c r="I1542" s="142"/>
      <c r="J1542" s="142"/>
      <c r="K1542" s="142"/>
    </row>
    <row r="1543" spans="1:11">
      <c r="A1543" s="143"/>
      <c r="B1543" s="142"/>
      <c r="C1543" s="142"/>
      <c r="D1543" s="142"/>
      <c r="E1543" s="144" t="s">
        <v>2008</v>
      </c>
      <c r="F1543" s="142"/>
      <c r="G1543" s="142"/>
      <c r="H1543" s="145" t="s">
        <v>89</v>
      </c>
      <c r="I1543" s="146">
        <v>2.5</v>
      </c>
      <c r="J1543" s="146">
        <f>'Plant &amp; Machinery'!G25</f>
        <v>2131</v>
      </c>
      <c r="K1543" s="146">
        <f>I1543*J1543</f>
        <v>5327.5</v>
      </c>
    </row>
    <row r="1544" spans="1:11">
      <c r="A1544" s="143"/>
      <c r="B1544" s="142"/>
      <c r="C1544" s="142"/>
      <c r="D1544" s="142"/>
      <c r="E1544" s="144" t="s">
        <v>1956</v>
      </c>
      <c r="F1544" s="142"/>
      <c r="G1544" s="142"/>
      <c r="H1544" s="145" t="s">
        <v>89</v>
      </c>
      <c r="I1544" s="146">
        <v>2.5</v>
      </c>
      <c r="J1544" s="146">
        <f>'Plant &amp; Machinery'!G36</f>
        <v>1320</v>
      </c>
      <c r="K1544" s="146">
        <f>J1544*I1544</f>
        <v>3300</v>
      </c>
    </row>
    <row r="1545" spans="1:11" ht="14.25" customHeight="1">
      <c r="A1545" s="143"/>
      <c r="B1545" s="142"/>
      <c r="C1545" s="142"/>
      <c r="D1545" s="142"/>
      <c r="E1545" s="702" t="s">
        <v>2009</v>
      </c>
      <c r="F1545" s="702"/>
      <c r="G1545" s="702"/>
      <c r="H1545" s="145" t="s">
        <v>89</v>
      </c>
      <c r="I1545" s="146">
        <v>2.5</v>
      </c>
      <c r="J1545" s="146">
        <f>'Plant &amp; Machinery'!G9</f>
        <v>534</v>
      </c>
      <c r="K1545" s="146">
        <f>I1545*J1545</f>
        <v>1335</v>
      </c>
    </row>
    <row r="1546" spans="1:11">
      <c r="A1546" s="143"/>
      <c r="B1546" s="142"/>
      <c r="C1546" s="142"/>
      <c r="D1546" s="141" t="s">
        <v>957</v>
      </c>
      <c r="E1546" s="141" t="s">
        <v>1293</v>
      </c>
      <c r="F1546" s="142"/>
      <c r="G1546" s="142"/>
      <c r="H1546" s="142"/>
      <c r="I1546" s="142"/>
      <c r="J1546" s="142"/>
      <c r="K1546" s="142"/>
    </row>
    <row r="1547" spans="1:11">
      <c r="A1547" s="143"/>
      <c r="B1547" s="142"/>
      <c r="C1547" s="142"/>
      <c r="D1547" s="142"/>
      <c r="E1547" s="144" t="s">
        <v>2067</v>
      </c>
      <c r="F1547" s="142"/>
      <c r="G1547" s="142"/>
      <c r="H1547" s="145" t="s">
        <v>71</v>
      </c>
      <c r="I1547" s="146">
        <v>0.85</v>
      </c>
      <c r="J1547" s="146">
        <f>Material!D43</f>
        <v>45290</v>
      </c>
      <c r="K1547" s="146">
        <f>J1547*I1547</f>
        <v>38496.5</v>
      </c>
    </row>
    <row r="1548" spans="1:11" ht="28.5" customHeight="1">
      <c r="A1548" s="143"/>
      <c r="B1548" s="142"/>
      <c r="C1548" s="142"/>
      <c r="D1548" s="142"/>
      <c r="E1548" s="702" t="s">
        <v>2068</v>
      </c>
      <c r="F1548" s="702"/>
      <c r="G1548" s="702"/>
      <c r="H1548" s="145" t="s">
        <v>29</v>
      </c>
      <c r="I1548" s="146">
        <v>7.5</v>
      </c>
      <c r="J1548" s="146">
        <f>Material!D61</f>
        <v>1193</v>
      </c>
      <c r="K1548" s="146">
        <f>I1548*J1548</f>
        <v>8947.5</v>
      </c>
    </row>
    <row r="1549" spans="1:11">
      <c r="A1549" s="143"/>
      <c r="B1549" s="142"/>
      <c r="C1549" s="142"/>
      <c r="D1549" s="141" t="s">
        <v>959</v>
      </c>
      <c r="E1549" s="141" t="s">
        <v>1884</v>
      </c>
      <c r="F1549" s="142"/>
      <c r="G1549" s="142"/>
      <c r="H1549" s="142"/>
      <c r="I1549" s="142"/>
      <c r="J1549" s="142"/>
      <c r="K1549" s="147">
        <f>SUM(K1538:K1548)*12.5%</f>
        <v>8217.0699375000004</v>
      </c>
    </row>
    <row r="1550" spans="1:11">
      <c r="A1550" s="143"/>
      <c r="B1550" s="142"/>
      <c r="C1550" s="142"/>
      <c r="D1550" s="141"/>
      <c r="E1550" s="141"/>
      <c r="F1550" s="142"/>
      <c r="G1550" s="142"/>
      <c r="H1550" s="142"/>
      <c r="I1550" s="142"/>
      <c r="J1550" s="142"/>
      <c r="K1550" s="147"/>
    </row>
    <row r="1551" spans="1:11">
      <c r="A1551" s="143"/>
      <c r="B1551" s="142"/>
      <c r="C1551" s="142"/>
      <c r="D1551" s="144" t="s">
        <v>2069</v>
      </c>
      <c r="E1551" s="142"/>
      <c r="F1551" s="142"/>
      <c r="G1551" s="142"/>
      <c r="H1551" s="142"/>
      <c r="I1551" s="142"/>
      <c r="J1551" s="142"/>
      <c r="K1551" s="146">
        <f>SUM(K1537:K1549)</f>
        <v>73953.6294375</v>
      </c>
    </row>
    <row r="1552" spans="1:11">
      <c r="A1552" s="143"/>
      <c r="B1552" s="142"/>
      <c r="C1552" s="142"/>
      <c r="D1552" s="141" t="s">
        <v>2070</v>
      </c>
      <c r="E1552" s="142"/>
      <c r="F1552" s="142"/>
      <c r="G1552" s="142"/>
      <c r="H1552" s="142"/>
      <c r="I1552" s="142"/>
      <c r="J1552" s="142"/>
      <c r="K1552" s="147">
        <f>K1551/1250</f>
        <v>59.162903550000003</v>
      </c>
    </row>
    <row r="1553" spans="1:11">
      <c r="A1553" s="143"/>
      <c r="B1553" s="140"/>
      <c r="C1553" s="141" t="s">
        <v>390</v>
      </c>
      <c r="D1553" s="141" t="s">
        <v>70</v>
      </c>
      <c r="E1553" s="142"/>
      <c r="F1553" s="142"/>
      <c r="G1553" s="142"/>
      <c r="H1553" s="142"/>
      <c r="I1553" s="142"/>
      <c r="J1553" s="142"/>
      <c r="K1553" s="142"/>
    </row>
    <row r="1554" spans="1:11">
      <c r="A1554" s="143"/>
      <c r="B1554" s="142"/>
      <c r="C1554" s="142"/>
      <c r="D1554" s="144" t="s">
        <v>1426</v>
      </c>
      <c r="E1554" s="142"/>
      <c r="F1554" s="142"/>
      <c r="G1554" s="142"/>
      <c r="H1554" s="142"/>
      <c r="I1554" s="142"/>
      <c r="J1554" s="142"/>
      <c r="K1554" s="142"/>
    </row>
    <row r="1555" spans="1:11">
      <c r="A1555" s="143"/>
      <c r="B1555" s="142"/>
      <c r="C1555" s="142"/>
      <c r="D1555" s="144" t="s">
        <v>2066</v>
      </c>
      <c r="E1555" s="142"/>
      <c r="F1555" s="142"/>
      <c r="G1555" s="142"/>
      <c r="H1555" s="142"/>
      <c r="I1555" s="142"/>
      <c r="J1555" s="142"/>
      <c r="K1555" s="142"/>
    </row>
    <row r="1556" spans="1:11">
      <c r="A1556" s="143"/>
      <c r="B1556" s="142"/>
      <c r="C1556" s="142"/>
      <c r="D1556" s="141" t="s">
        <v>953</v>
      </c>
      <c r="E1556" s="141" t="s">
        <v>1468</v>
      </c>
      <c r="F1556" s="142"/>
      <c r="G1556" s="142"/>
      <c r="H1556" s="142"/>
      <c r="I1556" s="142"/>
      <c r="J1556" s="142"/>
      <c r="K1556" s="142"/>
    </row>
    <row r="1557" spans="1:11">
      <c r="A1557" s="143"/>
      <c r="B1557" s="142"/>
      <c r="C1557" s="142"/>
      <c r="D1557" s="142"/>
      <c r="E1557" s="144" t="s">
        <v>1292</v>
      </c>
      <c r="F1557" s="142"/>
      <c r="G1557" s="142"/>
      <c r="H1557" s="145" t="s">
        <v>4</v>
      </c>
      <c r="I1557" s="146">
        <v>0.85</v>
      </c>
      <c r="J1557" s="146">
        <f>Labour!D16</f>
        <v>466.67</v>
      </c>
      <c r="K1557" s="146">
        <f>I1557*J1557</f>
        <v>396.66950000000003</v>
      </c>
    </row>
    <row r="1558" spans="1:11">
      <c r="A1558" s="143"/>
      <c r="B1558" s="142"/>
      <c r="C1558" s="142"/>
      <c r="D1558" s="142"/>
      <c r="E1558" s="144" t="s">
        <v>18</v>
      </c>
      <c r="F1558" s="142"/>
      <c r="G1558" s="142"/>
      <c r="H1558" s="145" t="s">
        <v>4</v>
      </c>
      <c r="I1558" s="146">
        <v>15</v>
      </c>
      <c r="J1558" s="146">
        <f>Labour!D17</f>
        <v>466.67</v>
      </c>
      <c r="K1558" s="146">
        <f>I1558*J1558</f>
        <v>7000.05</v>
      </c>
    </row>
    <row r="1559" spans="1:11">
      <c r="A1559" s="143"/>
      <c r="B1559" s="142"/>
      <c r="C1559" s="142"/>
      <c r="D1559" s="142"/>
      <c r="E1559" s="144" t="s">
        <v>1961</v>
      </c>
      <c r="F1559" s="142"/>
      <c r="G1559" s="142"/>
      <c r="H1559" s="145" t="s">
        <v>4</v>
      </c>
      <c r="I1559" s="146">
        <v>2</v>
      </c>
      <c r="J1559" s="146">
        <f>Labour!D18</f>
        <v>466.67</v>
      </c>
      <c r="K1559" s="146">
        <f>J1559*I1559</f>
        <v>933.34</v>
      </c>
    </row>
    <row r="1560" spans="1:11">
      <c r="A1560" s="143"/>
      <c r="B1560" s="142"/>
      <c r="C1560" s="142"/>
      <c r="D1560" s="141" t="s">
        <v>955</v>
      </c>
      <c r="E1560" s="141" t="s">
        <v>1231</v>
      </c>
      <c r="F1560" s="142"/>
      <c r="G1560" s="142"/>
      <c r="H1560" s="142"/>
      <c r="I1560" s="142"/>
      <c r="J1560" s="142"/>
      <c r="K1560" s="142"/>
    </row>
    <row r="1561" spans="1:11">
      <c r="A1561" s="143"/>
      <c r="B1561" s="142"/>
      <c r="C1561" s="142"/>
      <c r="D1561" s="142"/>
      <c r="E1561" s="144" t="s">
        <v>2008</v>
      </c>
      <c r="F1561" s="142"/>
      <c r="G1561" s="142"/>
      <c r="H1561" s="145" t="s">
        <v>89</v>
      </c>
      <c r="I1561" s="146">
        <v>2.5</v>
      </c>
      <c r="J1561" s="146">
        <f>'Plant &amp; Machinery'!G25</f>
        <v>2131</v>
      </c>
      <c r="K1561" s="146">
        <f>I1561*J1561</f>
        <v>5327.5</v>
      </c>
    </row>
    <row r="1562" spans="1:11">
      <c r="A1562" s="143"/>
      <c r="B1562" s="142"/>
      <c r="C1562" s="142"/>
      <c r="D1562" s="142"/>
      <c r="E1562" s="144" t="s">
        <v>1956</v>
      </c>
      <c r="F1562" s="142"/>
      <c r="G1562" s="142"/>
      <c r="H1562" s="145" t="s">
        <v>89</v>
      </c>
      <c r="I1562" s="146">
        <v>2.5</v>
      </c>
      <c r="J1562" s="146">
        <f>'Plant &amp; Machinery'!G36</f>
        <v>1320</v>
      </c>
      <c r="K1562" s="146">
        <f>J1562*I1562</f>
        <v>3300</v>
      </c>
    </row>
    <row r="1563" spans="1:11" ht="12.75" customHeight="1">
      <c r="A1563" s="143"/>
      <c r="B1563" s="142"/>
      <c r="C1563" s="142"/>
      <c r="D1563" s="142"/>
      <c r="E1563" s="702" t="s">
        <v>2009</v>
      </c>
      <c r="F1563" s="702"/>
      <c r="G1563" s="702"/>
      <c r="H1563" s="145" t="s">
        <v>89</v>
      </c>
      <c r="I1563" s="146">
        <v>2.5</v>
      </c>
      <c r="J1563" s="146">
        <f>'Plant &amp; Machinery'!G9</f>
        <v>534</v>
      </c>
      <c r="K1563" s="146">
        <f>I1563*J1563</f>
        <v>1335</v>
      </c>
    </row>
    <row r="1564" spans="1:11">
      <c r="A1564" s="143"/>
      <c r="B1564" s="142"/>
      <c r="C1564" s="142"/>
      <c r="D1564" s="141" t="s">
        <v>957</v>
      </c>
      <c r="E1564" s="141" t="s">
        <v>1293</v>
      </c>
      <c r="F1564" s="142"/>
      <c r="G1564" s="142"/>
      <c r="H1564" s="142"/>
      <c r="I1564" s="142"/>
      <c r="J1564" s="142"/>
      <c r="K1564" s="142"/>
    </row>
    <row r="1565" spans="1:11">
      <c r="A1565" s="143"/>
      <c r="B1565" s="142"/>
      <c r="C1565" s="142"/>
      <c r="D1565" s="142"/>
      <c r="E1565" s="144" t="s">
        <v>2071</v>
      </c>
      <c r="F1565" s="142"/>
      <c r="G1565" s="142"/>
      <c r="H1565" s="145" t="s">
        <v>71</v>
      </c>
      <c r="I1565" s="146">
        <v>0.85</v>
      </c>
      <c r="J1565" s="146">
        <f>Material!D42</f>
        <v>47590</v>
      </c>
      <c r="K1565" s="146">
        <f>J1565*I1565</f>
        <v>40451.5</v>
      </c>
    </row>
    <row r="1566" spans="1:11" ht="28.5" customHeight="1">
      <c r="A1566" s="143"/>
      <c r="B1566" s="142"/>
      <c r="C1566" s="142"/>
      <c r="D1566" s="142"/>
      <c r="E1566" s="702" t="s">
        <v>2068</v>
      </c>
      <c r="F1566" s="702"/>
      <c r="G1566" s="702"/>
      <c r="H1566" s="145" t="s">
        <v>29</v>
      </c>
      <c r="I1566" s="146">
        <v>7.5</v>
      </c>
      <c r="J1566" s="146">
        <f>Material!D61</f>
        <v>1193</v>
      </c>
      <c r="K1566" s="146">
        <f>I1566*J1566</f>
        <v>8947.5</v>
      </c>
    </row>
    <row r="1567" spans="1:11">
      <c r="A1567" s="143"/>
      <c r="B1567" s="142"/>
      <c r="C1567" s="142"/>
      <c r="D1567" s="141" t="s">
        <v>959</v>
      </c>
      <c r="E1567" s="141" t="s">
        <v>1884</v>
      </c>
      <c r="F1567" s="142"/>
      <c r="G1567" s="142"/>
      <c r="H1567" s="142"/>
      <c r="I1567" s="142"/>
      <c r="J1567" s="142"/>
      <c r="K1567" s="147">
        <f>SUM(K1556:K1566)*12.5%</f>
        <v>8461.4449375000004</v>
      </c>
    </row>
    <row r="1568" spans="1:11">
      <c r="A1568" s="143"/>
      <c r="B1568" s="142"/>
      <c r="C1568" s="142"/>
      <c r="D1568" s="141"/>
      <c r="E1568" s="141"/>
      <c r="F1568" s="142"/>
      <c r="G1568" s="142"/>
      <c r="H1568" s="142"/>
      <c r="I1568" s="142"/>
      <c r="J1568" s="142"/>
      <c r="K1568" s="147"/>
    </row>
    <row r="1569" spans="1:11">
      <c r="A1569" s="143"/>
      <c r="B1569" s="142"/>
      <c r="C1569" s="142"/>
      <c r="D1569" s="144" t="s">
        <v>2069</v>
      </c>
      <c r="E1569" s="142"/>
      <c r="F1569" s="142"/>
      <c r="G1569" s="142"/>
      <c r="H1569" s="142"/>
      <c r="I1569" s="142"/>
      <c r="J1569" s="142"/>
      <c r="K1569" s="146">
        <f>SUM(K1555:K1567)</f>
        <v>76153.0044375</v>
      </c>
    </row>
    <row r="1570" spans="1:11">
      <c r="A1570" s="143"/>
      <c r="B1570" s="142"/>
      <c r="C1570" s="142"/>
      <c r="D1570" s="141" t="s">
        <v>2070</v>
      </c>
      <c r="E1570" s="142"/>
      <c r="F1570" s="142"/>
      <c r="G1570" s="142"/>
      <c r="H1570" s="142"/>
      <c r="I1570" s="142"/>
      <c r="J1570" s="142"/>
      <c r="K1570" s="147">
        <f>K1569/1250</f>
        <v>60.922403549999999</v>
      </c>
    </row>
    <row r="1571" spans="1:11">
      <c r="A1571" s="143"/>
      <c r="B1571" s="140"/>
      <c r="C1571" s="141" t="s">
        <v>687</v>
      </c>
      <c r="D1571" s="141" t="s">
        <v>688</v>
      </c>
      <c r="E1571" s="142"/>
      <c r="F1571" s="142"/>
      <c r="G1571" s="142"/>
      <c r="H1571" s="142"/>
      <c r="I1571" s="142"/>
      <c r="J1571" s="142"/>
      <c r="K1571" s="142"/>
    </row>
    <row r="1572" spans="1:11">
      <c r="A1572" s="143"/>
      <c r="B1572" s="142"/>
      <c r="C1572" s="142"/>
      <c r="D1572" s="144" t="s">
        <v>1426</v>
      </c>
      <c r="E1572" s="142"/>
      <c r="F1572" s="142"/>
      <c r="G1572" s="142"/>
      <c r="H1572" s="142"/>
      <c r="I1572" s="142"/>
      <c r="J1572" s="142"/>
      <c r="K1572" s="142"/>
    </row>
    <row r="1573" spans="1:11">
      <c r="A1573" s="143"/>
      <c r="B1573" s="142"/>
      <c r="C1573" s="142"/>
      <c r="D1573" s="144" t="s">
        <v>2066</v>
      </c>
      <c r="E1573" s="142"/>
      <c r="F1573" s="142"/>
      <c r="G1573" s="142"/>
      <c r="H1573" s="142"/>
      <c r="I1573" s="142"/>
      <c r="J1573" s="142"/>
      <c r="K1573" s="142"/>
    </row>
    <row r="1574" spans="1:11">
      <c r="A1574" s="143"/>
      <c r="B1574" s="142"/>
      <c r="C1574" s="142"/>
      <c r="D1574" s="141" t="s">
        <v>953</v>
      </c>
      <c r="E1574" s="141" t="s">
        <v>1468</v>
      </c>
      <c r="F1574" s="142"/>
      <c r="G1574" s="142"/>
      <c r="H1574" s="142"/>
      <c r="I1574" s="142"/>
      <c r="J1574" s="142"/>
      <c r="K1574" s="142"/>
    </row>
    <row r="1575" spans="1:11">
      <c r="A1575" s="143"/>
      <c r="B1575" s="142"/>
      <c r="C1575" s="142"/>
      <c r="D1575" s="142"/>
      <c r="E1575" s="144" t="s">
        <v>1292</v>
      </c>
      <c r="F1575" s="142"/>
      <c r="G1575" s="142"/>
      <c r="H1575" s="145" t="s">
        <v>4</v>
      </c>
      <c r="I1575" s="146">
        <v>0.85</v>
      </c>
      <c r="J1575" s="146">
        <f>Labour!D16</f>
        <v>466.67</v>
      </c>
      <c r="K1575" s="146">
        <f>I1575*J1575</f>
        <v>396.66950000000003</v>
      </c>
    </row>
    <row r="1576" spans="1:11">
      <c r="A1576" s="143"/>
      <c r="B1576" s="142"/>
      <c r="C1576" s="142"/>
      <c r="D1576" s="142"/>
      <c r="E1576" s="144" t="s">
        <v>18</v>
      </c>
      <c r="F1576" s="142"/>
      <c r="G1576" s="142"/>
      <c r="H1576" s="145" t="s">
        <v>4</v>
      </c>
      <c r="I1576" s="146">
        <v>15</v>
      </c>
      <c r="J1576" s="146">
        <f>Labour!D17</f>
        <v>466.67</v>
      </c>
      <c r="K1576" s="146">
        <f>I1576*J1576</f>
        <v>7000.05</v>
      </c>
    </row>
    <row r="1577" spans="1:11">
      <c r="A1577" s="143"/>
      <c r="B1577" s="142"/>
      <c r="C1577" s="142"/>
      <c r="D1577" s="142"/>
      <c r="E1577" s="144" t="s">
        <v>1961</v>
      </c>
      <c r="F1577" s="142"/>
      <c r="G1577" s="142"/>
      <c r="H1577" s="145" t="s">
        <v>4</v>
      </c>
      <c r="I1577" s="146">
        <v>2</v>
      </c>
      <c r="J1577" s="146">
        <f>Labour!D18</f>
        <v>466.67</v>
      </c>
      <c r="K1577" s="146">
        <f>J1577*I1577</f>
        <v>933.34</v>
      </c>
    </row>
    <row r="1578" spans="1:11">
      <c r="A1578" s="143"/>
      <c r="B1578" s="142"/>
      <c r="C1578" s="142"/>
      <c r="D1578" s="141" t="s">
        <v>955</v>
      </c>
      <c r="E1578" s="141" t="s">
        <v>1231</v>
      </c>
      <c r="F1578" s="142"/>
      <c r="G1578" s="142"/>
      <c r="H1578" s="142"/>
      <c r="I1578" s="142"/>
      <c r="J1578" s="142"/>
      <c r="K1578" s="142"/>
    </row>
    <row r="1579" spans="1:11">
      <c r="A1579" s="143"/>
      <c r="B1579" s="142"/>
      <c r="C1579" s="142"/>
      <c r="D1579" s="142"/>
      <c r="E1579" s="144" t="s">
        <v>2008</v>
      </c>
      <c r="F1579" s="142"/>
      <c r="G1579" s="142"/>
      <c r="H1579" s="145" t="s">
        <v>89</v>
      </c>
      <c r="I1579" s="146">
        <v>2.5</v>
      </c>
      <c r="J1579" s="146">
        <f>'Plant &amp; Machinery'!G25</f>
        <v>2131</v>
      </c>
      <c r="K1579" s="146">
        <f>I1579*J1579</f>
        <v>5327.5</v>
      </c>
    </row>
    <row r="1580" spans="1:11">
      <c r="A1580" s="143"/>
      <c r="B1580" s="142"/>
      <c r="C1580" s="142"/>
      <c r="D1580" s="142"/>
      <c r="E1580" s="144" t="s">
        <v>1956</v>
      </c>
      <c r="F1580" s="142"/>
      <c r="G1580" s="142"/>
      <c r="H1580" s="145" t="s">
        <v>89</v>
      </c>
      <c r="I1580" s="146">
        <v>2.5</v>
      </c>
      <c r="J1580" s="146">
        <f>'Plant &amp; Machinery'!G36</f>
        <v>1320</v>
      </c>
      <c r="K1580" s="146">
        <f>J1580*I1580</f>
        <v>3300</v>
      </c>
    </row>
    <row r="1581" spans="1:11" ht="12.75" customHeight="1">
      <c r="A1581" s="143"/>
      <c r="B1581" s="142"/>
      <c r="C1581" s="142"/>
      <c r="D1581" s="142"/>
      <c r="E1581" s="702" t="s">
        <v>2009</v>
      </c>
      <c r="F1581" s="702"/>
      <c r="G1581" s="702"/>
      <c r="H1581" s="145" t="s">
        <v>89</v>
      </c>
      <c r="I1581" s="146">
        <v>2.5</v>
      </c>
      <c r="J1581" s="146">
        <f>'Plant &amp; Machinery'!G9</f>
        <v>534</v>
      </c>
      <c r="K1581" s="146">
        <f>I1581*J1581</f>
        <v>1335</v>
      </c>
    </row>
    <row r="1582" spans="1:11">
      <c r="A1582" s="143"/>
      <c r="B1582" s="142"/>
      <c r="C1582" s="142"/>
      <c r="D1582" s="141" t="s">
        <v>957</v>
      </c>
      <c r="E1582" s="141" t="s">
        <v>1293</v>
      </c>
      <c r="F1582" s="142"/>
      <c r="G1582" s="142"/>
      <c r="H1582" s="142"/>
      <c r="I1582" s="142"/>
      <c r="J1582" s="142"/>
      <c r="K1582" s="142"/>
    </row>
    <row r="1583" spans="1:11">
      <c r="A1583" s="143"/>
      <c r="B1583" s="142"/>
      <c r="C1583" s="142"/>
      <c r="D1583" s="142"/>
      <c r="E1583" s="144" t="s">
        <v>2072</v>
      </c>
      <c r="F1583" s="142"/>
      <c r="G1583" s="142"/>
      <c r="H1583" s="145" t="s">
        <v>71</v>
      </c>
      <c r="I1583" s="146">
        <v>0.85</v>
      </c>
      <c r="J1583" s="146">
        <f>Material!D41</f>
        <v>75400</v>
      </c>
      <c r="K1583" s="146">
        <f>I1583*J1583</f>
        <v>64090</v>
      </c>
    </row>
    <row r="1584" spans="1:11" ht="28.5" customHeight="1">
      <c r="A1584" s="143"/>
      <c r="B1584" s="142"/>
      <c r="C1584" s="142"/>
      <c r="D1584" s="142"/>
      <c r="E1584" s="702" t="s">
        <v>2068</v>
      </c>
      <c r="F1584" s="702"/>
      <c r="G1584" s="702"/>
      <c r="H1584" s="145" t="s">
        <v>29</v>
      </c>
      <c r="I1584" s="146">
        <v>7.5</v>
      </c>
      <c r="J1584" s="146">
        <f>Material!D61</f>
        <v>1193</v>
      </c>
      <c r="K1584" s="146">
        <f>I1584*J1584</f>
        <v>8947.5</v>
      </c>
    </row>
    <row r="1585" spans="1:11">
      <c r="A1585" s="143"/>
      <c r="B1585" s="142"/>
      <c r="C1585" s="142"/>
      <c r="D1585" s="141" t="s">
        <v>959</v>
      </c>
      <c r="E1585" s="141" t="s">
        <v>1884</v>
      </c>
      <c r="F1585" s="142"/>
      <c r="G1585" s="142"/>
      <c r="H1585" s="142"/>
      <c r="I1585" s="142"/>
      <c r="J1585" s="142"/>
      <c r="K1585" s="147">
        <f>SUM(K1574:K1584)*12.5%</f>
        <v>11416.2574375</v>
      </c>
    </row>
    <row r="1586" spans="1:11">
      <c r="A1586" s="143"/>
      <c r="B1586" s="142"/>
      <c r="C1586" s="142"/>
      <c r="D1586" s="141"/>
      <c r="E1586" s="141"/>
      <c r="F1586" s="142"/>
      <c r="G1586" s="142"/>
      <c r="H1586" s="142"/>
      <c r="I1586" s="142"/>
      <c r="J1586" s="142"/>
      <c r="K1586" s="147"/>
    </row>
    <row r="1587" spans="1:11">
      <c r="A1587" s="143"/>
      <c r="B1587" s="142"/>
      <c r="C1587" s="142"/>
      <c r="D1587" s="144" t="s">
        <v>2069</v>
      </c>
      <c r="E1587" s="142"/>
      <c r="F1587" s="142"/>
      <c r="G1587" s="142"/>
      <c r="H1587" s="142"/>
      <c r="I1587" s="142"/>
      <c r="J1587" s="142"/>
      <c r="K1587" s="146">
        <f>SUM(K1573:K1585)</f>
        <v>102746.3169375</v>
      </c>
    </row>
    <row r="1588" spans="1:11">
      <c r="A1588" s="143"/>
      <c r="B1588" s="142"/>
      <c r="C1588" s="142"/>
      <c r="D1588" s="141" t="s">
        <v>2070</v>
      </c>
      <c r="E1588" s="142"/>
      <c r="F1588" s="142"/>
      <c r="G1588" s="142"/>
      <c r="H1588" s="142"/>
      <c r="I1588" s="142"/>
      <c r="J1588" s="142"/>
      <c r="K1588" s="147">
        <f>K1587/1250</f>
        <v>82.197053550000007</v>
      </c>
    </row>
    <row r="1589" spans="1:11">
      <c r="A1589" s="143"/>
      <c r="B1589" s="140"/>
      <c r="C1589" s="141" t="s">
        <v>689</v>
      </c>
      <c r="D1589" s="141" t="s">
        <v>690</v>
      </c>
      <c r="E1589" s="142"/>
      <c r="F1589" s="142"/>
      <c r="G1589" s="142"/>
      <c r="H1589" s="142"/>
      <c r="I1589" s="142"/>
      <c r="J1589" s="142"/>
      <c r="K1589" s="142"/>
    </row>
    <row r="1590" spans="1:11">
      <c r="A1590" s="143"/>
      <c r="B1590" s="142"/>
      <c r="C1590" s="142"/>
      <c r="D1590" s="144" t="s">
        <v>1426</v>
      </c>
      <c r="E1590" s="142"/>
      <c r="F1590" s="142"/>
      <c r="G1590" s="142"/>
      <c r="H1590" s="142"/>
      <c r="I1590" s="142"/>
      <c r="J1590" s="142"/>
      <c r="K1590" s="142"/>
    </row>
    <row r="1591" spans="1:11">
      <c r="A1591" s="143"/>
      <c r="B1591" s="142"/>
      <c r="C1591" s="142"/>
      <c r="D1591" s="144" t="s">
        <v>2066</v>
      </c>
      <c r="E1591" s="142"/>
      <c r="F1591" s="142"/>
      <c r="G1591" s="142"/>
      <c r="H1591" s="142"/>
      <c r="I1591" s="142"/>
      <c r="J1591" s="142"/>
      <c r="K1591" s="142"/>
    </row>
    <row r="1592" spans="1:11">
      <c r="A1592" s="143"/>
      <c r="B1592" s="142"/>
      <c r="C1592" s="142"/>
      <c r="D1592" s="141" t="s">
        <v>953</v>
      </c>
      <c r="E1592" s="141" t="s">
        <v>1468</v>
      </c>
      <c r="F1592" s="142"/>
      <c r="G1592" s="142"/>
      <c r="H1592" s="142"/>
      <c r="I1592" s="142"/>
      <c r="J1592" s="142"/>
      <c r="K1592" s="142"/>
    </row>
    <row r="1593" spans="1:11">
      <c r="A1593" s="143"/>
      <c r="B1593" s="142"/>
      <c r="C1593" s="142"/>
      <c r="D1593" s="142"/>
      <c r="E1593" s="144" t="s">
        <v>1292</v>
      </c>
      <c r="F1593" s="142"/>
      <c r="G1593" s="142"/>
      <c r="H1593" s="145" t="s">
        <v>4</v>
      </c>
      <c r="I1593" s="146">
        <v>0.85</v>
      </c>
      <c r="J1593" s="146">
        <f>Labour!D16</f>
        <v>466.67</v>
      </c>
      <c r="K1593" s="146">
        <f>I1593*J1593</f>
        <v>396.66950000000003</v>
      </c>
    </row>
    <row r="1594" spans="1:11">
      <c r="A1594" s="143"/>
      <c r="B1594" s="142"/>
      <c r="C1594" s="142"/>
      <c r="D1594" s="142"/>
      <c r="E1594" s="144" t="s">
        <v>18</v>
      </c>
      <c r="F1594" s="142"/>
      <c r="G1594" s="142"/>
      <c r="H1594" s="145" t="s">
        <v>4</v>
      </c>
      <c r="I1594" s="146">
        <v>15</v>
      </c>
      <c r="J1594" s="146">
        <f>Labour!D17</f>
        <v>466.67</v>
      </c>
      <c r="K1594" s="146">
        <f>I1594*J1594</f>
        <v>7000.05</v>
      </c>
    </row>
    <row r="1595" spans="1:11">
      <c r="A1595" s="143"/>
      <c r="B1595" s="142"/>
      <c r="C1595" s="142"/>
      <c r="D1595" s="142"/>
      <c r="E1595" s="144" t="s">
        <v>1961</v>
      </c>
      <c r="F1595" s="142"/>
      <c r="G1595" s="142"/>
      <c r="H1595" s="145" t="s">
        <v>4</v>
      </c>
      <c r="I1595" s="146">
        <v>2</v>
      </c>
      <c r="J1595" s="146">
        <f>Labour!D18</f>
        <v>466.67</v>
      </c>
      <c r="K1595" s="146">
        <f>J1595*I1595</f>
        <v>933.34</v>
      </c>
    </row>
    <row r="1596" spans="1:11">
      <c r="A1596" s="143"/>
      <c r="B1596" s="142"/>
      <c r="C1596" s="142"/>
      <c r="D1596" s="141" t="s">
        <v>955</v>
      </c>
      <c r="E1596" s="141" t="s">
        <v>1231</v>
      </c>
      <c r="F1596" s="142"/>
      <c r="G1596" s="142"/>
      <c r="H1596" s="142"/>
      <c r="I1596" s="142"/>
      <c r="J1596" s="142"/>
      <c r="K1596" s="142"/>
    </row>
    <row r="1597" spans="1:11">
      <c r="A1597" s="143"/>
      <c r="B1597" s="142"/>
      <c r="C1597" s="142"/>
      <c r="D1597" s="142"/>
      <c r="E1597" s="144" t="s">
        <v>2008</v>
      </c>
      <c r="F1597" s="142"/>
      <c r="G1597" s="142"/>
      <c r="H1597" s="145" t="s">
        <v>89</v>
      </c>
      <c r="I1597" s="146">
        <v>2.5</v>
      </c>
      <c r="J1597" s="146">
        <f>'Plant &amp; Machinery'!G25</f>
        <v>2131</v>
      </c>
      <c r="K1597" s="146">
        <f>I1597*J1597</f>
        <v>5327.5</v>
      </c>
    </row>
    <row r="1598" spans="1:11">
      <c r="A1598" s="143"/>
      <c r="B1598" s="142"/>
      <c r="C1598" s="142"/>
      <c r="D1598" s="142"/>
      <c r="E1598" s="144" t="s">
        <v>1956</v>
      </c>
      <c r="F1598" s="142"/>
      <c r="G1598" s="142"/>
      <c r="H1598" s="145" t="s">
        <v>89</v>
      </c>
      <c r="I1598" s="146">
        <v>2.5</v>
      </c>
      <c r="J1598" s="146">
        <f>'Plant &amp; Machinery'!G36</f>
        <v>1320</v>
      </c>
      <c r="K1598" s="146">
        <f>J1598*I1598</f>
        <v>3300</v>
      </c>
    </row>
    <row r="1599" spans="1:11" ht="12.75" customHeight="1">
      <c r="A1599" s="143"/>
      <c r="B1599" s="142"/>
      <c r="C1599" s="142"/>
      <c r="D1599" s="142"/>
      <c r="E1599" s="702" t="s">
        <v>2009</v>
      </c>
      <c r="F1599" s="702"/>
      <c r="G1599" s="702"/>
      <c r="H1599" s="145" t="s">
        <v>89</v>
      </c>
      <c r="I1599" s="146">
        <v>2.5</v>
      </c>
      <c r="J1599" s="146">
        <f>'Plant &amp; Machinery'!G9</f>
        <v>534</v>
      </c>
      <c r="K1599" s="146">
        <f>I1599*J1599</f>
        <v>1335</v>
      </c>
    </row>
    <row r="1600" spans="1:11">
      <c r="A1600" s="143"/>
      <c r="B1600" s="142"/>
      <c r="C1600" s="142"/>
      <c r="D1600" s="141" t="s">
        <v>957</v>
      </c>
      <c r="E1600" s="141" t="s">
        <v>1293</v>
      </c>
      <c r="F1600" s="142"/>
      <c r="G1600" s="142"/>
      <c r="H1600" s="142"/>
      <c r="I1600" s="142"/>
      <c r="J1600" s="142"/>
      <c r="K1600" s="142"/>
    </row>
    <row r="1601" spans="1:11">
      <c r="A1601" s="143"/>
      <c r="B1601" s="142"/>
      <c r="C1601" s="142"/>
      <c r="D1601" s="142"/>
      <c r="E1601" s="144" t="s">
        <v>2073</v>
      </c>
      <c r="F1601" s="142"/>
      <c r="G1601" s="142"/>
      <c r="H1601" s="145" t="s">
        <v>71</v>
      </c>
      <c r="I1601" s="146">
        <v>0.85</v>
      </c>
      <c r="J1601" s="146">
        <f>Material!D40</f>
        <v>53000</v>
      </c>
      <c r="K1601" s="146">
        <f>J1601*I1601</f>
        <v>45050</v>
      </c>
    </row>
    <row r="1602" spans="1:11" ht="29.25" customHeight="1">
      <c r="A1602" s="143"/>
      <c r="B1602" s="142"/>
      <c r="C1602" s="142"/>
      <c r="D1602" s="142"/>
      <c r="E1602" s="702" t="s">
        <v>2068</v>
      </c>
      <c r="F1602" s="702"/>
      <c r="G1602" s="702"/>
      <c r="H1602" s="145" t="s">
        <v>29</v>
      </c>
      <c r="I1602" s="146">
        <v>7.5</v>
      </c>
      <c r="J1602" s="146">
        <f>Material!D61</f>
        <v>1193</v>
      </c>
      <c r="K1602" s="146">
        <f>I1602*J1602</f>
        <v>8947.5</v>
      </c>
    </row>
    <row r="1603" spans="1:11">
      <c r="A1603" s="143"/>
      <c r="B1603" s="142"/>
      <c r="C1603" s="142"/>
      <c r="D1603" s="141" t="s">
        <v>959</v>
      </c>
      <c r="E1603" s="141" t="s">
        <v>1884</v>
      </c>
      <c r="F1603" s="142"/>
      <c r="G1603" s="142"/>
      <c r="H1603" s="142"/>
      <c r="I1603" s="142"/>
      <c r="J1603" s="142"/>
      <c r="K1603" s="147">
        <f>SUM(K1592:K1602)*12.5%</f>
        <v>9036.2574375000004</v>
      </c>
    </row>
    <row r="1604" spans="1:11">
      <c r="A1604" s="143"/>
      <c r="B1604" s="142"/>
      <c r="C1604" s="142"/>
      <c r="D1604" s="141"/>
      <c r="E1604" s="141"/>
      <c r="F1604" s="142"/>
      <c r="G1604" s="142"/>
      <c r="H1604" s="142"/>
      <c r="I1604" s="142"/>
      <c r="J1604" s="142"/>
      <c r="K1604" s="147"/>
    </row>
    <row r="1605" spans="1:11">
      <c r="A1605" s="143"/>
      <c r="B1605" s="142"/>
      <c r="C1605" s="142"/>
      <c r="D1605" s="144" t="s">
        <v>2069</v>
      </c>
      <c r="E1605" s="142"/>
      <c r="F1605" s="142"/>
      <c r="G1605" s="142"/>
      <c r="H1605" s="142"/>
      <c r="I1605" s="142"/>
      <c r="J1605" s="142"/>
      <c r="K1605" s="146">
        <f>SUM(K1591:K1603)</f>
        <v>81326.3169375</v>
      </c>
    </row>
    <row r="1606" spans="1:11">
      <c r="A1606" s="143"/>
      <c r="B1606" s="142"/>
      <c r="C1606" s="142"/>
      <c r="D1606" s="141" t="s">
        <v>2070</v>
      </c>
      <c r="E1606" s="142"/>
      <c r="F1606" s="142"/>
      <c r="G1606" s="142"/>
      <c r="H1606" s="142"/>
      <c r="I1606" s="142"/>
      <c r="J1606" s="142"/>
      <c r="K1606" s="147">
        <f>K1605/1250</f>
        <v>65.061053549999997</v>
      </c>
    </row>
    <row r="1607" spans="1:11">
      <c r="A1607" s="143"/>
      <c r="B1607" s="140"/>
      <c r="C1607" s="141" t="s">
        <v>691</v>
      </c>
      <c r="D1607" s="141" t="s">
        <v>692</v>
      </c>
      <c r="E1607" s="142"/>
      <c r="F1607" s="142"/>
      <c r="G1607" s="142"/>
      <c r="H1607" s="142"/>
      <c r="I1607" s="142"/>
      <c r="J1607" s="142"/>
      <c r="K1607" s="142"/>
    </row>
    <row r="1608" spans="1:11">
      <c r="A1608" s="143"/>
      <c r="B1608" s="142"/>
      <c r="C1608" s="142"/>
      <c r="D1608" s="144" t="s">
        <v>1426</v>
      </c>
      <c r="E1608" s="142"/>
      <c r="F1608" s="142"/>
      <c r="G1608" s="142"/>
      <c r="H1608" s="142"/>
      <c r="I1608" s="142"/>
      <c r="J1608" s="142"/>
      <c r="K1608" s="142"/>
    </row>
    <row r="1609" spans="1:11">
      <c r="A1609" s="143"/>
      <c r="B1609" s="142"/>
      <c r="C1609" s="142"/>
      <c r="D1609" s="144" t="s">
        <v>2066</v>
      </c>
      <c r="E1609" s="142"/>
      <c r="F1609" s="142"/>
      <c r="G1609" s="142"/>
      <c r="H1609" s="142"/>
      <c r="I1609" s="142"/>
      <c r="J1609" s="142"/>
      <c r="K1609" s="142"/>
    </row>
    <row r="1610" spans="1:11">
      <c r="A1610" s="143"/>
      <c r="B1610" s="142"/>
      <c r="C1610" s="142"/>
      <c r="D1610" s="141" t="s">
        <v>953</v>
      </c>
      <c r="E1610" s="141" t="s">
        <v>1468</v>
      </c>
      <c r="F1610" s="142"/>
      <c r="G1610" s="142"/>
      <c r="H1610" s="142"/>
      <c r="I1610" s="142"/>
      <c r="J1610" s="142"/>
      <c r="K1610" s="142"/>
    </row>
    <row r="1611" spans="1:11">
      <c r="A1611" s="143"/>
      <c r="B1611" s="142"/>
      <c r="C1611" s="142"/>
      <c r="D1611" s="142"/>
      <c r="E1611" s="144" t="s">
        <v>1292</v>
      </c>
      <c r="F1611" s="142"/>
      <c r="G1611" s="142"/>
      <c r="H1611" s="145" t="s">
        <v>4</v>
      </c>
      <c r="I1611" s="146">
        <v>0.85</v>
      </c>
      <c r="J1611" s="146">
        <f>Labour!D16</f>
        <v>466.67</v>
      </c>
      <c r="K1611" s="146">
        <f>I1611*J1611</f>
        <v>396.66950000000003</v>
      </c>
    </row>
    <row r="1612" spans="1:11">
      <c r="A1612" s="143"/>
      <c r="B1612" s="142"/>
      <c r="C1612" s="142"/>
      <c r="D1612" s="142"/>
      <c r="E1612" s="144" t="s">
        <v>18</v>
      </c>
      <c r="F1612" s="142"/>
      <c r="G1612" s="142"/>
      <c r="H1612" s="145" t="s">
        <v>4</v>
      </c>
      <c r="I1612" s="146">
        <v>15</v>
      </c>
      <c r="J1612" s="146">
        <f>Labour!D17</f>
        <v>466.67</v>
      </c>
      <c r="K1612" s="146">
        <f>I1612*J1612</f>
        <v>7000.05</v>
      </c>
    </row>
    <row r="1613" spans="1:11">
      <c r="A1613" s="143"/>
      <c r="B1613" s="142"/>
      <c r="C1613" s="142"/>
      <c r="D1613" s="142"/>
      <c r="E1613" s="144" t="s">
        <v>1961</v>
      </c>
      <c r="F1613" s="142"/>
      <c r="G1613" s="142"/>
      <c r="H1613" s="145" t="s">
        <v>4</v>
      </c>
      <c r="I1613" s="146">
        <v>2</v>
      </c>
      <c r="J1613" s="146">
        <f>Labour!D18</f>
        <v>466.67</v>
      </c>
      <c r="K1613" s="146">
        <f>J1613*I1613</f>
        <v>933.34</v>
      </c>
    </row>
    <row r="1614" spans="1:11">
      <c r="A1614" s="143"/>
      <c r="B1614" s="142"/>
      <c r="C1614" s="142"/>
      <c r="D1614" s="141" t="s">
        <v>955</v>
      </c>
      <c r="E1614" s="141" t="s">
        <v>1231</v>
      </c>
      <c r="F1614" s="142"/>
      <c r="G1614" s="142"/>
      <c r="H1614" s="142"/>
      <c r="I1614" s="142"/>
      <c r="J1614" s="142"/>
      <c r="K1614" s="142"/>
    </row>
    <row r="1615" spans="1:11">
      <c r="A1615" s="143"/>
      <c r="B1615" s="142"/>
      <c r="C1615" s="142"/>
      <c r="D1615" s="142"/>
      <c r="E1615" s="144" t="s">
        <v>2008</v>
      </c>
      <c r="F1615" s="142"/>
      <c r="G1615" s="142"/>
      <c r="H1615" s="145" t="s">
        <v>89</v>
      </c>
      <c r="I1615" s="146">
        <v>2.5</v>
      </c>
      <c r="J1615" s="146">
        <f>'Plant &amp; Machinery'!G25</f>
        <v>2131</v>
      </c>
      <c r="K1615" s="146">
        <f>I1615*J1615</f>
        <v>5327.5</v>
      </c>
    </row>
    <row r="1616" spans="1:11">
      <c r="A1616" s="143"/>
      <c r="B1616" s="142"/>
      <c r="C1616" s="142"/>
      <c r="D1616" s="142"/>
      <c r="E1616" s="144" t="s">
        <v>1956</v>
      </c>
      <c r="F1616" s="142"/>
      <c r="G1616" s="142"/>
      <c r="H1616" s="145" t="s">
        <v>89</v>
      </c>
      <c r="I1616" s="146">
        <v>2.5</v>
      </c>
      <c r="J1616" s="146">
        <f>'Plant &amp; Machinery'!G36</f>
        <v>1320</v>
      </c>
      <c r="K1616" s="146">
        <f>J1616*I1616</f>
        <v>3300</v>
      </c>
    </row>
    <row r="1617" spans="1:11" ht="15" customHeight="1">
      <c r="A1617" s="143"/>
      <c r="B1617" s="142"/>
      <c r="C1617" s="142"/>
      <c r="D1617" s="142"/>
      <c r="E1617" s="702" t="s">
        <v>2009</v>
      </c>
      <c r="F1617" s="702"/>
      <c r="G1617" s="702"/>
      <c r="H1617" s="145" t="s">
        <v>89</v>
      </c>
      <c r="I1617" s="146">
        <v>2.5</v>
      </c>
      <c r="J1617" s="146">
        <f>'Plant &amp; Machinery'!G9</f>
        <v>534</v>
      </c>
      <c r="K1617" s="146">
        <f>I1617*J1617</f>
        <v>1335</v>
      </c>
    </row>
    <row r="1618" spans="1:11">
      <c r="A1618" s="143"/>
      <c r="B1618" s="142"/>
      <c r="C1618" s="142"/>
      <c r="D1618" s="141" t="s">
        <v>957</v>
      </c>
      <c r="E1618" s="141" t="s">
        <v>1293</v>
      </c>
      <c r="F1618" s="142"/>
      <c r="G1618" s="142"/>
      <c r="H1618" s="142"/>
      <c r="I1618" s="142"/>
      <c r="J1618" s="142"/>
      <c r="K1618" s="142"/>
    </row>
    <row r="1619" spans="1:11">
      <c r="A1619" s="143"/>
      <c r="B1619" s="142"/>
      <c r="C1619" s="142"/>
      <c r="D1619" s="142"/>
      <c r="E1619" s="144" t="s">
        <v>2074</v>
      </c>
      <c r="F1619" s="142"/>
      <c r="G1619" s="142"/>
      <c r="H1619" s="145" t="s">
        <v>71</v>
      </c>
      <c r="I1619" s="146">
        <v>0.85</v>
      </c>
      <c r="J1619" s="146">
        <f>Material!D41</f>
        <v>75400</v>
      </c>
      <c r="K1619" s="146">
        <f>J1619*I1619</f>
        <v>64090</v>
      </c>
    </row>
    <row r="1620" spans="1:11" ht="30" customHeight="1">
      <c r="A1620" s="143"/>
      <c r="B1620" s="142"/>
      <c r="C1620" s="142"/>
      <c r="D1620" s="142"/>
      <c r="E1620" s="702" t="s">
        <v>2068</v>
      </c>
      <c r="F1620" s="702"/>
      <c r="G1620" s="702"/>
      <c r="H1620" s="145" t="s">
        <v>29</v>
      </c>
      <c r="I1620" s="146">
        <v>7.5</v>
      </c>
      <c r="J1620" s="146">
        <f>Material!D61</f>
        <v>1193</v>
      </c>
      <c r="K1620" s="146">
        <f>I1620*J1620</f>
        <v>8947.5</v>
      </c>
    </row>
    <row r="1621" spans="1:11" ht="15.75" customHeight="1">
      <c r="A1621" s="143"/>
      <c r="B1621" s="142"/>
      <c r="C1621" s="142"/>
      <c r="D1621" s="141" t="s">
        <v>959</v>
      </c>
      <c r="E1621" s="141" t="s">
        <v>1884</v>
      </c>
      <c r="F1621" s="142"/>
      <c r="G1621" s="142"/>
      <c r="H1621" s="142"/>
      <c r="I1621" s="142"/>
      <c r="J1621" s="142"/>
      <c r="K1621" s="147">
        <f>SUM(K1610:K1620)*12.5%</f>
        <v>11416.2574375</v>
      </c>
    </row>
    <row r="1622" spans="1:11">
      <c r="A1622" s="143"/>
      <c r="B1622" s="142"/>
      <c r="C1622" s="142"/>
      <c r="D1622" s="141"/>
      <c r="E1622" s="141"/>
      <c r="F1622" s="142"/>
      <c r="G1622" s="142"/>
      <c r="H1622" s="142"/>
      <c r="I1622" s="142"/>
      <c r="J1622" s="142"/>
      <c r="K1622" s="147"/>
    </row>
    <row r="1623" spans="1:11">
      <c r="A1623" s="143"/>
      <c r="B1623" s="142"/>
      <c r="C1623" s="142"/>
      <c r="D1623" s="144" t="s">
        <v>2069</v>
      </c>
      <c r="E1623" s="142"/>
      <c r="F1623" s="142"/>
      <c r="G1623" s="142"/>
      <c r="H1623" s="142"/>
      <c r="I1623" s="142"/>
      <c r="J1623" s="142"/>
      <c r="K1623" s="146">
        <f>SUM(K1609:K1621)</f>
        <v>102746.3169375</v>
      </c>
    </row>
    <row r="1624" spans="1:11">
      <c r="A1624" s="143"/>
      <c r="B1624" s="142"/>
      <c r="C1624" s="142"/>
      <c r="D1624" s="141" t="s">
        <v>2070</v>
      </c>
      <c r="E1624" s="142"/>
      <c r="F1624" s="142"/>
      <c r="G1624" s="142"/>
      <c r="H1624" s="142"/>
      <c r="I1624" s="142"/>
      <c r="J1624" s="142"/>
      <c r="K1624" s="147">
        <f>K1623/1250</f>
        <v>82.197053550000007</v>
      </c>
    </row>
    <row r="1625" spans="1:11">
      <c r="A1625" s="143"/>
      <c r="B1625" s="142"/>
      <c r="C1625" s="141" t="s">
        <v>722</v>
      </c>
      <c r="D1625" s="142"/>
      <c r="E1625" s="142"/>
      <c r="F1625" s="142"/>
      <c r="G1625" s="142"/>
      <c r="H1625" s="142"/>
      <c r="I1625" s="142"/>
      <c r="J1625" s="142"/>
      <c r="K1625" s="142"/>
    </row>
    <row r="1626" spans="1:11">
      <c r="A1626" s="143"/>
      <c r="B1626" s="142"/>
      <c r="C1626" s="141" t="s">
        <v>384</v>
      </c>
      <c r="D1626" s="141" t="s">
        <v>72</v>
      </c>
      <c r="E1626" s="142"/>
      <c r="F1626" s="142"/>
      <c r="G1626" s="142"/>
      <c r="H1626" s="142"/>
      <c r="I1626" s="142"/>
      <c r="J1626" s="142"/>
      <c r="K1626" s="142"/>
    </row>
    <row r="1627" spans="1:11">
      <c r="A1627" s="143"/>
      <c r="B1627" s="142"/>
      <c r="C1627" s="142"/>
      <c r="D1627" s="144" t="s">
        <v>1426</v>
      </c>
      <c r="E1627" s="142"/>
      <c r="F1627" s="142"/>
      <c r="G1627" s="142"/>
      <c r="H1627" s="142"/>
      <c r="I1627" s="142"/>
      <c r="J1627" s="142"/>
      <c r="K1627" s="142"/>
    </row>
    <row r="1628" spans="1:11">
      <c r="A1628" s="143"/>
      <c r="B1628" s="142"/>
      <c r="C1628" s="142"/>
      <c r="D1628" s="144" t="s">
        <v>2057</v>
      </c>
      <c r="E1628" s="142"/>
      <c r="F1628" s="142"/>
      <c r="G1628" s="142"/>
      <c r="H1628" s="142"/>
      <c r="I1628" s="142"/>
      <c r="J1628" s="142"/>
      <c r="K1628" s="142"/>
    </row>
    <row r="1629" spans="1:11">
      <c r="A1629" s="143"/>
      <c r="B1629" s="142"/>
      <c r="C1629" s="142"/>
      <c r="D1629" s="141" t="s">
        <v>953</v>
      </c>
      <c r="E1629" s="141" t="s">
        <v>1468</v>
      </c>
      <c r="F1629" s="142"/>
      <c r="G1629" s="142"/>
      <c r="H1629" s="142"/>
      <c r="I1629" s="142"/>
      <c r="J1629" s="142"/>
      <c r="K1629" s="142"/>
    </row>
    <row r="1630" spans="1:11">
      <c r="A1630" s="143"/>
      <c r="B1630" s="142"/>
      <c r="C1630" s="142"/>
      <c r="D1630" s="141"/>
      <c r="E1630" s="144" t="s">
        <v>17</v>
      </c>
      <c r="F1630" s="142"/>
      <c r="G1630" s="142"/>
      <c r="H1630" s="145" t="s">
        <v>4</v>
      </c>
      <c r="I1630" s="146">
        <v>1.1499999999999999</v>
      </c>
      <c r="J1630" s="146">
        <f>Labour!D16</f>
        <v>466.67</v>
      </c>
      <c r="K1630" s="146">
        <f>I1630*J1630</f>
        <v>536.67049999999995</v>
      </c>
    </row>
    <row r="1631" spans="1:11">
      <c r="A1631" s="143"/>
      <c r="B1631" s="142"/>
      <c r="C1631" s="142"/>
      <c r="D1631" s="141"/>
      <c r="E1631" s="144" t="s">
        <v>5</v>
      </c>
      <c r="F1631" s="142"/>
      <c r="G1631" s="142"/>
      <c r="H1631" s="145" t="s">
        <v>4</v>
      </c>
      <c r="I1631" s="146">
        <v>1</v>
      </c>
      <c r="J1631" s="146">
        <f>Labour!D4</f>
        <v>466.67</v>
      </c>
      <c r="K1631" s="146">
        <f>I1631*J1631</f>
        <v>466.67</v>
      </c>
    </row>
    <row r="1632" spans="1:11">
      <c r="A1632" s="143"/>
      <c r="B1632" s="142"/>
      <c r="C1632" s="142"/>
      <c r="D1632" s="141"/>
      <c r="E1632" s="144" t="s">
        <v>2075</v>
      </c>
      <c r="F1632" s="142"/>
      <c r="G1632" s="142"/>
      <c r="H1632" s="145" t="s">
        <v>4</v>
      </c>
      <c r="I1632" s="146">
        <v>22</v>
      </c>
      <c r="J1632" s="146">
        <f>Labour!D17</f>
        <v>466.67</v>
      </c>
      <c r="K1632" s="146">
        <f>I1632*J1632</f>
        <v>10266.74</v>
      </c>
    </row>
    <row r="1633" spans="1:11">
      <c r="A1633" s="143"/>
      <c r="B1633" s="142"/>
      <c r="C1633" s="142"/>
      <c r="D1633" s="141"/>
      <c r="E1633" s="144" t="s">
        <v>1961</v>
      </c>
      <c r="F1633" s="142"/>
      <c r="G1633" s="142"/>
      <c r="H1633" s="145" t="s">
        <v>4</v>
      </c>
      <c r="I1633" s="146">
        <v>5</v>
      </c>
      <c r="J1633" s="146">
        <f>Labour!D18</f>
        <v>466.67</v>
      </c>
      <c r="K1633" s="146">
        <f>J1633*I1633</f>
        <v>2333.35</v>
      </c>
    </row>
    <row r="1634" spans="1:11">
      <c r="A1634" s="143"/>
      <c r="B1634" s="142"/>
      <c r="C1634" s="142"/>
      <c r="D1634" s="141" t="s">
        <v>955</v>
      </c>
      <c r="E1634" s="141" t="s">
        <v>1231</v>
      </c>
      <c r="F1634" s="142"/>
      <c r="G1634" s="142"/>
      <c r="H1634" s="142"/>
      <c r="I1634" s="142"/>
      <c r="J1634" s="142"/>
      <c r="K1634" s="142"/>
    </row>
    <row r="1635" spans="1:11" ht="12.75" customHeight="1">
      <c r="A1635" s="143"/>
      <c r="B1635" s="142"/>
      <c r="C1635" s="142"/>
      <c r="D1635" s="141"/>
      <c r="E1635" s="702" t="s">
        <v>2009</v>
      </c>
      <c r="F1635" s="702"/>
      <c r="G1635" s="702"/>
      <c r="H1635" s="145" t="s">
        <v>89</v>
      </c>
      <c r="I1635" s="146">
        <v>2.2000000000000002</v>
      </c>
      <c r="J1635" s="146">
        <f>'Plant &amp; Machinery'!G9</f>
        <v>534</v>
      </c>
      <c r="K1635" s="146">
        <f>I1635*J1635</f>
        <v>1174.8000000000002</v>
      </c>
    </row>
    <row r="1636" spans="1:11">
      <c r="A1636" s="143"/>
      <c r="B1636" s="142"/>
      <c r="C1636" s="142"/>
      <c r="D1636" s="141"/>
      <c r="E1636" s="144" t="s">
        <v>1956</v>
      </c>
      <c r="F1636" s="142"/>
      <c r="G1636" s="142"/>
      <c r="H1636" s="145" t="s">
        <v>89</v>
      </c>
      <c r="I1636" s="146">
        <v>2.2000000000000002</v>
      </c>
      <c r="J1636" s="146">
        <f>'Plant &amp; Machinery'!G36</f>
        <v>1320</v>
      </c>
      <c r="K1636" s="146">
        <f>J1636*I1636</f>
        <v>2904.0000000000005</v>
      </c>
    </row>
    <row r="1637" spans="1:11">
      <c r="A1637" s="143"/>
      <c r="B1637" s="142"/>
      <c r="C1637" s="142"/>
      <c r="D1637" s="141" t="s">
        <v>957</v>
      </c>
      <c r="E1637" s="141" t="s">
        <v>1293</v>
      </c>
      <c r="F1637" s="142"/>
      <c r="G1637" s="142"/>
      <c r="H1637" s="142"/>
      <c r="I1637" s="142"/>
      <c r="J1637" s="142"/>
      <c r="K1637" s="142"/>
    </row>
    <row r="1638" spans="1:11">
      <c r="A1638" s="143"/>
      <c r="B1638" s="142"/>
      <c r="C1638" s="142"/>
      <c r="D1638" s="141"/>
      <c r="E1638" s="144" t="s">
        <v>2076</v>
      </c>
      <c r="F1638" s="142"/>
      <c r="G1638" s="142"/>
      <c r="H1638" s="145" t="s">
        <v>71</v>
      </c>
      <c r="I1638" s="153">
        <v>0.71499999999999997</v>
      </c>
      <c r="J1638" s="146">
        <f>Material!D43</f>
        <v>45290</v>
      </c>
      <c r="K1638" s="146">
        <f>J1638*I1638</f>
        <v>32382.35</v>
      </c>
    </row>
    <row r="1639" spans="1:11" ht="27.75" customHeight="1">
      <c r="A1639" s="143"/>
      <c r="B1639" s="142"/>
      <c r="C1639" s="142"/>
      <c r="D1639" s="141"/>
      <c r="E1639" s="702" t="s">
        <v>2077</v>
      </c>
      <c r="F1639" s="702"/>
      <c r="G1639" s="702"/>
      <c r="H1639" s="145" t="s">
        <v>29</v>
      </c>
      <c r="I1639" s="146">
        <v>9.9</v>
      </c>
      <c r="J1639" s="146">
        <f>Material!D66</f>
        <v>1050</v>
      </c>
      <c r="K1639" s="146">
        <f>I1639*J1639</f>
        <v>10395</v>
      </c>
    </row>
    <row r="1640" spans="1:11">
      <c r="A1640" s="143"/>
      <c r="B1640" s="142"/>
      <c r="C1640" s="142"/>
      <c r="D1640" s="141" t="s">
        <v>959</v>
      </c>
      <c r="E1640" s="141" t="s">
        <v>1884</v>
      </c>
      <c r="F1640" s="142"/>
      <c r="G1640" s="142"/>
      <c r="H1640" s="142"/>
      <c r="I1640" s="142"/>
      <c r="J1640" s="142"/>
      <c r="K1640" s="147">
        <f>SUM(K1629:K1639)*12.5%</f>
        <v>7557.4475624999995</v>
      </c>
    </row>
    <row r="1641" spans="1:11">
      <c r="A1641" s="143"/>
      <c r="B1641" s="142"/>
      <c r="C1641" s="142"/>
      <c r="D1641" s="141"/>
      <c r="E1641" s="141"/>
      <c r="F1641" s="142"/>
      <c r="G1641" s="142"/>
      <c r="H1641" s="142"/>
      <c r="I1641" s="142"/>
      <c r="J1641" s="142"/>
      <c r="K1641" s="147"/>
    </row>
    <row r="1642" spans="1:11">
      <c r="A1642" s="143"/>
      <c r="B1642" s="142"/>
      <c r="C1642" s="142"/>
      <c r="D1642" s="144" t="s">
        <v>2060</v>
      </c>
      <c r="E1642" s="142"/>
      <c r="F1642" s="142"/>
      <c r="G1642" s="142"/>
      <c r="H1642" s="142"/>
      <c r="I1642" s="142"/>
      <c r="J1642" s="142"/>
      <c r="K1642" s="146">
        <f>SUM(K1628:K1640)</f>
        <v>68017.028062500001</v>
      </c>
    </row>
    <row r="1643" spans="1:11">
      <c r="A1643" s="143"/>
      <c r="B1643" s="142"/>
      <c r="C1643" s="142"/>
      <c r="D1643" s="141" t="s">
        <v>2061</v>
      </c>
      <c r="E1643" s="142"/>
      <c r="F1643" s="141"/>
      <c r="G1643" s="141"/>
      <c r="H1643" s="140"/>
      <c r="I1643" s="147"/>
      <c r="J1643" s="147"/>
      <c r="K1643" s="147">
        <f>K1642/1100</f>
        <v>61.833661875000004</v>
      </c>
    </row>
    <row r="1644" spans="1:11">
      <c r="A1644" s="143"/>
      <c r="B1644" s="142"/>
      <c r="C1644" s="141" t="s">
        <v>390</v>
      </c>
      <c r="D1644" s="141" t="s">
        <v>70</v>
      </c>
      <c r="E1644" s="142"/>
      <c r="F1644" s="142"/>
      <c r="G1644" s="142"/>
      <c r="H1644" s="142"/>
      <c r="I1644" s="142"/>
      <c r="J1644" s="142"/>
      <c r="K1644" s="142"/>
    </row>
    <row r="1645" spans="1:11">
      <c r="A1645" s="143"/>
      <c r="B1645" s="142"/>
      <c r="C1645" s="142"/>
      <c r="D1645" s="144" t="s">
        <v>1426</v>
      </c>
      <c r="E1645" s="142"/>
      <c r="F1645" s="142"/>
      <c r="G1645" s="142"/>
      <c r="H1645" s="142"/>
      <c r="I1645" s="142"/>
      <c r="J1645" s="142"/>
      <c r="K1645" s="142"/>
    </row>
    <row r="1646" spans="1:11">
      <c r="A1646" s="143"/>
      <c r="B1646" s="142"/>
      <c r="C1646" s="142"/>
      <c r="D1646" s="144" t="s">
        <v>2057</v>
      </c>
      <c r="E1646" s="142"/>
      <c r="F1646" s="142"/>
      <c r="G1646" s="142"/>
      <c r="H1646" s="142"/>
      <c r="I1646" s="142"/>
      <c r="J1646" s="142"/>
      <c r="K1646" s="142"/>
    </row>
    <row r="1647" spans="1:11">
      <c r="A1647" s="143"/>
      <c r="B1647" s="142"/>
      <c r="C1647" s="142"/>
      <c r="D1647" s="141" t="s">
        <v>953</v>
      </c>
      <c r="E1647" s="141" t="s">
        <v>1468</v>
      </c>
      <c r="F1647" s="142"/>
      <c r="G1647" s="142"/>
      <c r="H1647" s="142"/>
      <c r="I1647" s="142"/>
      <c r="J1647" s="142"/>
      <c r="K1647" s="142"/>
    </row>
    <row r="1648" spans="1:11">
      <c r="A1648" s="143"/>
      <c r="B1648" s="142"/>
      <c r="C1648" s="142"/>
      <c r="D1648" s="141"/>
      <c r="E1648" s="144" t="s">
        <v>17</v>
      </c>
      <c r="F1648" s="142"/>
      <c r="G1648" s="142"/>
      <c r="H1648" s="145" t="s">
        <v>4</v>
      </c>
      <c r="I1648" s="146">
        <v>1.1499999999999999</v>
      </c>
      <c r="J1648" s="146">
        <f>Labour!D16</f>
        <v>466.67</v>
      </c>
      <c r="K1648" s="146">
        <f>I1648*J1648</f>
        <v>536.67049999999995</v>
      </c>
    </row>
    <row r="1649" spans="1:11">
      <c r="A1649" s="143"/>
      <c r="B1649" s="142"/>
      <c r="C1649" s="142"/>
      <c r="D1649" s="141"/>
      <c r="E1649" s="144" t="s">
        <v>5</v>
      </c>
      <c r="F1649" s="142"/>
      <c r="G1649" s="142"/>
      <c r="H1649" s="145" t="s">
        <v>4</v>
      </c>
      <c r="I1649" s="146">
        <v>1</v>
      </c>
      <c r="J1649" s="146">
        <f>Labour!D4</f>
        <v>466.67</v>
      </c>
      <c r="K1649" s="146">
        <f>I1649*J1649</f>
        <v>466.67</v>
      </c>
    </row>
    <row r="1650" spans="1:11">
      <c r="A1650" s="143"/>
      <c r="B1650" s="142"/>
      <c r="C1650" s="142"/>
      <c r="D1650" s="141"/>
      <c r="E1650" s="144" t="s">
        <v>2078</v>
      </c>
      <c r="F1650" s="142"/>
      <c r="G1650" s="142"/>
      <c r="H1650" s="145" t="s">
        <v>4</v>
      </c>
      <c r="I1650" s="146">
        <v>22</v>
      </c>
      <c r="J1650" s="146">
        <f>Labour!D17</f>
        <v>466.67</v>
      </c>
      <c r="K1650" s="146">
        <f>I1650*J1650</f>
        <v>10266.74</v>
      </c>
    </row>
    <row r="1651" spans="1:11">
      <c r="A1651" s="143"/>
      <c r="B1651" s="142"/>
      <c r="C1651" s="142"/>
      <c r="D1651" s="141"/>
      <c r="E1651" s="144" t="s">
        <v>1961</v>
      </c>
      <c r="F1651" s="142"/>
      <c r="G1651" s="142"/>
      <c r="H1651" s="145" t="s">
        <v>4</v>
      </c>
      <c r="I1651" s="146">
        <v>5</v>
      </c>
      <c r="J1651" s="146">
        <f>Labour!D18</f>
        <v>466.67</v>
      </c>
      <c r="K1651" s="146">
        <f>J1651*I1651</f>
        <v>2333.35</v>
      </c>
    </row>
    <row r="1652" spans="1:11">
      <c r="A1652" s="143"/>
      <c r="B1652" s="142"/>
      <c r="C1652" s="142"/>
      <c r="D1652" s="141" t="s">
        <v>955</v>
      </c>
      <c r="E1652" s="141" t="s">
        <v>1231</v>
      </c>
      <c r="F1652" s="142"/>
      <c r="G1652" s="142"/>
      <c r="H1652" s="142"/>
      <c r="I1652" s="142"/>
      <c r="J1652" s="142"/>
      <c r="K1652" s="142"/>
    </row>
    <row r="1653" spans="1:11" ht="15.75" customHeight="1">
      <c r="A1653" s="143"/>
      <c r="B1653" s="142"/>
      <c r="C1653" s="142"/>
      <c r="D1653" s="141"/>
      <c r="E1653" s="702" t="s">
        <v>2009</v>
      </c>
      <c r="F1653" s="702"/>
      <c r="G1653" s="702"/>
      <c r="H1653" s="145" t="s">
        <v>89</v>
      </c>
      <c r="I1653" s="146">
        <v>2.2000000000000002</v>
      </c>
      <c r="J1653" s="146">
        <f>'Plant &amp; Machinery'!G9</f>
        <v>534</v>
      </c>
      <c r="K1653" s="146">
        <f>I1653*J1653</f>
        <v>1174.8000000000002</v>
      </c>
    </row>
    <row r="1654" spans="1:11">
      <c r="A1654" s="143"/>
      <c r="B1654" s="142"/>
      <c r="C1654" s="142"/>
      <c r="D1654" s="141"/>
      <c r="E1654" s="144" t="s">
        <v>1956</v>
      </c>
      <c r="F1654" s="142"/>
      <c r="G1654" s="142"/>
      <c r="H1654" s="145" t="s">
        <v>89</v>
      </c>
      <c r="I1654" s="146">
        <v>2.2000000000000002</v>
      </c>
      <c r="J1654" s="146">
        <f>'Plant &amp; Machinery'!G36</f>
        <v>1320</v>
      </c>
      <c r="K1654" s="146">
        <f>J1654*I1654</f>
        <v>2904.0000000000005</v>
      </c>
    </row>
    <row r="1655" spans="1:11">
      <c r="A1655" s="143"/>
      <c r="B1655" s="142"/>
      <c r="C1655" s="142"/>
      <c r="D1655" s="141" t="s">
        <v>957</v>
      </c>
      <c r="E1655" s="141" t="s">
        <v>1293</v>
      </c>
      <c r="F1655" s="142"/>
      <c r="G1655" s="142"/>
      <c r="H1655" s="142"/>
      <c r="I1655" s="142"/>
      <c r="J1655" s="142"/>
      <c r="K1655" s="142"/>
    </row>
    <row r="1656" spans="1:11">
      <c r="A1656" s="143"/>
      <c r="B1656" s="142"/>
      <c r="C1656" s="142"/>
      <c r="D1656" s="141"/>
      <c r="E1656" s="144" t="s">
        <v>2079</v>
      </c>
      <c r="F1656" s="142"/>
      <c r="G1656" s="142"/>
      <c r="H1656" s="145" t="s">
        <v>71</v>
      </c>
      <c r="I1656" s="153">
        <v>0.71499999999999997</v>
      </c>
      <c r="J1656" s="146">
        <f>Material!D42</f>
        <v>47590</v>
      </c>
      <c r="K1656" s="146">
        <f>J1656*I1656</f>
        <v>34026.85</v>
      </c>
    </row>
    <row r="1657" spans="1:11" ht="28.5" customHeight="1">
      <c r="A1657" s="143"/>
      <c r="B1657" s="142"/>
      <c r="C1657" s="142"/>
      <c r="D1657" s="141"/>
      <c r="E1657" s="702" t="s">
        <v>2077</v>
      </c>
      <c r="F1657" s="702"/>
      <c r="G1657" s="702"/>
      <c r="H1657" s="145" t="s">
        <v>29</v>
      </c>
      <c r="I1657" s="146">
        <v>9.9</v>
      </c>
      <c r="J1657" s="146">
        <f>Material!D66</f>
        <v>1050</v>
      </c>
      <c r="K1657" s="146">
        <f>I1657*J1657</f>
        <v>10395</v>
      </c>
    </row>
    <row r="1658" spans="1:11">
      <c r="A1658" s="143"/>
      <c r="B1658" s="142"/>
      <c r="C1658" s="142"/>
      <c r="D1658" s="141" t="s">
        <v>959</v>
      </c>
      <c r="E1658" s="141" t="s">
        <v>1884</v>
      </c>
      <c r="F1658" s="142"/>
      <c r="G1658" s="142"/>
      <c r="H1658" s="142"/>
      <c r="I1658" s="142"/>
      <c r="J1658" s="142"/>
      <c r="K1658" s="147">
        <f>SUM(K1647:K1657)*12.5%</f>
        <v>7763.0100624999995</v>
      </c>
    </row>
    <row r="1659" spans="1:11">
      <c r="A1659" s="143"/>
      <c r="B1659" s="142"/>
      <c r="C1659" s="142"/>
      <c r="D1659" s="141"/>
      <c r="E1659" s="141"/>
      <c r="F1659" s="142"/>
      <c r="G1659" s="142"/>
      <c r="H1659" s="142"/>
      <c r="I1659" s="142"/>
      <c r="J1659" s="142"/>
      <c r="K1659" s="147"/>
    </row>
    <row r="1660" spans="1:11">
      <c r="A1660" s="143"/>
      <c r="B1660" s="142"/>
      <c r="C1660" s="142"/>
      <c r="D1660" s="144" t="s">
        <v>2060</v>
      </c>
      <c r="E1660" s="142"/>
      <c r="F1660" s="142"/>
      <c r="G1660" s="142"/>
      <c r="H1660" s="142"/>
      <c r="I1660" s="142"/>
      <c r="J1660" s="142"/>
      <c r="K1660" s="146">
        <f>SUM(K1646:K1658)</f>
        <v>69867.090562500001</v>
      </c>
    </row>
    <row r="1661" spans="1:11">
      <c r="A1661" s="143"/>
      <c r="B1661" s="142"/>
      <c r="C1661" s="142"/>
      <c r="D1661" s="141" t="s">
        <v>2061</v>
      </c>
      <c r="E1661" s="142"/>
      <c r="F1661" s="141"/>
      <c r="G1661" s="141"/>
      <c r="H1661" s="140"/>
      <c r="I1661" s="147"/>
      <c r="J1661" s="147"/>
      <c r="K1661" s="147">
        <f>K1660/1100</f>
        <v>63.515536875000002</v>
      </c>
    </row>
    <row r="1662" spans="1:11">
      <c r="A1662" s="143"/>
      <c r="B1662" s="142"/>
      <c r="C1662" s="141" t="s">
        <v>687</v>
      </c>
      <c r="D1662" s="141" t="s">
        <v>688</v>
      </c>
      <c r="E1662" s="142"/>
      <c r="F1662" s="142"/>
      <c r="G1662" s="142"/>
      <c r="H1662" s="142"/>
      <c r="I1662" s="142"/>
      <c r="J1662" s="142"/>
      <c r="K1662" s="142"/>
    </row>
    <row r="1663" spans="1:11">
      <c r="A1663" s="143"/>
      <c r="B1663" s="142"/>
      <c r="C1663" s="142"/>
      <c r="D1663" s="144" t="s">
        <v>1426</v>
      </c>
      <c r="E1663" s="142"/>
      <c r="F1663" s="142"/>
      <c r="G1663" s="142"/>
      <c r="H1663" s="142"/>
      <c r="I1663" s="142"/>
      <c r="J1663" s="142"/>
      <c r="K1663" s="142"/>
    </row>
    <row r="1664" spans="1:11">
      <c r="A1664" s="143"/>
      <c r="B1664" s="142"/>
      <c r="C1664" s="142"/>
      <c r="D1664" s="144" t="s">
        <v>2057</v>
      </c>
      <c r="E1664" s="142"/>
      <c r="F1664" s="142"/>
      <c r="G1664" s="142"/>
      <c r="H1664" s="142"/>
      <c r="I1664" s="142"/>
      <c r="J1664" s="142"/>
      <c r="K1664" s="142"/>
    </row>
    <row r="1665" spans="1:11">
      <c r="A1665" s="143"/>
      <c r="B1665" s="142"/>
      <c r="C1665" s="142"/>
      <c r="D1665" s="141" t="s">
        <v>953</v>
      </c>
      <c r="E1665" s="141" t="s">
        <v>1468</v>
      </c>
      <c r="F1665" s="142"/>
      <c r="G1665" s="142"/>
      <c r="H1665" s="142"/>
      <c r="I1665" s="142"/>
      <c r="J1665" s="142"/>
      <c r="K1665" s="142"/>
    </row>
    <row r="1666" spans="1:11">
      <c r="A1666" s="143"/>
      <c r="B1666" s="142"/>
      <c r="C1666" s="142"/>
      <c r="D1666" s="141"/>
      <c r="E1666" s="144" t="s">
        <v>17</v>
      </c>
      <c r="F1666" s="142"/>
      <c r="G1666" s="142"/>
      <c r="H1666" s="145" t="s">
        <v>4</v>
      </c>
      <c r="I1666" s="146">
        <v>1.1499999999999999</v>
      </c>
      <c r="J1666" s="146">
        <f>Labour!D16</f>
        <v>466.67</v>
      </c>
      <c r="K1666" s="146">
        <f>I1666*J1666</f>
        <v>536.67049999999995</v>
      </c>
    </row>
    <row r="1667" spans="1:11">
      <c r="A1667" s="143"/>
      <c r="B1667" s="142"/>
      <c r="C1667" s="142"/>
      <c r="D1667" s="141"/>
      <c r="E1667" s="144" t="s">
        <v>5</v>
      </c>
      <c r="F1667" s="142"/>
      <c r="G1667" s="142"/>
      <c r="H1667" s="145" t="s">
        <v>4</v>
      </c>
      <c r="I1667" s="146">
        <v>1</v>
      </c>
      <c r="J1667" s="146">
        <f>Labour!D4</f>
        <v>466.67</v>
      </c>
      <c r="K1667" s="146">
        <f>I1667*J1667</f>
        <v>466.67</v>
      </c>
    </row>
    <row r="1668" spans="1:11">
      <c r="A1668" s="143"/>
      <c r="B1668" s="142"/>
      <c r="C1668" s="142"/>
      <c r="D1668" s="141"/>
      <c r="E1668" s="144" t="s">
        <v>2078</v>
      </c>
      <c r="F1668" s="142"/>
      <c r="G1668" s="142"/>
      <c r="H1668" s="145" t="s">
        <v>4</v>
      </c>
      <c r="I1668" s="146">
        <v>22</v>
      </c>
      <c r="J1668" s="146">
        <f>Labour!D17</f>
        <v>466.67</v>
      </c>
      <c r="K1668" s="146">
        <f>I1668*J1668</f>
        <v>10266.74</v>
      </c>
    </row>
    <row r="1669" spans="1:11">
      <c r="A1669" s="143"/>
      <c r="B1669" s="142"/>
      <c r="C1669" s="142"/>
      <c r="D1669" s="141"/>
      <c r="E1669" s="144" t="s">
        <v>1961</v>
      </c>
      <c r="F1669" s="142"/>
      <c r="G1669" s="142"/>
      <c r="H1669" s="145" t="s">
        <v>4</v>
      </c>
      <c r="I1669" s="146">
        <v>5</v>
      </c>
      <c r="J1669" s="146">
        <f>Labour!D18</f>
        <v>466.67</v>
      </c>
      <c r="K1669" s="146">
        <f>J1669*I1669</f>
        <v>2333.35</v>
      </c>
    </row>
    <row r="1670" spans="1:11">
      <c r="A1670" s="143"/>
      <c r="B1670" s="142"/>
      <c r="C1670" s="142"/>
      <c r="D1670" s="141" t="s">
        <v>955</v>
      </c>
      <c r="E1670" s="141" t="s">
        <v>1231</v>
      </c>
      <c r="F1670" s="142"/>
      <c r="G1670" s="142"/>
      <c r="H1670" s="142"/>
      <c r="I1670" s="142"/>
      <c r="J1670" s="142"/>
      <c r="K1670" s="142"/>
    </row>
    <row r="1671" spans="1:11" ht="12.75" customHeight="1">
      <c r="A1671" s="143"/>
      <c r="B1671" s="142"/>
      <c r="C1671" s="142"/>
      <c r="D1671" s="141"/>
      <c r="E1671" s="702" t="s">
        <v>2009</v>
      </c>
      <c r="F1671" s="702"/>
      <c r="G1671" s="702"/>
      <c r="H1671" s="145" t="s">
        <v>89</v>
      </c>
      <c r="I1671" s="146">
        <v>2.2000000000000002</v>
      </c>
      <c r="J1671" s="146">
        <f>'Plant &amp; Machinery'!G9</f>
        <v>534</v>
      </c>
      <c r="K1671" s="146">
        <f>I1671*J1671</f>
        <v>1174.8000000000002</v>
      </c>
    </row>
    <row r="1672" spans="1:11">
      <c r="A1672" s="143"/>
      <c r="B1672" s="142"/>
      <c r="C1672" s="142"/>
      <c r="D1672" s="141"/>
      <c r="E1672" s="144" t="s">
        <v>1956</v>
      </c>
      <c r="F1672" s="142"/>
      <c r="G1672" s="142"/>
      <c r="H1672" s="145" t="s">
        <v>89</v>
      </c>
      <c r="I1672" s="146">
        <v>2.2000000000000002</v>
      </c>
      <c r="J1672" s="146">
        <f>'Plant &amp; Machinery'!G36</f>
        <v>1320</v>
      </c>
      <c r="K1672" s="146">
        <f>J1672*I1672</f>
        <v>2904.0000000000005</v>
      </c>
    </row>
    <row r="1673" spans="1:11">
      <c r="A1673" s="143"/>
      <c r="B1673" s="142"/>
      <c r="C1673" s="142"/>
      <c r="D1673" s="141" t="s">
        <v>957</v>
      </c>
      <c r="E1673" s="141" t="s">
        <v>1293</v>
      </c>
      <c r="F1673" s="142"/>
      <c r="G1673" s="142"/>
      <c r="H1673" s="142"/>
      <c r="I1673" s="142"/>
      <c r="J1673" s="142"/>
      <c r="K1673" s="142"/>
    </row>
    <row r="1674" spans="1:11">
      <c r="A1674" s="143"/>
      <c r="B1674" s="142"/>
      <c r="C1674" s="142"/>
      <c r="D1674" s="141"/>
      <c r="E1674" s="144" t="s">
        <v>2080</v>
      </c>
      <c r="F1674" s="142"/>
      <c r="G1674" s="142"/>
      <c r="H1674" s="145" t="s">
        <v>71</v>
      </c>
      <c r="I1674" s="153">
        <v>0.71499999999999997</v>
      </c>
      <c r="J1674" s="146">
        <f>Material!D41</f>
        <v>75400</v>
      </c>
      <c r="K1674" s="146">
        <f>I1674*J1674</f>
        <v>53911</v>
      </c>
    </row>
    <row r="1675" spans="1:11" ht="28.5" customHeight="1">
      <c r="A1675" s="143"/>
      <c r="B1675" s="142"/>
      <c r="C1675" s="142"/>
      <c r="D1675" s="141"/>
      <c r="E1675" s="702" t="s">
        <v>2077</v>
      </c>
      <c r="F1675" s="702"/>
      <c r="G1675" s="702"/>
      <c r="H1675" s="145" t="s">
        <v>29</v>
      </c>
      <c r="I1675" s="146">
        <v>9.9</v>
      </c>
      <c r="J1675" s="146">
        <f>Material!D66</f>
        <v>1050</v>
      </c>
      <c r="K1675" s="146">
        <f>I1675*J1675</f>
        <v>10395</v>
      </c>
    </row>
    <row r="1676" spans="1:11">
      <c r="A1676" s="143"/>
      <c r="B1676" s="142"/>
      <c r="C1676" s="142"/>
      <c r="D1676" s="141" t="s">
        <v>959</v>
      </c>
      <c r="E1676" s="141" t="s">
        <v>1884</v>
      </c>
      <c r="F1676" s="142"/>
      <c r="G1676" s="142"/>
      <c r="H1676" s="142"/>
      <c r="I1676" s="142"/>
      <c r="J1676" s="142"/>
      <c r="K1676" s="147">
        <f>SUM(K1665:K1675)*12.5%</f>
        <v>10248.528812500001</v>
      </c>
    </row>
    <row r="1677" spans="1:11">
      <c r="A1677" s="143"/>
      <c r="B1677" s="142"/>
      <c r="C1677" s="142"/>
      <c r="D1677" s="141"/>
      <c r="E1677" s="141"/>
      <c r="F1677" s="142"/>
      <c r="G1677" s="142"/>
      <c r="H1677" s="142"/>
      <c r="I1677" s="142"/>
      <c r="J1677" s="142"/>
      <c r="K1677" s="147"/>
    </row>
    <row r="1678" spans="1:11">
      <c r="A1678" s="143"/>
      <c r="B1678" s="142"/>
      <c r="C1678" s="142"/>
      <c r="D1678" s="144" t="s">
        <v>2060</v>
      </c>
      <c r="E1678" s="142"/>
      <c r="F1678" s="142"/>
      <c r="G1678" s="142"/>
      <c r="H1678" s="142"/>
      <c r="I1678" s="142"/>
      <c r="J1678" s="142"/>
      <c r="K1678" s="146">
        <f>SUM(K1664:K1676)</f>
        <v>92236.759312500013</v>
      </c>
    </row>
    <row r="1679" spans="1:11">
      <c r="A1679" s="143"/>
      <c r="B1679" s="142"/>
      <c r="C1679" s="142"/>
      <c r="D1679" s="141" t="s">
        <v>2081</v>
      </c>
      <c r="E1679" s="142"/>
      <c r="F1679" s="141"/>
      <c r="G1679" s="141"/>
      <c r="H1679" s="140"/>
      <c r="I1679" s="147"/>
      <c r="J1679" s="147"/>
      <c r="K1679" s="147">
        <f>K1678/1100</f>
        <v>83.851599375000006</v>
      </c>
    </row>
    <row r="1680" spans="1:11">
      <c r="A1680" s="143"/>
      <c r="B1680" s="142"/>
      <c r="C1680" s="141" t="s">
        <v>689</v>
      </c>
      <c r="D1680" s="141" t="s">
        <v>690</v>
      </c>
      <c r="E1680" s="142"/>
      <c r="F1680" s="142"/>
      <c r="G1680" s="142"/>
      <c r="H1680" s="142"/>
      <c r="I1680" s="142"/>
      <c r="J1680" s="142"/>
      <c r="K1680" s="142"/>
    </row>
    <row r="1681" spans="1:11">
      <c r="A1681" s="143"/>
      <c r="B1681" s="142"/>
      <c r="C1681" s="142"/>
      <c r="D1681" s="144" t="s">
        <v>1426</v>
      </c>
      <c r="E1681" s="142"/>
      <c r="F1681" s="142"/>
      <c r="G1681" s="142"/>
      <c r="H1681" s="142"/>
      <c r="I1681" s="142"/>
      <c r="J1681" s="142"/>
      <c r="K1681" s="142"/>
    </row>
    <row r="1682" spans="1:11">
      <c r="A1682" s="143"/>
      <c r="B1682" s="142"/>
      <c r="C1682" s="142"/>
      <c r="D1682" s="144" t="s">
        <v>2057</v>
      </c>
      <c r="E1682" s="142"/>
      <c r="F1682" s="142"/>
      <c r="G1682" s="142"/>
      <c r="H1682" s="142"/>
      <c r="I1682" s="142"/>
      <c r="J1682" s="142"/>
      <c r="K1682" s="142"/>
    </row>
    <row r="1683" spans="1:11">
      <c r="A1683" s="143"/>
      <c r="B1683" s="142"/>
      <c r="C1683" s="142"/>
      <c r="D1683" s="141" t="s">
        <v>953</v>
      </c>
      <c r="E1683" s="141" t="s">
        <v>1468</v>
      </c>
      <c r="F1683" s="142"/>
      <c r="G1683" s="142"/>
      <c r="H1683" s="142"/>
      <c r="I1683" s="142"/>
      <c r="J1683" s="142"/>
      <c r="K1683" s="142"/>
    </row>
    <row r="1684" spans="1:11">
      <c r="A1684" s="143"/>
      <c r="B1684" s="142"/>
      <c r="C1684" s="142"/>
      <c r="D1684" s="141"/>
      <c r="E1684" s="144" t="s">
        <v>17</v>
      </c>
      <c r="F1684" s="142"/>
      <c r="G1684" s="142"/>
      <c r="H1684" s="145" t="s">
        <v>4</v>
      </c>
      <c r="I1684" s="146">
        <v>1.1499999999999999</v>
      </c>
      <c r="J1684" s="146">
        <f>Labour!D16</f>
        <v>466.67</v>
      </c>
      <c r="K1684" s="146">
        <f>I1684*J1684</f>
        <v>536.67049999999995</v>
      </c>
    </row>
    <row r="1685" spans="1:11">
      <c r="A1685" s="143"/>
      <c r="B1685" s="142"/>
      <c r="C1685" s="142"/>
      <c r="D1685" s="141"/>
      <c r="E1685" s="144" t="s">
        <v>5</v>
      </c>
      <c r="F1685" s="142"/>
      <c r="G1685" s="142"/>
      <c r="H1685" s="145" t="s">
        <v>4</v>
      </c>
      <c r="I1685" s="146">
        <v>1</v>
      </c>
      <c r="J1685" s="146">
        <f>Labour!D4</f>
        <v>466.67</v>
      </c>
      <c r="K1685" s="146">
        <f>I1685*J1685</f>
        <v>466.67</v>
      </c>
    </row>
    <row r="1686" spans="1:11">
      <c r="A1686" s="143"/>
      <c r="B1686" s="142"/>
      <c r="C1686" s="142"/>
      <c r="D1686" s="141"/>
      <c r="E1686" s="144" t="s">
        <v>2082</v>
      </c>
      <c r="F1686" s="142"/>
      <c r="G1686" s="142"/>
      <c r="H1686" s="145" t="s">
        <v>4</v>
      </c>
      <c r="I1686" s="146">
        <v>22</v>
      </c>
      <c r="J1686" s="146">
        <f>Labour!D17</f>
        <v>466.67</v>
      </c>
      <c r="K1686" s="146">
        <f>I1686*J1686</f>
        <v>10266.74</v>
      </c>
    </row>
    <row r="1687" spans="1:11">
      <c r="A1687" s="143"/>
      <c r="B1687" s="142"/>
      <c r="C1687" s="142"/>
      <c r="D1687" s="141"/>
      <c r="E1687" s="144" t="s">
        <v>1961</v>
      </c>
      <c r="F1687" s="142"/>
      <c r="G1687" s="142"/>
      <c r="H1687" s="145" t="s">
        <v>4</v>
      </c>
      <c r="I1687" s="146">
        <v>5</v>
      </c>
      <c r="J1687" s="146">
        <f>Labour!D18</f>
        <v>466.67</v>
      </c>
      <c r="K1687" s="146">
        <f>J1687*I1687</f>
        <v>2333.35</v>
      </c>
    </row>
    <row r="1688" spans="1:11">
      <c r="A1688" s="143"/>
      <c r="B1688" s="142"/>
      <c r="C1688" s="142"/>
      <c r="D1688" s="141" t="s">
        <v>955</v>
      </c>
      <c r="E1688" s="141" t="s">
        <v>1231</v>
      </c>
      <c r="F1688" s="142"/>
      <c r="G1688" s="142"/>
      <c r="H1688" s="142"/>
      <c r="I1688" s="142"/>
      <c r="J1688" s="142"/>
      <c r="K1688" s="142"/>
    </row>
    <row r="1689" spans="1:11" ht="12.75" customHeight="1">
      <c r="A1689" s="143"/>
      <c r="B1689" s="142"/>
      <c r="C1689" s="142"/>
      <c r="D1689" s="141"/>
      <c r="E1689" s="702" t="s">
        <v>2009</v>
      </c>
      <c r="F1689" s="702"/>
      <c r="G1689" s="702"/>
      <c r="H1689" s="145" t="s">
        <v>89</v>
      </c>
      <c r="I1689" s="146">
        <v>2.2000000000000002</v>
      </c>
      <c r="J1689" s="146">
        <f>'Plant &amp; Machinery'!G9</f>
        <v>534</v>
      </c>
      <c r="K1689" s="146">
        <f>I1689*J1689</f>
        <v>1174.8000000000002</v>
      </c>
    </row>
    <row r="1690" spans="1:11">
      <c r="A1690" s="143"/>
      <c r="B1690" s="142"/>
      <c r="C1690" s="142"/>
      <c r="D1690" s="141"/>
      <c r="E1690" s="144" t="s">
        <v>1956</v>
      </c>
      <c r="F1690" s="142"/>
      <c r="G1690" s="142"/>
      <c r="H1690" s="145" t="s">
        <v>89</v>
      </c>
      <c r="I1690" s="146">
        <v>2.2000000000000002</v>
      </c>
      <c r="J1690" s="146">
        <f>'Plant &amp; Machinery'!G36</f>
        <v>1320</v>
      </c>
      <c r="K1690" s="146">
        <f>J1690*I1690</f>
        <v>2904.0000000000005</v>
      </c>
    </row>
    <row r="1691" spans="1:11">
      <c r="A1691" s="143"/>
      <c r="B1691" s="142"/>
      <c r="C1691" s="142"/>
      <c r="D1691" s="141" t="s">
        <v>957</v>
      </c>
      <c r="E1691" s="141" t="s">
        <v>1293</v>
      </c>
      <c r="F1691" s="142"/>
      <c r="G1691" s="142"/>
      <c r="H1691" s="142"/>
      <c r="I1691" s="142"/>
      <c r="J1691" s="142"/>
      <c r="K1691" s="142"/>
    </row>
    <row r="1692" spans="1:11">
      <c r="A1692" s="143"/>
      <c r="B1692" s="142"/>
      <c r="C1692" s="142"/>
      <c r="D1692" s="141"/>
      <c r="E1692" s="144" t="s">
        <v>2083</v>
      </c>
      <c r="F1692" s="142"/>
      <c r="G1692" s="142"/>
      <c r="H1692" s="145" t="s">
        <v>71</v>
      </c>
      <c r="I1692" s="153">
        <v>0.71499999999999997</v>
      </c>
      <c r="J1692" s="146">
        <f>Material!D40</f>
        <v>53000</v>
      </c>
      <c r="K1692" s="146">
        <f>J1692*I1692</f>
        <v>37895</v>
      </c>
    </row>
    <row r="1693" spans="1:11" ht="29.25" customHeight="1">
      <c r="A1693" s="143"/>
      <c r="B1693" s="142"/>
      <c r="C1693" s="142"/>
      <c r="D1693" s="141"/>
      <c r="E1693" s="702" t="s">
        <v>2077</v>
      </c>
      <c r="F1693" s="702"/>
      <c r="G1693" s="702"/>
      <c r="H1693" s="145" t="s">
        <v>29</v>
      </c>
      <c r="I1693" s="146">
        <v>9.9</v>
      </c>
      <c r="J1693" s="146">
        <f>Material!D66</f>
        <v>1050</v>
      </c>
      <c r="K1693" s="146">
        <f>I1693*J1693</f>
        <v>10395</v>
      </c>
    </row>
    <row r="1694" spans="1:11">
      <c r="A1694" s="143"/>
      <c r="B1694" s="142"/>
      <c r="C1694" s="142"/>
      <c r="D1694" s="141" t="s">
        <v>959</v>
      </c>
      <c r="E1694" s="141" t="s">
        <v>1884</v>
      </c>
      <c r="F1694" s="142"/>
      <c r="G1694" s="142"/>
      <c r="H1694" s="142"/>
      <c r="I1694" s="142"/>
      <c r="J1694" s="142"/>
      <c r="K1694" s="147">
        <f>SUM(K1683:K1693)*12.5%</f>
        <v>8246.5288125000006</v>
      </c>
    </row>
    <row r="1695" spans="1:11" ht="18.75" customHeight="1">
      <c r="A1695" s="143"/>
      <c r="B1695" s="142"/>
      <c r="C1695" s="142"/>
      <c r="D1695" s="141"/>
      <c r="E1695" s="141"/>
      <c r="F1695" s="142"/>
      <c r="G1695" s="142"/>
      <c r="H1695" s="142"/>
      <c r="I1695" s="142"/>
      <c r="J1695" s="142"/>
      <c r="K1695" s="147"/>
    </row>
    <row r="1696" spans="1:11">
      <c r="A1696" s="143"/>
      <c r="B1696" s="142"/>
      <c r="C1696" s="142"/>
      <c r="D1696" s="144" t="s">
        <v>2060</v>
      </c>
      <c r="E1696" s="142"/>
      <c r="F1696" s="142"/>
      <c r="G1696" s="142"/>
      <c r="H1696" s="142"/>
      <c r="I1696" s="142"/>
      <c r="J1696" s="142"/>
      <c r="K1696" s="146">
        <f>SUM(K1682:K1694)</f>
        <v>74218.759312500013</v>
      </c>
    </row>
    <row r="1697" spans="1:11">
      <c r="A1697" s="143"/>
      <c r="B1697" s="142"/>
      <c r="C1697" s="142"/>
      <c r="D1697" s="141" t="s">
        <v>2061</v>
      </c>
      <c r="E1697" s="142"/>
      <c r="F1697" s="141"/>
      <c r="G1697" s="141"/>
      <c r="H1697" s="140"/>
      <c r="I1697" s="147"/>
      <c r="J1697" s="147"/>
      <c r="K1697" s="147">
        <f>K1696/1100</f>
        <v>67.471599375000011</v>
      </c>
    </row>
    <row r="1698" spans="1:11">
      <c r="A1698" s="143"/>
      <c r="B1698" s="142"/>
      <c r="C1698" s="141" t="s">
        <v>691</v>
      </c>
      <c r="D1698" s="141" t="s">
        <v>692</v>
      </c>
      <c r="E1698" s="142"/>
      <c r="F1698" s="142"/>
      <c r="G1698" s="142"/>
      <c r="H1698" s="142"/>
      <c r="I1698" s="142"/>
      <c r="J1698" s="142"/>
      <c r="K1698" s="142"/>
    </row>
    <row r="1699" spans="1:11">
      <c r="A1699" s="143"/>
      <c r="B1699" s="142"/>
      <c r="C1699" s="142"/>
      <c r="D1699" s="144" t="s">
        <v>1426</v>
      </c>
      <c r="E1699" s="142"/>
      <c r="F1699" s="142"/>
      <c r="G1699" s="142"/>
      <c r="H1699" s="142"/>
      <c r="I1699" s="142"/>
      <c r="J1699" s="142"/>
      <c r="K1699" s="142"/>
    </row>
    <row r="1700" spans="1:11">
      <c r="A1700" s="143"/>
      <c r="B1700" s="142"/>
      <c r="C1700" s="142"/>
      <c r="D1700" s="144" t="s">
        <v>2057</v>
      </c>
      <c r="E1700" s="142"/>
      <c r="F1700" s="142"/>
      <c r="G1700" s="142"/>
      <c r="H1700" s="142"/>
      <c r="I1700" s="142"/>
      <c r="J1700" s="142"/>
      <c r="K1700" s="142"/>
    </row>
    <row r="1701" spans="1:11">
      <c r="A1701" s="143"/>
      <c r="B1701" s="142"/>
      <c r="C1701" s="142"/>
      <c r="D1701" s="141" t="s">
        <v>953</v>
      </c>
      <c r="E1701" s="141" t="s">
        <v>1468</v>
      </c>
      <c r="F1701" s="142"/>
      <c r="G1701" s="142"/>
      <c r="H1701" s="142"/>
      <c r="I1701" s="142"/>
      <c r="J1701" s="142"/>
      <c r="K1701" s="142"/>
    </row>
    <row r="1702" spans="1:11">
      <c r="A1702" s="143"/>
      <c r="B1702" s="142"/>
      <c r="C1702" s="142"/>
      <c r="D1702" s="141"/>
      <c r="E1702" s="144" t="s">
        <v>17</v>
      </c>
      <c r="F1702" s="142"/>
      <c r="G1702" s="142"/>
      <c r="H1702" s="145" t="s">
        <v>4</v>
      </c>
      <c r="I1702" s="146">
        <v>1.1499999999999999</v>
      </c>
      <c r="J1702" s="146">
        <f>Labour!D16</f>
        <v>466.67</v>
      </c>
      <c r="K1702" s="146">
        <f>I1702*J1702</f>
        <v>536.67049999999995</v>
      </c>
    </row>
    <row r="1703" spans="1:11">
      <c r="A1703" s="143"/>
      <c r="B1703" s="142"/>
      <c r="C1703" s="142"/>
      <c r="D1703" s="141"/>
      <c r="E1703" s="144" t="s">
        <v>5</v>
      </c>
      <c r="F1703" s="142"/>
      <c r="G1703" s="142"/>
      <c r="H1703" s="145" t="s">
        <v>4</v>
      </c>
      <c r="I1703" s="146">
        <v>1</v>
      </c>
      <c r="J1703" s="146">
        <f>Labour!D4</f>
        <v>466.67</v>
      </c>
      <c r="K1703" s="146">
        <f>I1703*J1703</f>
        <v>466.67</v>
      </c>
    </row>
    <row r="1704" spans="1:11">
      <c r="A1704" s="143"/>
      <c r="B1704" s="142"/>
      <c r="C1704" s="142"/>
      <c r="D1704" s="141"/>
      <c r="E1704" s="144" t="s">
        <v>1279</v>
      </c>
      <c r="F1704" s="142"/>
      <c r="G1704" s="142"/>
      <c r="H1704" s="145" t="s">
        <v>4</v>
      </c>
      <c r="I1704" s="146">
        <v>22</v>
      </c>
      <c r="J1704" s="146">
        <f>Labour!D17</f>
        <v>466.67</v>
      </c>
      <c r="K1704" s="146">
        <f>I1704*J1704</f>
        <v>10266.74</v>
      </c>
    </row>
    <row r="1705" spans="1:11">
      <c r="A1705" s="143"/>
      <c r="B1705" s="142"/>
      <c r="C1705" s="142"/>
      <c r="D1705" s="141"/>
      <c r="E1705" s="144" t="s">
        <v>1961</v>
      </c>
      <c r="F1705" s="142"/>
      <c r="G1705" s="142"/>
      <c r="H1705" s="145" t="s">
        <v>4</v>
      </c>
      <c r="I1705" s="146">
        <v>5</v>
      </c>
      <c r="J1705" s="146">
        <f>Labour!D18</f>
        <v>466.67</v>
      </c>
      <c r="K1705" s="146">
        <f>J1705*I1705</f>
        <v>2333.35</v>
      </c>
    </row>
    <row r="1706" spans="1:11">
      <c r="A1706" s="143"/>
      <c r="B1706" s="142"/>
      <c r="C1706" s="142"/>
      <c r="D1706" s="141" t="s">
        <v>955</v>
      </c>
      <c r="E1706" s="141" t="s">
        <v>1231</v>
      </c>
      <c r="F1706" s="142"/>
      <c r="G1706" s="142"/>
      <c r="H1706" s="142"/>
      <c r="I1706" s="142"/>
      <c r="J1706" s="142"/>
      <c r="K1706" s="142"/>
    </row>
    <row r="1707" spans="1:11" ht="12.75" customHeight="1">
      <c r="A1707" s="143"/>
      <c r="B1707" s="142"/>
      <c r="C1707" s="142"/>
      <c r="D1707" s="141"/>
      <c r="E1707" s="702" t="s">
        <v>2009</v>
      </c>
      <c r="F1707" s="702"/>
      <c r="G1707" s="702"/>
      <c r="H1707" s="145" t="s">
        <v>89</v>
      </c>
      <c r="I1707" s="146">
        <v>2.2000000000000002</v>
      </c>
      <c r="J1707" s="146">
        <f>'Plant &amp; Machinery'!G9</f>
        <v>534</v>
      </c>
      <c r="K1707" s="146">
        <f>I1707*J1707</f>
        <v>1174.8000000000002</v>
      </c>
    </row>
    <row r="1708" spans="1:11">
      <c r="A1708" s="143"/>
      <c r="B1708" s="142"/>
      <c r="C1708" s="142"/>
      <c r="D1708" s="141"/>
      <c r="E1708" s="144" t="s">
        <v>1956</v>
      </c>
      <c r="F1708" s="142"/>
      <c r="G1708" s="142"/>
      <c r="H1708" s="145" t="s">
        <v>89</v>
      </c>
      <c r="I1708" s="146">
        <v>2.2000000000000002</v>
      </c>
      <c r="J1708" s="146">
        <f>'Plant &amp; Machinery'!G36</f>
        <v>1320</v>
      </c>
      <c r="K1708" s="146">
        <f>J1708*I1708</f>
        <v>2904.0000000000005</v>
      </c>
    </row>
    <row r="1709" spans="1:11">
      <c r="A1709" s="143"/>
      <c r="B1709" s="142"/>
      <c r="C1709" s="142"/>
      <c r="D1709" s="141" t="s">
        <v>957</v>
      </c>
      <c r="E1709" s="141" t="s">
        <v>1293</v>
      </c>
      <c r="F1709" s="142"/>
      <c r="G1709" s="142"/>
      <c r="H1709" s="142"/>
      <c r="I1709" s="142"/>
      <c r="J1709" s="142"/>
      <c r="K1709" s="142"/>
    </row>
    <row r="1710" spans="1:11">
      <c r="A1710" s="143"/>
      <c r="B1710" s="142"/>
      <c r="C1710" s="142"/>
      <c r="D1710" s="141"/>
      <c r="E1710" s="144" t="s">
        <v>2084</v>
      </c>
      <c r="F1710" s="142"/>
      <c r="G1710" s="142"/>
      <c r="H1710" s="145" t="s">
        <v>71</v>
      </c>
      <c r="I1710" s="153">
        <v>0.71499999999999997</v>
      </c>
      <c r="J1710" s="146">
        <f>Material!D41</f>
        <v>75400</v>
      </c>
      <c r="K1710" s="146">
        <f>J1710*I1710</f>
        <v>53911</v>
      </c>
    </row>
    <row r="1711" spans="1:11" ht="29.25" customHeight="1">
      <c r="A1711" s="143"/>
      <c r="B1711" s="142"/>
      <c r="C1711" s="142"/>
      <c r="D1711" s="141"/>
      <c r="E1711" s="702" t="s">
        <v>2077</v>
      </c>
      <c r="F1711" s="702"/>
      <c r="G1711" s="702"/>
      <c r="H1711" s="145" t="s">
        <v>29</v>
      </c>
      <c r="I1711" s="146">
        <v>9.9</v>
      </c>
      <c r="J1711" s="146">
        <f>Material!D66</f>
        <v>1050</v>
      </c>
      <c r="K1711" s="146">
        <f>I1711*J1711</f>
        <v>10395</v>
      </c>
    </row>
    <row r="1712" spans="1:11">
      <c r="A1712" s="143"/>
      <c r="B1712" s="142"/>
      <c r="C1712" s="142"/>
      <c r="D1712" s="141" t="s">
        <v>959</v>
      </c>
      <c r="E1712" s="141" t="s">
        <v>1884</v>
      </c>
      <c r="F1712" s="142"/>
      <c r="G1712" s="142"/>
      <c r="H1712" s="142"/>
      <c r="I1712" s="142"/>
      <c r="J1712" s="142"/>
      <c r="K1712" s="147">
        <f>SUM(K1701:K1711)*12.5%</f>
        <v>10248.528812500001</v>
      </c>
    </row>
    <row r="1713" spans="1:11" ht="17.25" customHeight="1">
      <c r="A1713" s="143"/>
      <c r="B1713" s="142"/>
      <c r="C1713" s="142"/>
      <c r="D1713" s="141"/>
      <c r="E1713" s="141"/>
      <c r="F1713" s="142"/>
      <c r="G1713" s="142"/>
      <c r="H1713" s="142"/>
      <c r="I1713" s="142"/>
      <c r="J1713" s="142"/>
      <c r="K1713" s="147"/>
    </row>
    <row r="1714" spans="1:11">
      <c r="A1714" s="143"/>
      <c r="B1714" s="142"/>
      <c r="C1714" s="142"/>
      <c r="D1714" s="144" t="s">
        <v>2060</v>
      </c>
      <c r="E1714" s="142"/>
      <c r="F1714" s="142"/>
      <c r="G1714" s="142"/>
      <c r="H1714" s="142"/>
      <c r="I1714" s="142"/>
      <c r="J1714" s="142"/>
      <c r="K1714" s="146">
        <f>SUM(K1700:K1712)</f>
        <v>92236.759312500013</v>
      </c>
    </row>
    <row r="1715" spans="1:11">
      <c r="A1715" s="143"/>
      <c r="B1715" s="142"/>
      <c r="C1715" s="142"/>
      <c r="D1715" s="141" t="s">
        <v>2061</v>
      </c>
      <c r="E1715" s="142"/>
      <c r="F1715" s="141"/>
      <c r="G1715" s="141"/>
      <c r="H1715" s="140"/>
      <c r="I1715" s="147"/>
      <c r="J1715" s="147"/>
      <c r="K1715" s="147">
        <f>K1714/1100</f>
        <v>83.851599375000006</v>
      </c>
    </row>
    <row r="1716" spans="1:11" ht="29.25" customHeight="1">
      <c r="A1716" s="143"/>
      <c r="B1716" s="148" t="s">
        <v>726</v>
      </c>
      <c r="C1716" s="701" t="s">
        <v>2085</v>
      </c>
      <c r="D1716" s="701"/>
      <c r="E1716" s="701"/>
      <c r="F1716" s="701"/>
      <c r="G1716" s="701"/>
      <c r="H1716" s="142"/>
      <c r="I1716" s="142"/>
      <c r="J1716" s="142"/>
      <c r="K1716" s="142"/>
    </row>
    <row r="1717" spans="1:11">
      <c r="A1717" s="143"/>
      <c r="B1717" s="148"/>
      <c r="C1717" s="159" t="s">
        <v>342</v>
      </c>
      <c r="D1717" s="141" t="s">
        <v>391</v>
      </c>
      <c r="E1717" s="142"/>
      <c r="F1717" s="142"/>
      <c r="G1717" s="142"/>
      <c r="H1717" s="142"/>
      <c r="I1717" s="142"/>
      <c r="J1717" s="142"/>
      <c r="K1717" s="142"/>
    </row>
    <row r="1718" spans="1:11">
      <c r="A1718" s="143"/>
      <c r="B1718" s="140"/>
      <c r="C1718" s="141" t="s">
        <v>720</v>
      </c>
      <c r="D1718" s="142"/>
      <c r="E1718" s="142"/>
      <c r="F1718" s="142"/>
      <c r="G1718" s="142"/>
      <c r="H1718" s="142"/>
      <c r="I1718" s="142"/>
      <c r="J1718" s="142"/>
      <c r="K1718" s="142"/>
    </row>
    <row r="1719" spans="1:11">
      <c r="A1719" s="143"/>
      <c r="B1719" s="140"/>
      <c r="C1719" s="141" t="s">
        <v>384</v>
      </c>
      <c r="D1719" s="141" t="s">
        <v>72</v>
      </c>
      <c r="E1719" s="142"/>
      <c r="F1719" s="142"/>
      <c r="G1719" s="142"/>
      <c r="H1719" s="142"/>
      <c r="I1719" s="142"/>
      <c r="J1719" s="142"/>
      <c r="K1719" s="142"/>
    </row>
    <row r="1720" spans="1:11">
      <c r="A1720" s="143"/>
      <c r="B1720" s="142"/>
      <c r="C1720" s="142"/>
      <c r="D1720" s="144" t="s">
        <v>1426</v>
      </c>
      <c r="E1720" s="142"/>
      <c r="F1720" s="142"/>
      <c r="G1720" s="142"/>
      <c r="H1720" s="142"/>
      <c r="I1720" s="142"/>
      <c r="J1720" s="142"/>
      <c r="K1720" s="142"/>
    </row>
    <row r="1721" spans="1:11">
      <c r="A1721" s="143"/>
      <c r="B1721" s="142"/>
      <c r="C1721" s="142"/>
      <c r="D1721" s="144" t="s">
        <v>2086</v>
      </c>
      <c r="E1721" s="142"/>
      <c r="F1721" s="142"/>
      <c r="G1721" s="142"/>
      <c r="H1721" s="142"/>
      <c r="I1721" s="142"/>
      <c r="J1721" s="142"/>
      <c r="K1721" s="142"/>
    </row>
    <row r="1722" spans="1:11">
      <c r="A1722" s="143"/>
      <c r="B1722" s="142"/>
      <c r="C1722" s="142"/>
      <c r="D1722" s="141" t="s">
        <v>953</v>
      </c>
      <c r="E1722" s="141" t="s">
        <v>1468</v>
      </c>
      <c r="F1722" s="142"/>
      <c r="G1722" s="142"/>
      <c r="H1722" s="142"/>
      <c r="I1722" s="142"/>
      <c r="J1722" s="142"/>
      <c r="K1722" s="142"/>
    </row>
    <row r="1723" spans="1:11">
      <c r="A1723" s="143"/>
      <c r="B1723" s="142"/>
      <c r="C1723" s="142"/>
      <c r="D1723" s="142"/>
      <c r="E1723" s="144" t="s">
        <v>1292</v>
      </c>
      <c r="F1723" s="142"/>
      <c r="G1723" s="142"/>
      <c r="H1723" s="145" t="s">
        <v>4</v>
      </c>
      <c r="I1723" s="146">
        <v>0.24</v>
      </c>
      <c r="J1723" s="146">
        <f>Labour!D16</f>
        <v>466.67</v>
      </c>
      <c r="K1723" s="146">
        <f>I1723*J1723</f>
        <v>112.0008</v>
      </c>
    </row>
    <row r="1724" spans="1:11">
      <c r="A1724" s="143"/>
      <c r="B1724" s="142"/>
      <c r="C1724" s="142"/>
      <c r="D1724" s="142"/>
      <c r="E1724" s="144" t="s">
        <v>18</v>
      </c>
      <c r="F1724" s="142"/>
      <c r="G1724" s="142"/>
      <c r="H1724" s="145" t="s">
        <v>4</v>
      </c>
      <c r="I1724" s="146">
        <v>6</v>
      </c>
      <c r="J1724" s="146">
        <f>Labour!D17</f>
        <v>466.67</v>
      </c>
      <c r="K1724" s="146">
        <f>I1724*J1724</f>
        <v>2800.02</v>
      </c>
    </row>
    <row r="1725" spans="1:11">
      <c r="A1725" s="143"/>
      <c r="B1725" s="142"/>
      <c r="C1725" s="142"/>
      <c r="D1725" s="141" t="s">
        <v>1876</v>
      </c>
      <c r="E1725" s="141" t="s">
        <v>1231</v>
      </c>
      <c r="F1725" s="142"/>
      <c r="G1725" s="142"/>
      <c r="H1725" s="142"/>
      <c r="I1725" s="142"/>
      <c r="J1725" s="142"/>
      <c r="K1725" s="142"/>
    </row>
    <row r="1726" spans="1:11">
      <c r="A1726" s="143"/>
      <c r="B1726" s="142"/>
      <c r="C1726" s="142"/>
      <c r="D1726" s="142"/>
      <c r="E1726" s="144" t="s">
        <v>2087</v>
      </c>
      <c r="F1726" s="142"/>
      <c r="G1726" s="142"/>
      <c r="H1726" s="145" t="s">
        <v>89</v>
      </c>
      <c r="I1726" s="146">
        <v>6</v>
      </c>
      <c r="J1726" s="146">
        <f>'Plant &amp; Machinery'!G22</f>
        <v>1440</v>
      </c>
      <c r="K1726" s="146">
        <f>I1726*J1726</f>
        <v>8640</v>
      </c>
    </row>
    <row r="1727" spans="1:11">
      <c r="A1727" s="143"/>
      <c r="B1727" s="142"/>
      <c r="C1727" s="142"/>
      <c r="D1727" s="142"/>
      <c r="E1727" s="144" t="s">
        <v>1337</v>
      </c>
      <c r="F1727" s="142"/>
      <c r="G1727" s="142"/>
      <c r="H1727" s="145" t="s">
        <v>89</v>
      </c>
      <c r="I1727" s="146">
        <v>6</v>
      </c>
      <c r="J1727" s="146">
        <f>'Plant &amp; Machinery'!G47</f>
        <v>684</v>
      </c>
      <c r="K1727" s="146">
        <f>J1727*I1727</f>
        <v>4104</v>
      </c>
    </row>
    <row r="1728" spans="1:11">
      <c r="A1728" s="143"/>
      <c r="B1728" s="142"/>
      <c r="C1728" s="142"/>
      <c r="D1728" s="142"/>
      <c r="E1728" s="144" t="s">
        <v>1347</v>
      </c>
      <c r="F1728" s="142"/>
      <c r="G1728" s="142"/>
      <c r="H1728" s="145" t="s">
        <v>89</v>
      </c>
      <c r="I1728" s="146">
        <v>6</v>
      </c>
      <c r="J1728" s="146">
        <f>'Plant &amp; Machinery'!G18</f>
        <v>1537</v>
      </c>
      <c r="K1728" s="146">
        <f>J1728*I1728</f>
        <v>9222</v>
      </c>
    </row>
    <row r="1729" spans="1:11">
      <c r="A1729" s="143"/>
      <c r="B1729" s="142"/>
      <c r="C1729" s="142"/>
      <c r="D1729" s="142"/>
      <c r="E1729" s="144" t="s">
        <v>1987</v>
      </c>
      <c r="F1729" s="142"/>
      <c r="G1729" s="142"/>
      <c r="H1729" s="145" t="s">
        <v>89</v>
      </c>
      <c r="I1729" s="146">
        <v>6</v>
      </c>
      <c r="J1729" s="146">
        <f>'Plant &amp; Machinery'!G11</f>
        <v>1711</v>
      </c>
      <c r="K1729" s="146">
        <f>I1729*J1729</f>
        <v>10266</v>
      </c>
    </row>
    <row r="1730" spans="1:11">
      <c r="A1730" s="143"/>
      <c r="B1730" s="142"/>
      <c r="C1730" s="142"/>
      <c r="D1730" s="142"/>
      <c r="E1730" s="144" t="s">
        <v>1956</v>
      </c>
      <c r="F1730" s="142"/>
      <c r="G1730" s="142"/>
      <c r="H1730" s="145" t="s">
        <v>89</v>
      </c>
      <c r="I1730" s="146">
        <v>15</v>
      </c>
      <c r="J1730" s="146">
        <f>'Plant &amp; Machinery'!G36</f>
        <v>1320</v>
      </c>
      <c r="K1730" s="146">
        <f>J1730*I1730</f>
        <v>19800</v>
      </c>
    </row>
    <row r="1731" spans="1:11">
      <c r="A1731" s="143"/>
      <c r="B1731" s="142"/>
      <c r="C1731" s="142"/>
      <c r="D1731" s="141" t="s">
        <v>1881</v>
      </c>
      <c r="E1731" s="141" t="s">
        <v>1293</v>
      </c>
      <c r="F1731" s="142"/>
      <c r="G1731" s="142"/>
      <c r="H1731" s="142"/>
      <c r="I1731" s="142"/>
      <c r="J1731" s="142"/>
      <c r="K1731" s="142"/>
    </row>
    <row r="1732" spans="1:11">
      <c r="A1732" s="143"/>
      <c r="B1732" s="142"/>
      <c r="C1732" s="142"/>
      <c r="D1732" s="142"/>
      <c r="E1732" s="144" t="s">
        <v>2058</v>
      </c>
      <c r="F1732" s="142"/>
      <c r="G1732" s="142"/>
      <c r="H1732" s="145" t="s">
        <v>71</v>
      </c>
      <c r="I1732" s="146">
        <v>7.35</v>
      </c>
      <c r="J1732" s="146">
        <f>Material!D43</f>
        <v>45290</v>
      </c>
      <c r="K1732" s="146">
        <f>J1732*I1732</f>
        <v>332881.5</v>
      </c>
    </row>
    <row r="1733" spans="1:11" ht="29.25" customHeight="1">
      <c r="A1733" s="143"/>
      <c r="B1733" s="142"/>
      <c r="C1733" s="142"/>
      <c r="D1733" s="142"/>
      <c r="E1733" s="702" t="s">
        <v>2059</v>
      </c>
      <c r="F1733" s="702"/>
      <c r="G1733" s="702"/>
      <c r="H1733" s="145" t="s">
        <v>29</v>
      </c>
      <c r="I1733" s="146">
        <v>67.5</v>
      </c>
      <c r="J1733" s="146">
        <f>Material!D65</f>
        <v>1050</v>
      </c>
      <c r="K1733" s="146">
        <f>I1733*J1733</f>
        <v>70875</v>
      </c>
    </row>
    <row r="1734" spans="1:11">
      <c r="A1734" s="143"/>
      <c r="B1734" s="142"/>
      <c r="C1734" s="142"/>
      <c r="D1734" s="141" t="s">
        <v>959</v>
      </c>
      <c r="E1734" s="141" t="s">
        <v>1884</v>
      </c>
      <c r="F1734" s="142"/>
      <c r="G1734" s="142"/>
      <c r="H1734" s="142"/>
      <c r="I1734" s="142"/>
      <c r="J1734" s="142"/>
      <c r="K1734" s="147">
        <f>SUM(K1723:K1733)*12.5%</f>
        <v>57337.5651</v>
      </c>
    </row>
    <row r="1735" spans="1:11">
      <c r="A1735" s="143"/>
      <c r="B1735" s="142"/>
      <c r="C1735" s="142"/>
      <c r="D1735" s="141"/>
      <c r="E1735" s="141"/>
      <c r="F1735" s="142"/>
      <c r="G1735" s="142"/>
      <c r="H1735" s="142"/>
      <c r="I1735" s="142"/>
      <c r="J1735" s="142"/>
      <c r="K1735" s="147"/>
    </row>
    <row r="1736" spans="1:11">
      <c r="A1736" s="143"/>
      <c r="B1736" s="142"/>
      <c r="C1736" s="142"/>
      <c r="D1736" s="144" t="s">
        <v>1989</v>
      </c>
      <c r="E1736" s="142"/>
      <c r="F1736" s="142"/>
      <c r="G1736" s="142"/>
      <c r="H1736" s="142"/>
      <c r="I1736" s="142"/>
      <c r="J1736" s="142"/>
      <c r="K1736" s="146">
        <f>SUM(K1722:K1734)</f>
        <v>516038.08590000001</v>
      </c>
    </row>
    <row r="1737" spans="1:11">
      <c r="A1737" s="143"/>
      <c r="B1737" s="142"/>
      <c r="C1737" s="142"/>
      <c r="D1737" s="141" t="s">
        <v>2088</v>
      </c>
      <c r="E1737" s="142"/>
      <c r="F1737" s="142"/>
      <c r="G1737" s="142"/>
      <c r="H1737" s="142"/>
      <c r="I1737" s="142"/>
      <c r="J1737" s="142"/>
      <c r="K1737" s="147">
        <f>K1736/7500</f>
        <v>68.805078120000005</v>
      </c>
    </row>
    <row r="1738" spans="1:11">
      <c r="A1738" s="143"/>
      <c r="B1738" s="140"/>
      <c r="C1738" s="141" t="s">
        <v>390</v>
      </c>
      <c r="D1738" s="141" t="s">
        <v>70</v>
      </c>
      <c r="E1738" s="142"/>
      <c r="F1738" s="142"/>
      <c r="G1738" s="142"/>
      <c r="H1738" s="142"/>
      <c r="I1738" s="142"/>
      <c r="J1738" s="142"/>
      <c r="K1738" s="142"/>
    </row>
    <row r="1739" spans="1:11">
      <c r="A1739" s="143"/>
      <c r="B1739" s="142"/>
      <c r="C1739" s="142"/>
      <c r="D1739" s="144" t="s">
        <v>1426</v>
      </c>
      <c r="E1739" s="142"/>
      <c r="F1739" s="142"/>
      <c r="G1739" s="142"/>
      <c r="H1739" s="142"/>
      <c r="I1739" s="142"/>
      <c r="J1739" s="142"/>
      <c r="K1739" s="142"/>
    </row>
    <row r="1740" spans="1:11">
      <c r="A1740" s="143"/>
      <c r="B1740" s="142"/>
      <c r="C1740" s="142"/>
      <c r="D1740" s="144" t="s">
        <v>2086</v>
      </c>
      <c r="E1740" s="142"/>
      <c r="F1740" s="142"/>
      <c r="G1740" s="142"/>
      <c r="H1740" s="142"/>
      <c r="I1740" s="142"/>
      <c r="J1740" s="142"/>
      <c r="K1740" s="142"/>
    </row>
    <row r="1741" spans="1:11">
      <c r="A1741" s="143"/>
      <c r="B1741" s="142"/>
      <c r="C1741" s="142"/>
      <c r="D1741" s="141" t="s">
        <v>953</v>
      </c>
      <c r="E1741" s="141" t="s">
        <v>1468</v>
      </c>
      <c r="F1741" s="142"/>
      <c r="G1741" s="142"/>
      <c r="H1741" s="142"/>
      <c r="I1741" s="142"/>
      <c r="J1741" s="142"/>
      <c r="K1741" s="142"/>
    </row>
    <row r="1742" spans="1:11">
      <c r="A1742" s="143"/>
      <c r="B1742" s="142"/>
      <c r="C1742" s="142"/>
      <c r="D1742" s="142"/>
      <c r="E1742" s="144" t="s">
        <v>1292</v>
      </c>
      <c r="F1742" s="142"/>
      <c r="G1742" s="142"/>
      <c r="H1742" s="145" t="s">
        <v>4</v>
      </c>
      <c r="I1742" s="146">
        <v>0.24</v>
      </c>
      <c r="J1742" s="146">
        <f>Labour!D16</f>
        <v>466.67</v>
      </c>
      <c r="K1742" s="146">
        <f>I1742*J1742</f>
        <v>112.0008</v>
      </c>
    </row>
    <row r="1743" spans="1:11">
      <c r="A1743" s="143"/>
      <c r="B1743" s="142"/>
      <c r="C1743" s="142"/>
      <c r="D1743" s="142"/>
      <c r="E1743" s="144" t="s">
        <v>18</v>
      </c>
      <c r="F1743" s="142"/>
      <c r="G1743" s="142"/>
      <c r="H1743" s="145" t="s">
        <v>4</v>
      </c>
      <c r="I1743" s="146">
        <v>6</v>
      </c>
      <c r="J1743" s="146">
        <f>Labour!D17</f>
        <v>466.67</v>
      </c>
      <c r="K1743" s="146">
        <f>I1743*J1743</f>
        <v>2800.02</v>
      </c>
    </row>
    <row r="1744" spans="1:11">
      <c r="A1744" s="143"/>
      <c r="B1744" s="142"/>
      <c r="C1744" s="142"/>
      <c r="D1744" s="141" t="s">
        <v>1876</v>
      </c>
      <c r="E1744" s="141" t="s">
        <v>1231</v>
      </c>
      <c r="F1744" s="142"/>
      <c r="G1744" s="142"/>
      <c r="H1744" s="142"/>
      <c r="I1744" s="142"/>
      <c r="J1744" s="142"/>
      <c r="K1744" s="142"/>
    </row>
    <row r="1745" spans="1:11">
      <c r="A1745" s="143"/>
      <c r="B1745" s="142"/>
      <c r="C1745" s="142"/>
      <c r="D1745" s="142"/>
      <c r="E1745" s="144" t="s">
        <v>2087</v>
      </c>
      <c r="F1745" s="142"/>
      <c r="G1745" s="142"/>
      <c r="H1745" s="145" t="s">
        <v>89</v>
      </c>
      <c r="I1745" s="146">
        <v>6</v>
      </c>
      <c r="J1745" s="146">
        <f>'Plant &amp; Machinery'!G22</f>
        <v>1440</v>
      </c>
      <c r="K1745" s="146">
        <f>I1745*J1745</f>
        <v>8640</v>
      </c>
    </row>
    <row r="1746" spans="1:11">
      <c r="A1746" s="143"/>
      <c r="B1746" s="142"/>
      <c r="C1746" s="142"/>
      <c r="D1746" s="142"/>
      <c r="E1746" s="144" t="s">
        <v>1337</v>
      </c>
      <c r="F1746" s="142"/>
      <c r="G1746" s="142"/>
      <c r="H1746" s="145" t="s">
        <v>89</v>
      </c>
      <c r="I1746" s="146">
        <v>6</v>
      </c>
      <c r="J1746" s="146">
        <f>'Plant &amp; Machinery'!G47</f>
        <v>684</v>
      </c>
      <c r="K1746" s="146">
        <f>J1746*I1746</f>
        <v>4104</v>
      </c>
    </row>
    <row r="1747" spans="1:11">
      <c r="A1747" s="143"/>
      <c r="B1747" s="142"/>
      <c r="C1747" s="142"/>
      <c r="D1747" s="142"/>
      <c r="E1747" s="144" t="s">
        <v>1347</v>
      </c>
      <c r="F1747" s="142"/>
      <c r="G1747" s="142"/>
      <c r="H1747" s="145" t="s">
        <v>89</v>
      </c>
      <c r="I1747" s="146">
        <v>6</v>
      </c>
      <c r="J1747" s="146">
        <f>'Plant &amp; Machinery'!G18</f>
        <v>1537</v>
      </c>
      <c r="K1747" s="146">
        <f>J1747*I1747</f>
        <v>9222</v>
      </c>
    </row>
    <row r="1748" spans="1:11">
      <c r="A1748" s="143"/>
      <c r="B1748" s="142"/>
      <c r="C1748" s="142"/>
      <c r="D1748" s="142"/>
      <c r="E1748" s="144" t="s">
        <v>1987</v>
      </c>
      <c r="F1748" s="142"/>
      <c r="G1748" s="142"/>
      <c r="H1748" s="145" t="s">
        <v>89</v>
      </c>
      <c r="I1748" s="146">
        <v>6</v>
      </c>
      <c r="J1748" s="146">
        <f>'Plant &amp; Machinery'!G11</f>
        <v>1711</v>
      </c>
      <c r="K1748" s="146">
        <f>I1748*J1748</f>
        <v>10266</v>
      </c>
    </row>
    <row r="1749" spans="1:11">
      <c r="A1749" s="143"/>
      <c r="B1749" s="142"/>
      <c r="C1749" s="142"/>
      <c r="D1749" s="142"/>
      <c r="E1749" s="144" t="s">
        <v>1956</v>
      </c>
      <c r="F1749" s="142"/>
      <c r="G1749" s="142"/>
      <c r="H1749" s="145" t="s">
        <v>89</v>
      </c>
      <c r="I1749" s="146">
        <v>15</v>
      </c>
      <c r="J1749" s="146">
        <f>'Plant &amp; Machinery'!G36</f>
        <v>1320</v>
      </c>
      <c r="K1749" s="146">
        <f>J1749*I1749</f>
        <v>19800</v>
      </c>
    </row>
    <row r="1750" spans="1:11">
      <c r="A1750" s="143"/>
      <c r="B1750" s="142"/>
      <c r="C1750" s="142"/>
      <c r="D1750" s="141" t="s">
        <v>1881</v>
      </c>
      <c r="E1750" s="141" t="s">
        <v>1293</v>
      </c>
      <c r="F1750" s="142"/>
      <c r="G1750" s="142"/>
      <c r="H1750" s="142"/>
      <c r="I1750" s="142"/>
      <c r="J1750" s="142"/>
      <c r="K1750" s="142"/>
    </row>
    <row r="1751" spans="1:11">
      <c r="A1751" s="143"/>
      <c r="B1751" s="142"/>
      <c r="C1751" s="142"/>
      <c r="D1751" s="142"/>
      <c r="E1751" s="144" t="s">
        <v>2089</v>
      </c>
      <c r="F1751" s="142"/>
      <c r="G1751" s="142"/>
      <c r="H1751" s="145" t="s">
        <v>71</v>
      </c>
      <c r="I1751" s="146">
        <v>7.35</v>
      </c>
      <c r="J1751" s="146">
        <f>Material!D42</f>
        <v>47590</v>
      </c>
      <c r="K1751" s="146">
        <f>J1751*I1751</f>
        <v>349786.5</v>
      </c>
    </row>
    <row r="1752" spans="1:11" ht="28.5" customHeight="1">
      <c r="A1752" s="143"/>
      <c r="B1752" s="142"/>
      <c r="C1752" s="142"/>
      <c r="D1752" s="142"/>
      <c r="E1752" s="702" t="s">
        <v>2059</v>
      </c>
      <c r="F1752" s="702"/>
      <c r="G1752" s="702"/>
      <c r="H1752" s="145" t="s">
        <v>29</v>
      </c>
      <c r="I1752" s="146">
        <v>67.5</v>
      </c>
      <c r="J1752" s="146">
        <f>Material!D65</f>
        <v>1050</v>
      </c>
      <c r="K1752" s="146">
        <f>I1752*J1752</f>
        <v>70875</v>
      </c>
    </row>
    <row r="1753" spans="1:11">
      <c r="A1753" s="143"/>
      <c r="B1753" s="142"/>
      <c r="C1753" s="142"/>
      <c r="D1753" s="141" t="s">
        <v>959</v>
      </c>
      <c r="E1753" s="141" t="s">
        <v>1884</v>
      </c>
      <c r="F1753" s="142"/>
      <c r="G1753" s="142"/>
      <c r="H1753" s="142"/>
      <c r="I1753" s="142"/>
      <c r="J1753" s="142"/>
      <c r="K1753" s="147">
        <f>SUM(K1742:K1752)*12.5%</f>
        <v>59450.6901</v>
      </c>
    </row>
    <row r="1754" spans="1:11">
      <c r="A1754" s="143"/>
      <c r="B1754" s="142"/>
      <c r="C1754" s="142"/>
      <c r="D1754" s="141"/>
      <c r="E1754" s="141"/>
      <c r="F1754" s="142"/>
      <c r="G1754" s="142"/>
      <c r="H1754" s="142"/>
      <c r="I1754" s="142"/>
      <c r="J1754" s="142"/>
      <c r="K1754" s="147"/>
    </row>
    <row r="1755" spans="1:11">
      <c r="A1755" s="143"/>
      <c r="B1755" s="142"/>
      <c r="C1755" s="142"/>
      <c r="D1755" s="144" t="s">
        <v>1989</v>
      </c>
      <c r="E1755" s="142"/>
      <c r="F1755" s="142"/>
      <c r="G1755" s="142"/>
      <c r="H1755" s="142"/>
      <c r="I1755" s="142"/>
      <c r="J1755" s="142"/>
      <c r="K1755" s="146">
        <f>SUM(K1741:K1753)</f>
        <v>535056.21089999995</v>
      </c>
    </row>
    <row r="1756" spans="1:11">
      <c r="A1756" s="143"/>
      <c r="B1756" s="142"/>
      <c r="C1756" s="142"/>
      <c r="D1756" s="141" t="s">
        <v>2088</v>
      </c>
      <c r="E1756" s="142"/>
      <c r="F1756" s="142"/>
      <c r="G1756" s="142"/>
      <c r="H1756" s="142"/>
      <c r="I1756" s="142"/>
      <c r="J1756" s="142"/>
      <c r="K1756" s="147">
        <f>K1755/7500</f>
        <v>71.340828119999998</v>
      </c>
    </row>
    <row r="1757" spans="1:11">
      <c r="A1757" s="143"/>
      <c r="B1757" s="140"/>
      <c r="C1757" s="141" t="s">
        <v>687</v>
      </c>
      <c r="D1757" s="141" t="s">
        <v>688</v>
      </c>
      <c r="E1757" s="142"/>
      <c r="F1757" s="142"/>
      <c r="G1757" s="142"/>
      <c r="H1757" s="142"/>
      <c r="I1757" s="142"/>
      <c r="J1757" s="142"/>
      <c r="K1757" s="142"/>
    </row>
    <row r="1758" spans="1:11">
      <c r="A1758" s="143"/>
      <c r="B1758" s="142"/>
      <c r="C1758" s="142"/>
      <c r="D1758" s="144" t="s">
        <v>1426</v>
      </c>
      <c r="E1758" s="142"/>
      <c r="F1758" s="142"/>
      <c r="G1758" s="142"/>
      <c r="H1758" s="142"/>
      <c r="I1758" s="142"/>
      <c r="J1758" s="142"/>
      <c r="K1758" s="142"/>
    </row>
    <row r="1759" spans="1:11">
      <c r="A1759" s="143"/>
      <c r="B1759" s="142"/>
      <c r="C1759" s="142"/>
      <c r="D1759" s="144" t="s">
        <v>2086</v>
      </c>
      <c r="E1759" s="142"/>
      <c r="F1759" s="142"/>
      <c r="G1759" s="142"/>
      <c r="H1759" s="142"/>
      <c r="I1759" s="142"/>
      <c r="J1759" s="142"/>
      <c r="K1759" s="142"/>
    </row>
    <row r="1760" spans="1:11">
      <c r="A1760" s="143"/>
      <c r="B1760" s="142"/>
      <c r="C1760" s="142"/>
      <c r="D1760" s="141" t="s">
        <v>953</v>
      </c>
      <c r="E1760" s="141" t="s">
        <v>1468</v>
      </c>
      <c r="F1760" s="142"/>
      <c r="G1760" s="142"/>
      <c r="H1760" s="142"/>
      <c r="I1760" s="142"/>
      <c r="J1760" s="142"/>
      <c r="K1760" s="142"/>
    </row>
    <row r="1761" spans="1:11">
      <c r="A1761" s="143"/>
      <c r="B1761" s="142"/>
      <c r="C1761" s="142"/>
      <c r="D1761" s="142"/>
      <c r="E1761" s="144" t="s">
        <v>1292</v>
      </c>
      <c r="F1761" s="142"/>
      <c r="G1761" s="142"/>
      <c r="H1761" s="145" t="s">
        <v>4</v>
      </c>
      <c r="I1761" s="146">
        <v>0.24</v>
      </c>
      <c r="J1761" s="146">
        <f>Labour!D16</f>
        <v>466.67</v>
      </c>
      <c r="K1761" s="146">
        <f>I1761*J1761</f>
        <v>112.0008</v>
      </c>
    </row>
    <row r="1762" spans="1:11">
      <c r="A1762" s="143"/>
      <c r="B1762" s="142"/>
      <c r="C1762" s="142"/>
      <c r="D1762" s="142"/>
      <c r="E1762" s="144" t="s">
        <v>18</v>
      </c>
      <c r="F1762" s="142"/>
      <c r="G1762" s="142"/>
      <c r="H1762" s="145" t="s">
        <v>4</v>
      </c>
      <c r="I1762" s="146">
        <v>6</v>
      </c>
      <c r="J1762" s="146">
        <f>Labour!D17</f>
        <v>466.67</v>
      </c>
      <c r="K1762" s="146">
        <f>I1762*J1762</f>
        <v>2800.02</v>
      </c>
    </row>
    <row r="1763" spans="1:11">
      <c r="A1763" s="143"/>
      <c r="B1763" s="142"/>
      <c r="C1763" s="142"/>
      <c r="D1763" s="141" t="s">
        <v>1876</v>
      </c>
      <c r="E1763" s="141" t="s">
        <v>1231</v>
      </c>
      <c r="F1763" s="142"/>
      <c r="G1763" s="142"/>
      <c r="H1763" s="142"/>
      <c r="I1763" s="142"/>
      <c r="J1763" s="142"/>
      <c r="K1763" s="142"/>
    </row>
    <row r="1764" spans="1:11">
      <c r="A1764" s="143"/>
      <c r="B1764" s="142"/>
      <c r="C1764" s="142"/>
      <c r="D1764" s="142"/>
      <c r="E1764" s="144" t="s">
        <v>2087</v>
      </c>
      <c r="F1764" s="142"/>
      <c r="G1764" s="142"/>
      <c r="H1764" s="145" t="s">
        <v>89</v>
      </c>
      <c r="I1764" s="146">
        <v>6</v>
      </c>
      <c r="J1764" s="146">
        <f>'Plant &amp; Machinery'!G22</f>
        <v>1440</v>
      </c>
      <c r="K1764" s="146">
        <f>I1764*J1764</f>
        <v>8640</v>
      </c>
    </row>
    <row r="1765" spans="1:11">
      <c r="A1765" s="143"/>
      <c r="B1765" s="142"/>
      <c r="C1765" s="142"/>
      <c r="D1765" s="142"/>
      <c r="E1765" s="144" t="s">
        <v>1337</v>
      </c>
      <c r="F1765" s="142"/>
      <c r="G1765" s="142"/>
      <c r="H1765" s="145" t="s">
        <v>89</v>
      </c>
      <c r="I1765" s="146">
        <v>6</v>
      </c>
      <c r="J1765" s="146">
        <f>'Plant &amp; Machinery'!G47</f>
        <v>684</v>
      </c>
      <c r="K1765" s="146">
        <f>J1765*I1765</f>
        <v>4104</v>
      </c>
    </row>
    <row r="1766" spans="1:11">
      <c r="A1766" s="143"/>
      <c r="B1766" s="142"/>
      <c r="C1766" s="142"/>
      <c r="D1766" s="142"/>
      <c r="E1766" s="144" t="s">
        <v>1347</v>
      </c>
      <c r="F1766" s="142"/>
      <c r="G1766" s="142"/>
      <c r="H1766" s="145" t="s">
        <v>89</v>
      </c>
      <c r="I1766" s="146">
        <v>6</v>
      </c>
      <c r="J1766" s="146">
        <f>'Plant &amp; Machinery'!G18</f>
        <v>1537</v>
      </c>
      <c r="K1766" s="146">
        <f>J1766*I1766</f>
        <v>9222</v>
      </c>
    </row>
    <row r="1767" spans="1:11">
      <c r="A1767" s="143"/>
      <c r="B1767" s="142"/>
      <c r="C1767" s="142"/>
      <c r="D1767" s="142"/>
      <c r="E1767" s="144" t="s">
        <v>1987</v>
      </c>
      <c r="F1767" s="142"/>
      <c r="G1767" s="142"/>
      <c r="H1767" s="145" t="s">
        <v>89</v>
      </c>
      <c r="I1767" s="146">
        <v>6</v>
      </c>
      <c r="J1767" s="146">
        <f>'Plant &amp; Machinery'!G11</f>
        <v>1711</v>
      </c>
      <c r="K1767" s="146">
        <f>I1767*J1767</f>
        <v>10266</v>
      </c>
    </row>
    <row r="1768" spans="1:11">
      <c r="A1768" s="143"/>
      <c r="B1768" s="142"/>
      <c r="C1768" s="142"/>
      <c r="D1768" s="142"/>
      <c r="E1768" s="144" t="s">
        <v>1956</v>
      </c>
      <c r="F1768" s="142"/>
      <c r="G1768" s="142"/>
      <c r="H1768" s="145" t="s">
        <v>89</v>
      </c>
      <c r="I1768" s="146">
        <v>15</v>
      </c>
      <c r="J1768" s="146">
        <f>'Plant &amp; Machinery'!G36</f>
        <v>1320</v>
      </c>
      <c r="K1768" s="146">
        <f>J1768*I1768</f>
        <v>19800</v>
      </c>
    </row>
    <row r="1769" spans="1:11">
      <c r="A1769" s="143"/>
      <c r="B1769" s="142"/>
      <c r="C1769" s="142"/>
      <c r="D1769" s="141" t="s">
        <v>1881</v>
      </c>
      <c r="E1769" s="141" t="s">
        <v>1293</v>
      </c>
      <c r="F1769" s="142"/>
      <c r="G1769" s="142"/>
      <c r="H1769" s="142"/>
      <c r="I1769" s="142"/>
      <c r="J1769" s="142"/>
      <c r="K1769" s="142"/>
    </row>
    <row r="1770" spans="1:11">
      <c r="A1770" s="143"/>
      <c r="B1770" s="142"/>
      <c r="C1770" s="142"/>
      <c r="D1770" s="142"/>
      <c r="E1770" s="144" t="s">
        <v>2090</v>
      </c>
      <c r="F1770" s="142"/>
      <c r="G1770" s="142"/>
      <c r="H1770" s="145" t="s">
        <v>71</v>
      </c>
      <c r="I1770" s="146">
        <v>7.35</v>
      </c>
      <c r="J1770" s="146">
        <f>Material!D41</f>
        <v>75400</v>
      </c>
      <c r="K1770" s="146">
        <f>I1770*J1770</f>
        <v>554190</v>
      </c>
    </row>
    <row r="1771" spans="1:11" ht="30.75" customHeight="1">
      <c r="A1771" s="143"/>
      <c r="B1771" s="142"/>
      <c r="C1771" s="142"/>
      <c r="D1771" s="142"/>
      <c r="E1771" s="702" t="s">
        <v>2059</v>
      </c>
      <c r="F1771" s="702"/>
      <c r="G1771" s="702"/>
      <c r="H1771" s="145" t="s">
        <v>29</v>
      </c>
      <c r="I1771" s="146">
        <v>67.5</v>
      </c>
      <c r="J1771" s="146">
        <f>Material!D65</f>
        <v>1050</v>
      </c>
      <c r="K1771" s="146">
        <f>I1771*J1771</f>
        <v>70875</v>
      </c>
    </row>
    <row r="1772" spans="1:11">
      <c r="A1772" s="143"/>
      <c r="B1772" s="142"/>
      <c r="C1772" s="142"/>
      <c r="D1772" s="141" t="s">
        <v>959</v>
      </c>
      <c r="E1772" s="141" t="s">
        <v>1884</v>
      </c>
      <c r="F1772" s="142"/>
      <c r="G1772" s="142"/>
      <c r="H1772" s="142"/>
      <c r="I1772" s="142"/>
      <c r="J1772" s="142"/>
      <c r="K1772" s="147">
        <f>SUM(K1761:K1771)*12.5%</f>
        <v>85001.127600000007</v>
      </c>
    </row>
    <row r="1773" spans="1:11">
      <c r="A1773" s="143"/>
      <c r="B1773" s="142"/>
      <c r="C1773" s="142"/>
      <c r="D1773" s="141"/>
      <c r="E1773" s="141"/>
      <c r="F1773" s="142"/>
      <c r="G1773" s="142"/>
      <c r="H1773" s="142"/>
      <c r="I1773" s="142"/>
      <c r="J1773" s="142"/>
      <c r="K1773" s="147"/>
    </row>
    <row r="1774" spans="1:11">
      <c r="A1774" s="143"/>
      <c r="B1774" s="142"/>
      <c r="C1774" s="142"/>
      <c r="D1774" s="144" t="s">
        <v>1989</v>
      </c>
      <c r="E1774" s="142"/>
      <c r="F1774" s="142"/>
      <c r="G1774" s="142"/>
      <c r="H1774" s="142"/>
      <c r="I1774" s="142"/>
      <c r="J1774" s="142"/>
      <c r="K1774" s="146">
        <f>SUM(K1760:K1772)</f>
        <v>765010.14840000006</v>
      </c>
    </row>
    <row r="1775" spans="1:11">
      <c r="A1775" s="143"/>
      <c r="B1775" s="142"/>
      <c r="C1775" s="142"/>
      <c r="D1775" s="141" t="s">
        <v>2088</v>
      </c>
      <c r="E1775" s="142"/>
      <c r="F1775" s="142"/>
      <c r="G1775" s="142"/>
      <c r="H1775" s="142"/>
      <c r="I1775" s="142"/>
      <c r="J1775" s="142"/>
      <c r="K1775" s="147">
        <f>K1774/7500</f>
        <v>102.00135312</v>
      </c>
    </row>
    <row r="1776" spans="1:11">
      <c r="A1776" s="143"/>
      <c r="B1776" s="140"/>
      <c r="C1776" s="141" t="s">
        <v>689</v>
      </c>
      <c r="D1776" s="141" t="s">
        <v>690</v>
      </c>
      <c r="E1776" s="142"/>
      <c r="F1776" s="142"/>
      <c r="G1776" s="142"/>
      <c r="H1776" s="142"/>
      <c r="I1776" s="142"/>
      <c r="J1776" s="142"/>
      <c r="K1776" s="142"/>
    </row>
    <row r="1777" spans="1:11">
      <c r="A1777" s="143"/>
      <c r="B1777" s="142"/>
      <c r="C1777" s="142"/>
      <c r="D1777" s="144" t="s">
        <v>1426</v>
      </c>
      <c r="E1777" s="142"/>
      <c r="F1777" s="142"/>
      <c r="G1777" s="142"/>
      <c r="H1777" s="142"/>
      <c r="I1777" s="142"/>
      <c r="J1777" s="142"/>
      <c r="K1777" s="142"/>
    </row>
    <row r="1778" spans="1:11">
      <c r="A1778" s="143"/>
      <c r="B1778" s="142"/>
      <c r="C1778" s="142"/>
      <c r="D1778" s="144" t="s">
        <v>2086</v>
      </c>
      <c r="E1778" s="142"/>
      <c r="F1778" s="142"/>
      <c r="G1778" s="142"/>
      <c r="H1778" s="142"/>
      <c r="I1778" s="142"/>
      <c r="J1778" s="142"/>
      <c r="K1778" s="142"/>
    </row>
    <row r="1779" spans="1:11">
      <c r="A1779" s="143"/>
      <c r="B1779" s="142"/>
      <c r="C1779" s="142"/>
      <c r="D1779" s="141" t="s">
        <v>953</v>
      </c>
      <c r="E1779" s="141" t="s">
        <v>1468</v>
      </c>
      <c r="F1779" s="142"/>
      <c r="G1779" s="142"/>
      <c r="H1779" s="142"/>
      <c r="I1779" s="142"/>
      <c r="J1779" s="142"/>
      <c r="K1779" s="142"/>
    </row>
    <row r="1780" spans="1:11">
      <c r="A1780" s="143"/>
      <c r="B1780" s="142"/>
      <c r="C1780" s="142"/>
      <c r="D1780" s="142"/>
      <c r="E1780" s="144" t="s">
        <v>1292</v>
      </c>
      <c r="F1780" s="142"/>
      <c r="G1780" s="142"/>
      <c r="H1780" s="145" t="s">
        <v>4</v>
      </c>
      <c r="I1780" s="146">
        <v>0.24</v>
      </c>
      <c r="J1780" s="146">
        <f>Labour!D16</f>
        <v>466.67</v>
      </c>
      <c r="K1780" s="146">
        <f>I1780*J1780</f>
        <v>112.0008</v>
      </c>
    </row>
    <row r="1781" spans="1:11">
      <c r="A1781" s="143"/>
      <c r="B1781" s="142"/>
      <c r="C1781" s="142"/>
      <c r="D1781" s="142"/>
      <c r="E1781" s="144" t="s">
        <v>18</v>
      </c>
      <c r="F1781" s="142"/>
      <c r="G1781" s="142"/>
      <c r="H1781" s="145" t="s">
        <v>4</v>
      </c>
      <c r="I1781" s="146">
        <v>6</v>
      </c>
      <c r="J1781" s="146">
        <f>Labour!D17</f>
        <v>466.67</v>
      </c>
      <c r="K1781" s="146">
        <f>I1781*J1781</f>
        <v>2800.02</v>
      </c>
    </row>
    <row r="1782" spans="1:11">
      <c r="A1782" s="143"/>
      <c r="B1782" s="142"/>
      <c r="C1782" s="142"/>
      <c r="D1782" s="141" t="s">
        <v>1876</v>
      </c>
      <c r="E1782" s="141" t="s">
        <v>1231</v>
      </c>
      <c r="F1782" s="142"/>
      <c r="G1782" s="142"/>
      <c r="H1782" s="142"/>
      <c r="I1782" s="142"/>
      <c r="J1782" s="142"/>
      <c r="K1782" s="142"/>
    </row>
    <row r="1783" spans="1:11">
      <c r="A1783" s="143"/>
      <c r="B1783" s="142"/>
      <c r="C1783" s="142"/>
      <c r="D1783" s="142"/>
      <c r="E1783" s="144" t="s">
        <v>2087</v>
      </c>
      <c r="F1783" s="142"/>
      <c r="G1783" s="142"/>
      <c r="H1783" s="145" t="s">
        <v>89</v>
      </c>
      <c r="I1783" s="146">
        <v>6</v>
      </c>
      <c r="J1783" s="146">
        <f>'Plant &amp; Machinery'!G22</f>
        <v>1440</v>
      </c>
      <c r="K1783" s="146">
        <f>I1783*J1783</f>
        <v>8640</v>
      </c>
    </row>
    <row r="1784" spans="1:11">
      <c r="A1784" s="143"/>
      <c r="B1784" s="142"/>
      <c r="C1784" s="142"/>
      <c r="D1784" s="142"/>
      <c r="E1784" s="144" t="s">
        <v>1337</v>
      </c>
      <c r="F1784" s="142"/>
      <c r="G1784" s="142"/>
      <c r="H1784" s="145" t="s">
        <v>89</v>
      </c>
      <c r="I1784" s="146">
        <v>6</v>
      </c>
      <c r="J1784" s="146">
        <f>'Plant &amp; Machinery'!G47</f>
        <v>684</v>
      </c>
      <c r="K1784" s="146">
        <f>J1784*I1784</f>
        <v>4104</v>
      </c>
    </row>
    <row r="1785" spans="1:11">
      <c r="A1785" s="143"/>
      <c r="B1785" s="142"/>
      <c r="C1785" s="142"/>
      <c r="D1785" s="142"/>
      <c r="E1785" s="144" t="s">
        <v>1347</v>
      </c>
      <c r="F1785" s="142"/>
      <c r="G1785" s="142"/>
      <c r="H1785" s="145" t="s">
        <v>89</v>
      </c>
      <c r="I1785" s="146">
        <v>6</v>
      </c>
      <c r="J1785" s="146">
        <f>'Plant &amp; Machinery'!G18</f>
        <v>1537</v>
      </c>
      <c r="K1785" s="146">
        <f>J1785*I1785</f>
        <v>9222</v>
      </c>
    </row>
    <row r="1786" spans="1:11">
      <c r="A1786" s="143"/>
      <c r="B1786" s="142"/>
      <c r="C1786" s="142"/>
      <c r="D1786" s="142"/>
      <c r="E1786" s="144" t="s">
        <v>1987</v>
      </c>
      <c r="F1786" s="142"/>
      <c r="G1786" s="142"/>
      <c r="H1786" s="145" t="s">
        <v>89</v>
      </c>
      <c r="I1786" s="146">
        <v>6</v>
      </c>
      <c r="J1786" s="146">
        <f>'Plant &amp; Machinery'!G11</f>
        <v>1711</v>
      </c>
      <c r="K1786" s="146">
        <f>I1786*J1786</f>
        <v>10266</v>
      </c>
    </row>
    <row r="1787" spans="1:11">
      <c r="A1787" s="143"/>
      <c r="B1787" s="142"/>
      <c r="C1787" s="142"/>
      <c r="D1787" s="142"/>
      <c r="E1787" s="144" t="s">
        <v>1956</v>
      </c>
      <c r="F1787" s="142"/>
      <c r="G1787" s="142"/>
      <c r="H1787" s="145" t="s">
        <v>89</v>
      </c>
      <c r="I1787" s="146">
        <v>15</v>
      </c>
      <c r="J1787" s="146">
        <f>'Plant &amp; Machinery'!G36</f>
        <v>1320</v>
      </c>
      <c r="K1787" s="146">
        <f>J1787*I1787</f>
        <v>19800</v>
      </c>
    </row>
    <row r="1788" spans="1:11">
      <c r="A1788" s="143"/>
      <c r="B1788" s="142"/>
      <c r="C1788" s="142"/>
      <c r="D1788" s="141" t="s">
        <v>1881</v>
      </c>
      <c r="E1788" s="141" t="s">
        <v>1293</v>
      </c>
      <c r="F1788" s="142"/>
      <c r="G1788" s="142"/>
      <c r="H1788" s="142"/>
      <c r="I1788" s="142"/>
      <c r="J1788" s="142"/>
      <c r="K1788" s="142"/>
    </row>
    <row r="1789" spans="1:11">
      <c r="A1789" s="143"/>
      <c r="B1789" s="142"/>
      <c r="C1789" s="142"/>
      <c r="D1789" s="142"/>
      <c r="E1789" s="144" t="s">
        <v>2091</v>
      </c>
      <c r="F1789" s="142"/>
      <c r="G1789" s="142"/>
      <c r="H1789" s="145" t="s">
        <v>71</v>
      </c>
      <c r="I1789" s="146">
        <v>7.35</v>
      </c>
      <c r="J1789" s="146">
        <f>Material!D40</f>
        <v>53000</v>
      </c>
      <c r="K1789" s="146">
        <f>J1789*I1789</f>
        <v>389550</v>
      </c>
    </row>
    <row r="1790" spans="1:11" ht="30.75" customHeight="1">
      <c r="A1790" s="143"/>
      <c r="B1790" s="142"/>
      <c r="C1790" s="142"/>
      <c r="D1790" s="142"/>
      <c r="E1790" s="702" t="s">
        <v>2059</v>
      </c>
      <c r="F1790" s="702"/>
      <c r="G1790" s="702"/>
      <c r="H1790" s="145" t="s">
        <v>29</v>
      </c>
      <c r="I1790" s="146">
        <v>67.5</v>
      </c>
      <c r="J1790" s="146">
        <f>Material!D65</f>
        <v>1050</v>
      </c>
      <c r="K1790" s="146">
        <f>I1790*J1790</f>
        <v>70875</v>
      </c>
    </row>
    <row r="1791" spans="1:11">
      <c r="A1791" s="143"/>
      <c r="B1791" s="142"/>
      <c r="C1791" s="142"/>
      <c r="D1791" s="141" t="s">
        <v>959</v>
      </c>
      <c r="E1791" s="141" t="s">
        <v>1884</v>
      </c>
      <c r="F1791" s="142"/>
      <c r="G1791" s="142"/>
      <c r="H1791" s="142"/>
      <c r="I1791" s="142"/>
      <c r="J1791" s="142"/>
      <c r="K1791" s="147">
        <f>SUM(K1780:K1790)*12.5%</f>
        <v>64421.1276</v>
      </c>
    </row>
    <row r="1792" spans="1:11">
      <c r="A1792" s="143"/>
      <c r="B1792" s="142"/>
      <c r="C1792" s="142"/>
      <c r="D1792" s="141"/>
      <c r="E1792" s="141"/>
      <c r="F1792" s="142"/>
      <c r="G1792" s="142"/>
      <c r="H1792" s="142"/>
      <c r="I1792" s="142"/>
      <c r="J1792" s="142"/>
      <c r="K1792" s="147"/>
    </row>
    <row r="1793" spans="1:11">
      <c r="A1793" s="143"/>
      <c r="B1793" s="142"/>
      <c r="C1793" s="142"/>
      <c r="D1793" s="144" t="s">
        <v>1989</v>
      </c>
      <c r="E1793" s="142"/>
      <c r="F1793" s="142"/>
      <c r="G1793" s="142"/>
      <c r="H1793" s="142"/>
      <c r="I1793" s="142"/>
      <c r="J1793" s="142"/>
      <c r="K1793" s="146">
        <f>SUM(K1779:K1791)</f>
        <v>579790.14839999995</v>
      </c>
    </row>
    <row r="1794" spans="1:11">
      <c r="A1794" s="143"/>
      <c r="B1794" s="142"/>
      <c r="C1794" s="142"/>
      <c r="D1794" s="141" t="s">
        <v>2088</v>
      </c>
      <c r="E1794" s="142"/>
      <c r="F1794" s="142"/>
      <c r="G1794" s="142"/>
      <c r="H1794" s="142"/>
      <c r="I1794" s="142"/>
      <c r="J1794" s="142"/>
      <c r="K1794" s="147">
        <f>K1793/7500</f>
        <v>77.305353119999992</v>
      </c>
    </row>
    <row r="1795" spans="1:11">
      <c r="A1795" s="143"/>
      <c r="B1795" s="140"/>
      <c r="C1795" s="141" t="s">
        <v>691</v>
      </c>
      <c r="D1795" s="141" t="s">
        <v>692</v>
      </c>
      <c r="E1795" s="142"/>
      <c r="F1795" s="142"/>
      <c r="G1795" s="142"/>
      <c r="H1795" s="142"/>
      <c r="I1795" s="142"/>
      <c r="J1795" s="142"/>
      <c r="K1795" s="142"/>
    </row>
    <row r="1796" spans="1:11">
      <c r="A1796" s="143"/>
      <c r="B1796" s="142"/>
      <c r="C1796" s="142"/>
      <c r="D1796" s="144" t="s">
        <v>1426</v>
      </c>
      <c r="E1796" s="142"/>
      <c r="F1796" s="142"/>
      <c r="G1796" s="142"/>
      <c r="H1796" s="142"/>
      <c r="I1796" s="142"/>
      <c r="J1796" s="142"/>
      <c r="K1796" s="142"/>
    </row>
    <row r="1797" spans="1:11">
      <c r="A1797" s="143"/>
      <c r="B1797" s="142"/>
      <c r="C1797" s="142"/>
      <c r="D1797" s="144" t="s">
        <v>2086</v>
      </c>
      <c r="E1797" s="142"/>
      <c r="F1797" s="142"/>
      <c r="G1797" s="142"/>
      <c r="H1797" s="142"/>
      <c r="I1797" s="142"/>
      <c r="J1797" s="142"/>
      <c r="K1797" s="142"/>
    </row>
    <row r="1798" spans="1:11">
      <c r="A1798" s="143"/>
      <c r="B1798" s="142"/>
      <c r="C1798" s="142"/>
      <c r="D1798" s="141" t="s">
        <v>953</v>
      </c>
      <c r="E1798" s="141" t="s">
        <v>1468</v>
      </c>
      <c r="F1798" s="142"/>
      <c r="G1798" s="142"/>
      <c r="H1798" s="142"/>
      <c r="I1798" s="142"/>
      <c r="J1798" s="142"/>
      <c r="K1798" s="142"/>
    </row>
    <row r="1799" spans="1:11">
      <c r="A1799" s="143"/>
      <c r="B1799" s="142"/>
      <c r="C1799" s="142"/>
      <c r="D1799" s="142"/>
      <c r="E1799" s="144" t="s">
        <v>1292</v>
      </c>
      <c r="F1799" s="142"/>
      <c r="G1799" s="142"/>
      <c r="H1799" s="145" t="s">
        <v>4</v>
      </c>
      <c r="I1799" s="146">
        <v>0.24</v>
      </c>
      <c r="J1799" s="146">
        <f>Labour!D16</f>
        <v>466.67</v>
      </c>
      <c r="K1799" s="146">
        <f>I1799*J1799</f>
        <v>112.0008</v>
      </c>
    </row>
    <row r="1800" spans="1:11">
      <c r="A1800" s="143"/>
      <c r="B1800" s="142"/>
      <c r="C1800" s="142"/>
      <c r="D1800" s="142"/>
      <c r="E1800" s="144" t="s">
        <v>18</v>
      </c>
      <c r="F1800" s="142"/>
      <c r="G1800" s="142"/>
      <c r="H1800" s="145" t="s">
        <v>4</v>
      </c>
      <c r="I1800" s="146">
        <v>6</v>
      </c>
      <c r="J1800" s="146">
        <f>Labour!D17</f>
        <v>466.67</v>
      </c>
      <c r="K1800" s="146">
        <f>I1800*J1800</f>
        <v>2800.02</v>
      </c>
    </row>
    <row r="1801" spans="1:11">
      <c r="A1801" s="143"/>
      <c r="B1801" s="142"/>
      <c r="C1801" s="142"/>
      <c r="D1801" s="141" t="s">
        <v>1876</v>
      </c>
      <c r="E1801" s="141" t="s">
        <v>1231</v>
      </c>
      <c r="F1801" s="142"/>
      <c r="G1801" s="142"/>
      <c r="H1801" s="142"/>
      <c r="I1801" s="142"/>
      <c r="J1801" s="142"/>
      <c r="K1801" s="142"/>
    </row>
    <row r="1802" spans="1:11">
      <c r="A1802" s="143"/>
      <c r="B1802" s="142"/>
      <c r="C1802" s="142"/>
      <c r="D1802" s="142"/>
      <c r="E1802" s="144" t="s">
        <v>2087</v>
      </c>
      <c r="F1802" s="142"/>
      <c r="G1802" s="142"/>
      <c r="H1802" s="145" t="s">
        <v>89</v>
      </c>
      <c r="I1802" s="146">
        <v>6</v>
      </c>
      <c r="J1802" s="146">
        <f>'Plant &amp; Machinery'!G22</f>
        <v>1440</v>
      </c>
      <c r="K1802" s="146">
        <f>I1802*J1802</f>
        <v>8640</v>
      </c>
    </row>
    <row r="1803" spans="1:11">
      <c r="A1803" s="143"/>
      <c r="B1803" s="142"/>
      <c r="C1803" s="142"/>
      <c r="D1803" s="142"/>
      <c r="E1803" s="144" t="s">
        <v>1337</v>
      </c>
      <c r="F1803" s="142"/>
      <c r="G1803" s="142"/>
      <c r="H1803" s="145" t="s">
        <v>89</v>
      </c>
      <c r="I1803" s="146">
        <v>6</v>
      </c>
      <c r="J1803" s="146">
        <f>'Plant &amp; Machinery'!G47</f>
        <v>684</v>
      </c>
      <c r="K1803" s="146">
        <f>J1803*I1803</f>
        <v>4104</v>
      </c>
    </row>
    <row r="1804" spans="1:11">
      <c r="A1804" s="143"/>
      <c r="B1804" s="142"/>
      <c r="C1804" s="142"/>
      <c r="D1804" s="142"/>
      <c r="E1804" s="144" t="s">
        <v>1347</v>
      </c>
      <c r="F1804" s="142"/>
      <c r="G1804" s="142"/>
      <c r="H1804" s="145" t="s">
        <v>89</v>
      </c>
      <c r="I1804" s="146">
        <v>6</v>
      </c>
      <c r="J1804" s="146">
        <f>'Plant &amp; Machinery'!G18</f>
        <v>1537</v>
      </c>
      <c r="K1804" s="146">
        <f>J1804*I1804</f>
        <v>9222</v>
      </c>
    </row>
    <row r="1805" spans="1:11">
      <c r="A1805" s="143"/>
      <c r="B1805" s="142"/>
      <c r="C1805" s="142"/>
      <c r="D1805" s="142"/>
      <c r="E1805" s="144" t="s">
        <v>1987</v>
      </c>
      <c r="F1805" s="142"/>
      <c r="G1805" s="142"/>
      <c r="H1805" s="145" t="s">
        <v>89</v>
      </c>
      <c r="I1805" s="146">
        <v>6</v>
      </c>
      <c r="J1805" s="146">
        <f>'Plant &amp; Machinery'!G11</f>
        <v>1711</v>
      </c>
      <c r="K1805" s="146">
        <f>I1805*J1805</f>
        <v>10266</v>
      </c>
    </row>
    <row r="1806" spans="1:11">
      <c r="A1806" s="143"/>
      <c r="B1806" s="142"/>
      <c r="C1806" s="142"/>
      <c r="D1806" s="142"/>
      <c r="E1806" s="144" t="s">
        <v>1956</v>
      </c>
      <c r="F1806" s="142"/>
      <c r="G1806" s="142"/>
      <c r="H1806" s="145" t="s">
        <v>89</v>
      </c>
      <c r="I1806" s="146">
        <v>15</v>
      </c>
      <c r="J1806" s="146">
        <f>'Plant &amp; Machinery'!G36</f>
        <v>1320</v>
      </c>
      <c r="K1806" s="146">
        <f>J1806*I1806</f>
        <v>19800</v>
      </c>
    </row>
    <row r="1807" spans="1:11">
      <c r="A1807" s="143"/>
      <c r="B1807" s="142"/>
      <c r="C1807" s="142"/>
      <c r="D1807" s="141" t="s">
        <v>1881</v>
      </c>
      <c r="E1807" s="141" t="s">
        <v>1293</v>
      </c>
      <c r="F1807" s="142"/>
      <c r="G1807" s="142"/>
      <c r="H1807" s="142"/>
      <c r="I1807" s="142"/>
      <c r="J1807" s="142"/>
      <c r="K1807" s="142"/>
    </row>
    <row r="1808" spans="1:11">
      <c r="A1808" s="143"/>
      <c r="B1808" s="142"/>
      <c r="C1808" s="142"/>
      <c r="D1808" s="142"/>
      <c r="E1808" s="144" t="s">
        <v>2092</v>
      </c>
      <c r="F1808" s="142"/>
      <c r="G1808" s="142"/>
      <c r="H1808" s="145" t="s">
        <v>71</v>
      </c>
      <c r="I1808" s="146">
        <v>7.35</v>
      </c>
      <c r="J1808" s="146">
        <f>Material!D41</f>
        <v>75400</v>
      </c>
      <c r="K1808" s="146">
        <f>J1808*I1808</f>
        <v>554190</v>
      </c>
    </row>
    <row r="1809" spans="1:11" ht="28.5" customHeight="1">
      <c r="A1809" s="143"/>
      <c r="B1809" s="142"/>
      <c r="C1809" s="142"/>
      <c r="D1809" s="142"/>
      <c r="E1809" s="702" t="s">
        <v>2059</v>
      </c>
      <c r="F1809" s="702"/>
      <c r="G1809" s="702"/>
      <c r="H1809" s="145" t="s">
        <v>29</v>
      </c>
      <c r="I1809" s="146">
        <v>67.5</v>
      </c>
      <c r="J1809" s="146">
        <f>Material!D65</f>
        <v>1050</v>
      </c>
      <c r="K1809" s="146">
        <f>I1809*J1809</f>
        <v>70875</v>
      </c>
    </row>
    <row r="1810" spans="1:11">
      <c r="A1810" s="143"/>
      <c r="B1810" s="142"/>
      <c r="C1810" s="142"/>
      <c r="D1810" s="141" t="s">
        <v>959</v>
      </c>
      <c r="E1810" s="141" t="s">
        <v>1884</v>
      </c>
      <c r="F1810" s="142"/>
      <c r="G1810" s="142"/>
      <c r="H1810" s="142"/>
      <c r="I1810" s="142"/>
      <c r="J1810" s="142"/>
      <c r="K1810" s="147">
        <f>SUM(K1799:K1809)*12.5%</f>
        <v>85001.127600000007</v>
      </c>
    </row>
    <row r="1811" spans="1:11">
      <c r="A1811" s="143"/>
      <c r="B1811" s="142"/>
      <c r="C1811" s="142"/>
      <c r="D1811" s="141"/>
      <c r="E1811" s="141"/>
      <c r="F1811" s="142"/>
      <c r="G1811" s="142"/>
      <c r="H1811" s="142"/>
      <c r="I1811" s="142"/>
      <c r="J1811" s="142"/>
      <c r="K1811" s="147"/>
    </row>
    <row r="1812" spans="1:11">
      <c r="A1812" s="143"/>
      <c r="B1812" s="142"/>
      <c r="C1812" s="142"/>
      <c r="D1812" s="144" t="s">
        <v>1989</v>
      </c>
      <c r="E1812" s="142"/>
      <c r="F1812" s="142"/>
      <c r="G1812" s="142"/>
      <c r="H1812" s="142"/>
      <c r="I1812" s="142"/>
      <c r="J1812" s="142"/>
      <c r="K1812" s="146">
        <f>SUM(K1798:K1810)</f>
        <v>765010.14840000006</v>
      </c>
    </row>
    <row r="1813" spans="1:11">
      <c r="A1813" s="143"/>
      <c r="B1813" s="142"/>
      <c r="C1813" s="142"/>
      <c r="D1813" s="141" t="s">
        <v>2088</v>
      </c>
      <c r="E1813" s="142"/>
      <c r="F1813" s="142"/>
      <c r="G1813" s="142"/>
      <c r="H1813" s="142"/>
      <c r="I1813" s="142"/>
      <c r="J1813" s="142"/>
      <c r="K1813" s="147">
        <f>K1812/7500</f>
        <v>102.00135312</v>
      </c>
    </row>
    <row r="1814" spans="1:11" ht="30" customHeight="1">
      <c r="A1814" s="143"/>
      <c r="B1814" s="148" t="s">
        <v>726</v>
      </c>
      <c r="C1814" s="701" t="s">
        <v>2093</v>
      </c>
      <c r="D1814" s="701"/>
      <c r="E1814" s="701"/>
      <c r="F1814" s="701"/>
      <c r="G1814" s="701"/>
      <c r="H1814" s="142"/>
      <c r="I1814" s="142"/>
      <c r="J1814" s="142"/>
      <c r="K1814" s="142"/>
    </row>
    <row r="1815" spans="1:11">
      <c r="A1815" s="143"/>
      <c r="B1815" s="140">
        <v>510</v>
      </c>
      <c r="C1815" s="141" t="s">
        <v>721</v>
      </c>
      <c r="D1815" s="142"/>
      <c r="E1815" s="142"/>
      <c r="F1815" s="142"/>
      <c r="G1815" s="142"/>
      <c r="H1815" s="142"/>
      <c r="I1815" s="142"/>
      <c r="J1815" s="142"/>
      <c r="K1815" s="142"/>
    </row>
    <row r="1816" spans="1:11">
      <c r="A1816" s="143"/>
      <c r="B1816" s="140"/>
      <c r="C1816" s="141" t="s">
        <v>384</v>
      </c>
      <c r="D1816" s="141" t="s">
        <v>72</v>
      </c>
      <c r="E1816" s="142"/>
      <c r="F1816" s="142"/>
      <c r="G1816" s="142"/>
      <c r="H1816" s="142"/>
      <c r="I1816" s="142"/>
      <c r="J1816" s="142"/>
      <c r="K1816" s="142"/>
    </row>
    <row r="1817" spans="1:11">
      <c r="A1817" s="143"/>
      <c r="B1817" s="142"/>
      <c r="C1817" s="142"/>
      <c r="D1817" s="144" t="s">
        <v>1426</v>
      </c>
      <c r="E1817" s="142"/>
      <c r="F1817" s="142"/>
      <c r="G1817" s="142"/>
      <c r="H1817" s="142"/>
      <c r="I1817" s="142"/>
      <c r="J1817" s="142"/>
      <c r="K1817" s="142"/>
    </row>
    <row r="1818" spans="1:11">
      <c r="A1818" s="143"/>
      <c r="B1818" s="142"/>
      <c r="C1818" s="142"/>
      <c r="D1818" s="144" t="s">
        <v>2094</v>
      </c>
      <c r="E1818" s="142"/>
      <c r="F1818" s="142"/>
      <c r="G1818" s="142"/>
      <c r="H1818" s="142"/>
      <c r="I1818" s="142"/>
      <c r="J1818" s="142"/>
      <c r="K1818" s="142"/>
    </row>
    <row r="1819" spans="1:11">
      <c r="A1819" s="143"/>
      <c r="B1819" s="142"/>
      <c r="C1819" s="142"/>
      <c r="D1819" s="141" t="s">
        <v>953</v>
      </c>
      <c r="E1819" s="141" t="s">
        <v>1468</v>
      </c>
      <c r="F1819" s="142"/>
      <c r="G1819" s="142"/>
      <c r="H1819" s="142"/>
      <c r="I1819" s="142"/>
      <c r="J1819" s="142"/>
      <c r="K1819" s="142"/>
    </row>
    <row r="1820" spans="1:11">
      <c r="A1820" s="143"/>
      <c r="B1820" s="142"/>
      <c r="C1820" s="142"/>
      <c r="D1820" s="142"/>
      <c r="E1820" s="144" t="s">
        <v>1292</v>
      </c>
      <c r="F1820" s="142"/>
      <c r="G1820" s="142"/>
      <c r="H1820" s="145" t="s">
        <v>4</v>
      </c>
      <c r="I1820" s="146">
        <v>0.16</v>
      </c>
      <c r="J1820" s="146">
        <f>Labour!D16</f>
        <v>466.67</v>
      </c>
      <c r="K1820" s="146">
        <f>I1820*J1820</f>
        <v>74.667200000000008</v>
      </c>
    </row>
    <row r="1821" spans="1:11">
      <c r="A1821" s="143"/>
      <c r="B1821" s="142"/>
      <c r="C1821" s="142"/>
      <c r="D1821" s="142"/>
      <c r="E1821" s="144" t="s">
        <v>18</v>
      </c>
      <c r="F1821" s="142"/>
      <c r="G1821" s="142"/>
      <c r="H1821" s="145" t="s">
        <v>4</v>
      </c>
      <c r="I1821" s="146">
        <v>4</v>
      </c>
      <c r="J1821" s="146">
        <f>Labour!D17</f>
        <v>466.67</v>
      </c>
      <c r="K1821" s="146">
        <f>I1821*J1821</f>
        <v>1866.68</v>
      </c>
    </row>
    <row r="1822" spans="1:11">
      <c r="A1822" s="143"/>
      <c r="B1822" s="142"/>
      <c r="C1822" s="142"/>
      <c r="D1822" s="141" t="s">
        <v>1876</v>
      </c>
      <c r="E1822" s="141" t="s">
        <v>1231</v>
      </c>
      <c r="F1822" s="142"/>
      <c r="G1822" s="142"/>
      <c r="H1822" s="142"/>
      <c r="I1822" s="142"/>
      <c r="J1822" s="142"/>
      <c r="K1822" s="142"/>
    </row>
    <row r="1823" spans="1:11">
      <c r="A1823" s="143"/>
      <c r="B1823" s="142"/>
      <c r="C1823" s="142"/>
      <c r="D1823" s="142"/>
      <c r="E1823" s="144" t="s">
        <v>2095</v>
      </c>
      <c r="F1823" s="142"/>
      <c r="G1823" s="142"/>
      <c r="H1823" s="145" t="s">
        <v>89</v>
      </c>
      <c r="I1823" s="146">
        <v>2</v>
      </c>
      <c r="J1823" s="146">
        <f>'Plant &amp; Machinery'!G7</f>
        <v>17386</v>
      </c>
      <c r="K1823" s="146">
        <f t="shared" ref="K1823:K1828" si="15">J1823*I1823</f>
        <v>34772</v>
      </c>
    </row>
    <row r="1824" spans="1:11">
      <c r="A1824" s="143"/>
      <c r="B1824" s="142"/>
      <c r="C1824" s="142"/>
      <c r="D1824" s="142"/>
      <c r="E1824" s="144" t="s">
        <v>2022</v>
      </c>
      <c r="F1824" s="142"/>
      <c r="G1824" s="142"/>
      <c r="H1824" s="145" t="s">
        <v>89</v>
      </c>
      <c r="I1824" s="146">
        <v>2</v>
      </c>
      <c r="J1824" s="146">
        <f>'Plant &amp; Machinery'!G16</f>
        <v>1392</v>
      </c>
      <c r="K1824" s="146">
        <f t="shared" si="15"/>
        <v>2784</v>
      </c>
    </row>
    <row r="1825" spans="1:11">
      <c r="A1825" s="143"/>
      <c r="B1825" s="142"/>
      <c r="C1825" s="142"/>
      <c r="D1825" s="142"/>
      <c r="E1825" s="144" t="s">
        <v>1347</v>
      </c>
      <c r="F1825" s="142"/>
      <c r="G1825" s="142"/>
      <c r="H1825" s="145" t="s">
        <v>89</v>
      </c>
      <c r="I1825" s="146">
        <v>2</v>
      </c>
      <c r="J1825" s="146">
        <f>'Plant &amp; Machinery'!G18</f>
        <v>1537</v>
      </c>
      <c r="K1825" s="146">
        <f t="shared" si="15"/>
        <v>3074</v>
      </c>
    </row>
    <row r="1826" spans="1:11">
      <c r="A1826" s="143"/>
      <c r="B1826" s="142"/>
      <c r="C1826" s="142"/>
      <c r="D1826" s="142"/>
      <c r="E1826" s="144" t="s">
        <v>2023</v>
      </c>
      <c r="F1826" s="142"/>
      <c r="G1826" s="142"/>
      <c r="H1826" s="145" t="s">
        <v>89</v>
      </c>
      <c r="I1826" s="157">
        <v>1.36</v>
      </c>
      <c r="J1826" s="146">
        <f>'Plant &amp; Machinery'!G47</f>
        <v>684</v>
      </c>
      <c r="K1826" s="146">
        <f t="shared" si="15"/>
        <v>930.24000000000012</v>
      </c>
    </row>
    <row r="1827" spans="1:11">
      <c r="A1827" s="143"/>
      <c r="B1827" s="142"/>
      <c r="C1827" s="142"/>
      <c r="D1827" s="142"/>
      <c r="E1827" s="144" t="s">
        <v>2024</v>
      </c>
      <c r="F1827" s="142"/>
      <c r="G1827" s="142"/>
      <c r="H1827" s="145" t="s">
        <v>89</v>
      </c>
      <c r="I1827" s="146">
        <v>2</v>
      </c>
      <c r="J1827" s="146">
        <f>'Plant &amp; Machinery'!G30</f>
        <v>5160</v>
      </c>
      <c r="K1827" s="146">
        <f t="shared" si="15"/>
        <v>10320</v>
      </c>
    </row>
    <row r="1828" spans="1:11">
      <c r="A1828" s="143"/>
      <c r="B1828" s="142"/>
      <c r="C1828" s="142"/>
      <c r="D1828" s="142"/>
      <c r="E1828" s="144" t="s">
        <v>1956</v>
      </c>
      <c r="F1828" s="142"/>
      <c r="G1828" s="142"/>
      <c r="H1828" s="145" t="s">
        <v>89</v>
      </c>
      <c r="I1828" s="146">
        <v>10</v>
      </c>
      <c r="J1828" s="146">
        <f>'Plant &amp; Machinery'!G36</f>
        <v>1320</v>
      </c>
      <c r="K1828" s="146">
        <f t="shared" si="15"/>
        <v>13200</v>
      </c>
    </row>
    <row r="1829" spans="1:11">
      <c r="A1829" s="143"/>
      <c r="B1829" s="142"/>
      <c r="C1829" s="142"/>
      <c r="D1829" s="141" t="s">
        <v>957</v>
      </c>
      <c r="E1829" s="141" t="s">
        <v>1293</v>
      </c>
      <c r="F1829" s="142"/>
      <c r="G1829" s="142"/>
      <c r="H1829" s="142"/>
      <c r="I1829" s="142"/>
      <c r="J1829" s="142"/>
      <c r="K1829" s="142"/>
    </row>
    <row r="1830" spans="1:11">
      <c r="A1830" s="143"/>
      <c r="B1830" s="142"/>
      <c r="C1830" s="142"/>
      <c r="D1830" s="142"/>
      <c r="E1830" s="144" t="s">
        <v>2096</v>
      </c>
      <c r="F1830" s="142"/>
      <c r="G1830" s="142"/>
      <c r="H1830" s="145" t="s">
        <v>71</v>
      </c>
      <c r="I1830" s="146">
        <v>3.4</v>
      </c>
      <c r="J1830" s="146">
        <f>Material!D43</f>
        <v>45290</v>
      </c>
      <c r="K1830" s="146">
        <f>J1830*I1830</f>
        <v>153986</v>
      </c>
    </row>
    <row r="1831" spans="1:11" ht="29.25" customHeight="1">
      <c r="A1831" s="143"/>
      <c r="B1831" s="142"/>
      <c r="C1831" s="142"/>
      <c r="D1831" s="142"/>
      <c r="E1831" s="702" t="s">
        <v>2097</v>
      </c>
      <c r="F1831" s="702"/>
      <c r="G1831" s="702"/>
      <c r="H1831" s="145" t="s">
        <v>29</v>
      </c>
      <c r="I1831" s="146">
        <v>30</v>
      </c>
      <c r="J1831" s="146">
        <f>Material!D61</f>
        <v>1193</v>
      </c>
      <c r="K1831" s="146">
        <f>I1831*J1831</f>
        <v>35790</v>
      </c>
    </row>
    <row r="1832" spans="1:11">
      <c r="A1832" s="143"/>
      <c r="B1832" s="142"/>
      <c r="C1832" s="142"/>
      <c r="D1832" s="141" t="s">
        <v>1889</v>
      </c>
      <c r="E1832" s="141" t="s">
        <v>1884</v>
      </c>
      <c r="F1832" s="142"/>
      <c r="G1832" s="142"/>
      <c r="H1832" s="142"/>
      <c r="I1832" s="142"/>
      <c r="J1832" s="142"/>
      <c r="K1832" s="147">
        <f>SUM(K1820:K1831)*12.5%</f>
        <v>32099.698400000001</v>
      </c>
    </row>
    <row r="1833" spans="1:11">
      <c r="A1833" s="143"/>
      <c r="B1833" s="142"/>
      <c r="C1833" s="142"/>
      <c r="D1833" s="141"/>
      <c r="E1833" s="141"/>
      <c r="F1833" s="142"/>
      <c r="G1833" s="142"/>
      <c r="H1833" s="142"/>
      <c r="I1833" s="142"/>
      <c r="J1833" s="142"/>
      <c r="K1833" s="147"/>
    </row>
    <row r="1834" spans="1:11">
      <c r="A1834" s="143"/>
      <c r="B1834" s="142"/>
      <c r="C1834" s="142"/>
      <c r="D1834" s="144" t="s">
        <v>2098</v>
      </c>
      <c r="E1834" s="142"/>
      <c r="F1834" s="142"/>
      <c r="G1834" s="142"/>
      <c r="H1834" s="142"/>
      <c r="I1834" s="142"/>
      <c r="J1834" s="142"/>
      <c r="K1834" s="146">
        <f>SUM(K1820:K1832)</f>
        <v>288897.2856</v>
      </c>
    </row>
    <row r="1835" spans="1:11">
      <c r="A1835" s="143"/>
      <c r="B1835" s="142"/>
      <c r="C1835" s="142"/>
      <c r="D1835" s="141" t="s">
        <v>2099</v>
      </c>
      <c r="E1835" s="142"/>
      <c r="F1835" s="142"/>
      <c r="G1835" s="142"/>
      <c r="H1835" s="142"/>
      <c r="I1835" s="142"/>
      <c r="J1835" s="142"/>
      <c r="K1835" s="147">
        <f>K1834/5000</f>
        <v>57.779457120000004</v>
      </c>
    </row>
    <row r="1836" spans="1:11">
      <c r="A1836" s="143"/>
      <c r="B1836" s="140"/>
      <c r="C1836" s="141" t="s">
        <v>390</v>
      </c>
      <c r="D1836" s="141" t="s">
        <v>70</v>
      </c>
      <c r="E1836" s="142"/>
      <c r="F1836" s="142"/>
      <c r="G1836" s="142"/>
      <c r="H1836" s="142"/>
      <c r="I1836" s="142"/>
      <c r="J1836" s="142"/>
      <c r="K1836" s="142"/>
    </row>
    <row r="1837" spans="1:11">
      <c r="A1837" s="143"/>
      <c r="B1837" s="142"/>
      <c r="C1837" s="142"/>
      <c r="D1837" s="144" t="s">
        <v>1426</v>
      </c>
      <c r="E1837" s="142"/>
      <c r="F1837" s="142"/>
      <c r="G1837" s="142"/>
      <c r="H1837" s="142"/>
      <c r="I1837" s="142"/>
      <c r="J1837" s="142"/>
      <c r="K1837" s="142"/>
    </row>
    <row r="1838" spans="1:11">
      <c r="A1838" s="143"/>
      <c r="B1838" s="142"/>
      <c r="C1838" s="142"/>
      <c r="D1838" s="144" t="s">
        <v>2094</v>
      </c>
      <c r="E1838" s="142"/>
      <c r="F1838" s="142"/>
      <c r="G1838" s="142"/>
      <c r="H1838" s="142"/>
      <c r="I1838" s="142"/>
      <c r="J1838" s="142"/>
      <c r="K1838" s="142"/>
    </row>
    <row r="1839" spans="1:11">
      <c r="A1839" s="143"/>
      <c r="B1839" s="142"/>
      <c r="C1839" s="142"/>
      <c r="D1839" s="141" t="s">
        <v>953</v>
      </c>
      <c r="E1839" s="141" t="s">
        <v>1468</v>
      </c>
      <c r="F1839" s="142"/>
      <c r="G1839" s="142"/>
      <c r="H1839" s="142"/>
      <c r="I1839" s="142"/>
      <c r="J1839" s="142"/>
      <c r="K1839" s="142"/>
    </row>
    <row r="1840" spans="1:11">
      <c r="A1840" s="143"/>
      <c r="B1840" s="142"/>
      <c r="C1840" s="142"/>
      <c r="D1840" s="142"/>
      <c r="E1840" s="144" t="s">
        <v>1292</v>
      </c>
      <c r="F1840" s="142"/>
      <c r="G1840" s="142"/>
      <c r="H1840" s="145" t="s">
        <v>4</v>
      </c>
      <c r="I1840" s="146">
        <v>0.16</v>
      </c>
      <c r="J1840" s="146">
        <f>Labour!D16</f>
        <v>466.67</v>
      </c>
      <c r="K1840" s="146">
        <f>I1840*J1840</f>
        <v>74.667200000000008</v>
      </c>
    </row>
    <row r="1841" spans="1:11">
      <c r="A1841" s="143"/>
      <c r="B1841" s="142"/>
      <c r="C1841" s="142"/>
      <c r="D1841" s="142"/>
      <c r="E1841" s="144" t="s">
        <v>18</v>
      </c>
      <c r="F1841" s="142"/>
      <c r="G1841" s="142"/>
      <c r="H1841" s="145" t="s">
        <v>4</v>
      </c>
      <c r="I1841" s="146">
        <v>4</v>
      </c>
      <c r="J1841" s="146">
        <f>Labour!D17</f>
        <v>466.67</v>
      </c>
      <c r="K1841" s="146">
        <f>I1841*J1841</f>
        <v>1866.68</v>
      </c>
    </row>
    <row r="1842" spans="1:11">
      <c r="A1842" s="143"/>
      <c r="B1842" s="142"/>
      <c r="C1842" s="142"/>
      <c r="D1842" s="141" t="s">
        <v>1876</v>
      </c>
      <c r="E1842" s="141" t="s">
        <v>1231</v>
      </c>
      <c r="F1842" s="142"/>
      <c r="G1842" s="142"/>
      <c r="H1842" s="142"/>
      <c r="I1842" s="142"/>
      <c r="J1842" s="142"/>
      <c r="K1842" s="142"/>
    </row>
    <row r="1843" spans="1:11">
      <c r="A1843" s="143"/>
      <c r="B1843" s="142"/>
      <c r="C1843" s="142"/>
      <c r="D1843" s="142"/>
      <c r="E1843" s="144" t="s">
        <v>2095</v>
      </c>
      <c r="F1843" s="142"/>
      <c r="G1843" s="142"/>
      <c r="H1843" s="145" t="s">
        <v>89</v>
      </c>
      <c r="I1843" s="146">
        <v>2</v>
      </c>
      <c r="J1843" s="146">
        <f>'Plant &amp; Machinery'!G7</f>
        <v>17386</v>
      </c>
      <c r="K1843" s="146">
        <f t="shared" ref="K1843:K1848" si="16">J1843*I1843</f>
        <v>34772</v>
      </c>
    </row>
    <row r="1844" spans="1:11">
      <c r="A1844" s="143"/>
      <c r="B1844" s="142"/>
      <c r="C1844" s="142"/>
      <c r="D1844" s="142"/>
      <c r="E1844" s="144" t="s">
        <v>2022</v>
      </c>
      <c r="F1844" s="142"/>
      <c r="G1844" s="142"/>
      <c r="H1844" s="145" t="s">
        <v>89</v>
      </c>
      <c r="I1844" s="146">
        <v>2</v>
      </c>
      <c r="J1844" s="146">
        <f>'Plant &amp; Machinery'!G16</f>
        <v>1392</v>
      </c>
      <c r="K1844" s="146">
        <f t="shared" si="16"/>
        <v>2784</v>
      </c>
    </row>
    <row r="1845" spans="1:11">
      <c r="A1845" s="143"/>
      <c r="B1845" s="142"/>
      <c r="C1845" s="142"/>
      <c r="D1845" s="142"/>
      <c r="E1845" s="144" t="s">
        <v>1347</v>
      </c>
      <c r="F1845" s="142"/>
      <c r="G1845" s="142"/>
      <c r="H1845" s="145" t="s">
        <v>89</v>
      </c>
      <c r="I1845" s="146">
        <v>2</v>
      </c>
      <c r="J1845" s="146">
        <f>'Plant &amp; Machinery'!G18</f>
        <v>1537</v>
      </c>
      <c r="K1845" s="146">
        <f t="shared" si="16"/>
        <v>3074</v>
      </c>
    </row>
    <row r="1846" spans="1:11">
      <c r="A1846" s="143"/>
      <c r="B1846" s="142"/>
      <c r="C1846" s="142"/>
      <c r="D1846" s="142"/>
      <c r="E1846" s="144" t="s">
        <v>2023</v>
      </c>
      <c r="F1846" s="142"/>
      <c r="G1846" s="142"/>
      <c r="H1846" s="145" t="s">
        <v>89</v>
      </c>
      <c r="I1846" s="157">
        <v>1.36</v>
      </c>
      <c r="J1846" s="146">
        <f>'Plant &amp; Machinery'!G47</f>
        <v>684</v>
      </c>
      <c r="K1846" s="146">
        <f t="shared" si="16"/>
        <v>930.24000000000012</v>
      </c>
    </row>
    <row r="1847" spans="1:11">
      <c r="A1847" s="143"/>
      <c r="B1847" s="142"/>
      <c r="C1847" s="142"/>
      <c r="D1847" s="142"/>
      <c r="E1847" s="144" t="s">
        <v>2024</v>
      </c>
      <c r="F1847" s="142"/>
      <c r="G1847" s="142"/>
      <c r="H1847" s="145" t="s">
        <v>89</v>
      </c>
      <c r="I1847" s="146">
        <v>2</v>
      </c>
      <c r="J1847" s="146">
        <f>'Plant &amp; Machinery'!G30</f>
        <v>5160</v>
      </c>
      <c r="K1847" s="146">
        <f t="shared" si="16"/>
        <v>10320</v>
      </c>
    </row>
    <row r="1848" spans="1:11">
      <c r="A1848" s="143"/>
      <c r="B1848" s="142"/>
      <c r="C1848" s="142"/>
      <c r="D1848" s="142"/>
      <c r="E1848" s="144" t="s">
        <v>1956</v>
      </c>
      <c r="F1848" s="142"/>
      <c r="G1848" s="142"/>
      <c r="H1848" s="145" t="s">
        <v>89</v>
      </c>
      <c r="I1848" s="146">
        <v>10</v>
      </c>
      <c r="J1848" s="146">
        <f>'Plant &amp; Machinery'!G36</f>
        <v>1320</v>
      </c>
      <c r="K1848" s="146">
        <f t="shared" si="16"/>
        <v>13200</v>
      </c>
    </row>
    <row r="1849" spans="1:11">
      <c r="A1849" s="143"/>
      <c r="B1849" s="142"/>
      <c r="C1849" s="142"/>
      <c r="D1849" s="141" t="s">
        <v>957</v>
      </c>
      <c r="E1849" s="141" t="s">
        <v>1293</v>
      </c>
      <c r="F1849" s="142"/>
      <c r="G1849" s="142"/>
      <c r="H1849" s="142"/>
      <c r="I1849" s="142"/>
      <c r="J1849" s="142"/>
      <c r="K1849" s="142"/>
    </row>
    <row r="1850" spans="1:11">
      <c r="A1850" s="143"/>
      <c r="B1850" s="142"/>
      <c r="C1850" s="142"/>
      <c r="D1850" s="142"/>
      <c r="E1850" s="144" t="s">
        <v>2100</v>
      </c>
      <c r="F1850" s="142"/>
      <c r="G1850" s="142"/>
      <c r="H1850" s="145" t="s">
        <v>71</v>
      </c>
      <c r="I1850" s="146">
        <v>3.4</v>
      </c>
      <c r="J1850" s="146">
        <f>Material!D42</f>
        <v>47590</v>
      </c>
      <c r="K1850" s="146">
        <f>J1850*I1850</f>
        <v>161806</v>
      </c>
    </row>
    <row r="1851" spans="1:11" ht="30" customHeight="1">
      <c r="A1851" s="143"/>
      <c r="B1851" s="142"/>
      <c r="C1851" s="142"/>
      <c r="D1851" s="142"/>
      <c r="E1851" s="702" t="s">
        <v>2097</v>
      </c>
      <c r="F1851" s="702"/>
      <c r="G1851" s="702"/>
      <c r="H1851" s="145" t="s">
        <v>29</v>
      </c>
      <c r="I1851" s="146">
        <v>30</v>
      </c>
      <c r="J1851" s="146">
        <f>Material!D61</f>
        <v>1193</v>
      </c>
      <c r="K1851" s="146">
        <f>I1851*J1851</f>
        <v>35790</v>
      </c>
    </row>
    <row r="1852" spans="1:11">
      <c r="A1852" s="143"/>
      <c r="B1852" s="142"/>
      <c r="C1852" s="142"/>
      <c r="D1852" s="141" t="s">
        <v>1889</v>
      </c>
      <c r="E1852" s="141" t="s">
        <v>1884</v>
      </c>
      <c r="F1852" s="142"/>
      <c r="G1852" s="142"/>
      <c r="H1852" s="142"/>
      <c r="I1852" s="142"/>
      <c r="J1852" s="142"/>
      <c r="K1852" s="147">
        <f>SUM(K1840:K1851)*12.5%</f>
        <v>33077.198400000001</v>
      </c>
    </row>
    <row r="1853" spans="1:11">
      <c r="A1853" s="143"/>
      <c r="B1853" s="142"/>
      <c r="C1853" s="142"/>
      <c r="D1853" s="141"/>
      <c r="E1853" s="141"/>
      <c r="F1853" s="142"/>
      <c r="G1853" s="142"/>
      <c r="H1853" s="142"/>
      <c r="I1853" s="142"/>
      <c r="J1853" s="142"/>
      <c r="K1853" s="147"/>
    </row>
    <row r="1854" spans="1:11">
      <c r="A1854" s="143"/>
      <c r="B1854" s="142"/>
      <c r="C1854" s="142"/>
      <c r="D1854" s="144" t="s">
        <v>2098</v>
      </c>
      <c r="E1854" s="142"/>
      <c r="F1854" s="142"/>
      <c r="G1854" s="142"/>
      <c r="H1854" s="142"/>
      <c r="I1854" s="142"/>
      <c r="J1854" s="142"/>
      <c r="K1854" s="146">
        <f>SUM(K1840:K1852)</f>
        <v>297694.7856</v>
      </c>
    </row>
    <row r="1855" spans="1:11">
      <c r="A1855" s="143"/>
      <c r="B1855" s="142"/>
      <c r="C1855" s="142"/>
      <c r="D1855" s="141" t="s">
        <v>2099</v>
      </c>
      <c r="E1855" s="142"/>
      <c r="F1855" s="142"/>
      <c r="G1855" s="142"/>
      <c r="H1855" s="142"/>
      <c r="I1855" s="142"/>
      <c r="J1855" s="142"/>
      <c r="K1855" s="147">
        <f>K1854/5000</f>
        <v>59.538957119999999</v>
      </c>
    </row>
    <row r="1856" spans="1:11">
      <c r="A1856" s="143"/>
      <c r="B1856" s="140"/>
      <c r="C1856" s="141" t="s">
        <v>687</v>
      </c>
      <c r="D1856" s="141" t="s">
        <v>688</v>
      </c>
      <c r="E1856" s="142"/>
      <c r="F1856" s="142"/>
      <c r="G1856" s="142"/>
      <c r="H1856" s="142"/>
      <c r="I1856" s="142"/>
      <c r="J1856" s="142"/>
      <c r="K1856" s="142"/>
    </row>
    <row r="1857" spans="1:11">
      <c r="A1857" s="143"/>
      <c r="B1857" s="142"/>
      <c r="C1857" s="142"/>
      <c r="D1857" s="144" t="s">
        <v>1426</v>
      </c>
      <c r="E1857" s="142"/>
      <c r="F1857" s="142"/>
      <c r="G1857" s="142"/>
      <c r="H1857" s="142"/>
      <c r="I1857" s="142"/>
      <c r="J1857" s="142"/>
      <c r="K1857" s="142"/>
    </row>
    <row r="1858" spans="1:11">
      <c r="A1858" s="143"/>
      <c r="B1858" s="142"/>
      <c r="C1858" s="142"/>
      <c r="D1858" s="144" t="s">
        <v>2094</v>
      </c>
      <c r="E1858" s="142"/>
      <c r="F1858" s="142"/>
      <c r="G1858" s="142"/>
      <c r="H1858" s="142"/>
      <c r="I1858" s="142"/>
      <c r="J1858" s="142"/>
      <c r="K1858" s="142"/>
    </row>
    <row r="1859" spans="1:11">
      <c r="A1859" s="143"/>
      <c r="B1859" s="142"/>
      <c r="C1859" s="142"/>
      <c r="D1859" s="141" t="s">
        <v>953</v>
      </c>
      <c r="E1859" s="141" t="s">
        <v>1468</v>
      </c>
      <c r="F1859" s="142"/>
      <c r="G1859" s="142"/>
      <c r="H1859" s="142"/>
      <c r="I1859" s="142"/>
      <c r="J1859" s="142"/>
      <c r="K1859" s="142"/>
    </row>
    <row r="1860" spans="1:11">
      <c r="A1860" s="143"/>
      <c r="B1860" s="142"/>
      <c r="C1860" s="142"/>
      <c r="D1860" s="142"/>
      <c r="E1860" s="144" t="s">
        <v>1292</v>
      </c>
      <c r="F1860" s="142"/>
      <c r="G1860" s="142"/>
      <c r="H1860" s="145" t="s">
        <v>4</v>
      </c>
      <c r="I1860" s="146">
        <v>0.16</v>
      </c>
      <c r="J1860" s="146">
        <f>Labour!D16</f>
        <v>466.67</v>
      </c>
      <c r="K1860" s="146">
        <f>I1860*J1860</f>
        <v>74.667200000000008</v>
      </c>
    </row>
    <row r="1861" spans="1:11">
      <c r="A1861" s="143"/>
      <c r="B1861" s="142"/>
      <c r="C1861" s="142"/>
      <c r="D1861" s="142"/>
      <c r="E1861" s="144" t="s">
        <v>18</v>
      </c>
      <c r="F1861" s="142"/>
      <c r="G1861" s="142"/>
      <c r="H1861" s="145" t="s">
        <v>4</v>
      </c>
      <c r="I1861" s="146">
        <v>4</v>
      </c>
      <c r="J1861" s="146">
        <f>Labour!D17</f>
        <v>466.67</v>
      </c>
      <c r="K1861" s="146">
        <f>I1861*J1861</f>
        <v>1866.68</v>
      </c>
    </row>
    <row r="1862" spans="1:11">
      <c r="A1862" s="143"/>
      <c r="B1862" s="142"/>
      <c r="C1862" s="142"/>
      <c r="D1862" s="141" t="s">
        <v>1876</v>
      </c>
      <c r="E1862" s="141" t="s">
        <v>1231</v>
      </c>
      <c r="F1862" s="142"/>
      <c r="G1862" s="142"/>
      <c r="H1862" s="142"/>
      <c r="I1862" s="142"/>
      <c r="J1862" s="142"/>
      <c r="K1862" s="142"/>
    </row>
    <row r="1863" spans="1:11">
      <c r="A1863" s="143"/>
      <c r="B1863" s="142"/>
      <c r="C1863" s="142"/>
      <c r="D1863" s="142"/>
      <c r="E1863" s="144" t="s">
        <v>2095</v>
      </c>
      <c r="F1863" s="142"/>
      <c r="G1863" s="142"/>
      <c r="H1863" s="145" t="s">
        <v>89</v>
      </c>
      <c r="I1863" s="146">
        <v>2</v>
      </c>
      <c r="J1863" s="146">
        <f>'Plant &amp; Machinery'!G7</f>
        <v>17386</v>
      </c>
      <c r="K1863" s="146">
        <f t="shared" ref="K1863:K1868" si="17">J1863*I1863</f>
        <v>34772</v>
      </c>
    </row>
    <row r="1864" spans="1:11">
      <c r="A1864" s="143"/>
      <c r="B1864" s="142"/>
      <c r="C1864" s="142"/>
      <c r="D1864" s="142"/>
      <c r="E1864" s="144" t="s">
        <v>2022</v>
      </c>
      <c r="F1864" s="142"/>
      <c r="G1864" s="142"/>
      <c r="H1864" s="145" t="s">
        <v>89</v>
      </c>
      <c r="I1864" s="146">
        <v>2</v>
      </c>
      <c r="J1864" s="146">
        <f>'Plant &amp; Machinery'!G16</f>
        <v>1392</v>
      </c>
      <c r="K1864" s="146">
        <f t="shared" si="17"/>
        <v>2784</v>
      </c>
    </row>
    <row r="1865" spans="1:11">
      <c r="A1865" s="143"/>
      <c r="B1865" s="142"/>
      <c r="C1865" s="142"/>
      <c r="D1865" s="142"/>
      <c r="E1865" s="144" t="s">
        <v>1347</v>
      </c>
      <c r="F1865" s="142"/>
      <c r="G1865" s="142"/>
      <c r="H1865" s="145" t="s">
        <v>89</v>
      </c>
      <c r="I1865" s="146">
        <v>2</v>
      </c>
      <c r="J1865" s="146">
        <f>'Plant &amp; Machinery'!G18</f>
        <v>1537</v>
      </c>
      <c r="K1865" s="146">
        <f t="shared" si="17"/>
        <v>3074</v>
      </c>
    </row>
    <row r="1866" spans="1:11">
      <c r="A1866" s="143"/>
      <c r="B1866" s="142"/>
      <c r="C1866" s="142"/>
      <c r="D1866" s="142"/>
      <c r="E1866" s="144" t="s">
        <v>2023</v>
      </c>
      <c r="F1866" s="142"/>
      <c r="G1866" s="142"/>
      <c r="H1866" s="145" t="s">
        <v>89</v>
      </c>
      <c r="I1866" s="157">
        <v>1.36</v>
      </c>
      <c r="J1866" s="146">
        <f>'Plant &amp; Machinery'!G47</f>
        <v>684</v>
      </c>
      <c r="K1866" s="146">
        <f t="shared" si="17"/>
        <v>930.24000000000012</v>
      </c>
    </row>
    <row r="1867" spans="1:11">
      <c r="A1867" s="143"/>
      <c r="B1867" s="142"/>
      <c r="C1867" s="142"/>
      <c r="D1867" s="142"/>
      <c r="E1867" s="144" t="s">
        <v>2024</v>
      </c>
      <c r="F1867" s="142"/>
      <c r="G1867" s="142"/>
      <c r="H1867" s="145" t="s">
        <v>89</v>
      </c>
      <c r="I1867" s="146">
        <v>2</v>
      </c>
      <c r="J1867" s="146">
        <f>'Plant &amp; Machinery'!G30</f>
        <v>5160</v>
      </c>
      <c r="K1867" s="146">
        <f t="shared" si="17"/>
        <v>10320</v>
      </c>
    </row>
    <row r="1868" spans="1:11">
      <c r="A1868" s="143"/>
      <c r="B1868" s="142"/>
      <c r="C1868" s="142"/>
      <c r="D1868" s="142"/>
      <c r="E1868" s="144" t="s">
        <v>1956</v>
      </c>
      <c r="F1868" s="142"/>
      <c r="G1868" s="142"/>
      <c r="H1868" s="145" t="s">
        <v>89</v>
      </c>
      <c r="I1868" s="146">
        <v>10</v>
      </c>
      <c r="J1868" s="146">
        <f>'Plant &amp; Machinery'!G36</f>
        <v>1320</v>
      </c>
      <c r="K1868" s="146">
        <f t="shared" si="17"/>
        <v>13200</v>
      </c>
    </row>
    <row r="1869" spans="1:11">
      <c r="A1869" s="143"/>
      <c r="B1869" s="142"/>
      <c r="C1869" s="142"/>
      <c r="D1869" s="141" t="s">
        <v>957</v>
      </c>
      <c r="E1869" s="141" t="s">
        <v>1293</v>
      </c>
      <c r="F1869" s="142"/>
      <c r="G1869" s="142"/>
      <c r="H1869" s="142"/>
      <c r="I1869" s="142"/>
      <c r="J1869" s="142"/>
      <c r="K1869" s="142"/>
    </row>
    <row r="1870" spans="1:11">
      <c r="A1870" s="143"/>
      <c r="B1870" s="142"/>
      <c r="C1870" s="142"/>
      <c r="D1870" s="142"/>
      <c r="E1870" s="144" t="s">
        <v>2101</v>
      </c>
      <c r="F1870" s="142"/>
      <c r="G1870" s="142"/>
      <c r="H1870" s="145" t="s">
        <v>71</v>
      </c>
      <c r="I1870" s="146">
        <v>3.4</v>
      </c>
      <c r="J1870" s="146">
        <f>Material!D41</f>
        <v>75400</v>
      </c>
      <c r="K1870" s="146">
        <f>I1870*J1870</f>
        <v>256360</v>
      </c>
    </row>
    <row r="1871" spans="1:11" ht="27.75" customHeight="1">
      <c r="A1871" s="143"/>
      <c r="B1871" s="142"/>
      <c r="C1871" s="142"/>
      <c r="D1871" s="142"/>
      <c r="E1871" s="702" t="s">
        <v>2097</v>
      </c>
      <c r="F1871" s="702"/>
      <c r="G1871" s="702"/>
      <c r="H1871" s="145" t="s">
        <v>29</v>
      </c>
      <c r="I1871" s="146">
        <v>30</v>
      </c>
      <c r="J1871" s="146">
        <f>Material!D61</f>
        <v>1193</v>
      </c>
      <c r="K1871" s="146">
        <f>I1871*J1871</f>
        <v>35790</v>
      </c>
    </row>
    <row r="1872" spans="1:11">
      <c r="A1872" s="143"/>
      <c r="B1872" s="142"/>
      <c r="C1872" s="142"/>
      <c r="D1872" s="141" t="s">
        <v>1889</v>
      </c>
      <c r="E1872" s="141" t="s">
        <v>1884</v>
      </c>
      <c r="F1872" s="142"/>
      <c r="G1872" s="142"/>
      <c r="H1872" s="142"/>
      <c r="I1872" s="142"/>
      <c r="J1872" s="142"/>
      <c r="K1872" s="147">
        <f>SUM(K1860:K1871)*12.5%</f>
        <v>44896.448400000001</v>
      </c>
    </row>
    <row r="1873" spans="1:11">
      <c r="A1873" s="143"/>
      <c r="B1873" s="142"/>
      <c r="C1873" s="142"/>
      <c r="D1873" s="141"/>
      <c r="E1873" s="141"/>
      <c r="F1873" s="142"/>
      <c r="G1873" s="142"/>
      <c r="H1873" s="142"/>
      <c r="I1873" s="142"/>
      <c r="J1873" s="142"/>
      <c r="K1873" s="147"/>
    </row>
    <row r="1874" spans="1:11">
      <c r="A1874" s="143"/>
      <c r="B1874" s="142"/>
      <c r="C1874" s="142"/>
      <c r="D1874" s="144" t="s">
        <v>2098</v>
      </c>
      <c r="E1874" s="142"/>
      <c r="F1874" s="142"/>
      <c r="G1874" s="142"/>
      <c r="H1874" s="142"/>
      <c r="I1874" s="142"/>
      <c r="J1874" s="142"/>
      <c r="K1874" s="146">
        <f>SUM(K1860:K1872)</f>
        <v>404068.0356</v>
      </c>
    </row>
    <row r="1875" spans="1:11">
      <c r="A1875" s="143"/>
      <c r="B1875" s="142"/>
      <c r="C1875" s="142"/>
      <c r="D1875" s="141" t="s">
        <v>2099</v>
      </c>
      <c r="E1875" s="142"/>
      <c r="F1875" s="142"/>
      <c r="G1875" s="142"/>
      <c r="H1875" s="142"/>
      <c r="I1875" s="142"/>
      <c r="J1875" s="142"/>
      <c r="K1875" s="147">
        <f>K1874/5000</f>
        <v>80.81360712</v>
      </c>
    </row>
    <row r="1876" spans="1:11">
      <c r="A1876" s="143"/>
      <c r="B1876" s="140"/>
      <c r="C1876" s="141" t="s">
        <v>689</v>
      </c>
      <c r="D1876" s="141" t="s">
        <v>690</v>
      </c>
      <c r="E1876" s="142"/>
      <c r="F1876" s="142"/>
      <c r="G1876" s="142"/>
      <c r="H1876" s="142"/>
      <c r="I1876" s="142"/>
      <c r="J1876" s="142"/>
      <c r="K1876" s="142"/>
    </row>
    <row r="1877" spans="1:11">
      <c r="A1877" s="143"/>
      <c r="B1877" s="142"/>
      <c r="C1877" s="142"/>
      <c r="D1877" s="144" t="s">
        <v>1426</v>
      </c>
      <c r="E1877" s="142"/>
      <c r="F1877" s="142"/>
      <c r="G1877" s="142"/>
      <c r="H1877" s="142"/>
      <c r="I1877" s="142"/>
      <c r="J1877" s="142"/>
      <c r="K1877" s="142"/>
    </row>
    <row r="1878" spans="1:11">
      <c r="A1878" s="143"/>
      <c r="B1878" s="142"/>
      <c r="C1878" s="142"/>
      <c r="D1878" s="144" t="s">
        <v>2094</v>
      </c>
      <c r="E1878" s="142"/>
      <c r="F1878" s="142"/>
      <c r="G1878" s="142"/>
      <c r="H1878" s="142"/>
      <c r="I1878" s="142"/>
      <c r="J1878" s="142"/>
      <c r="K1878" s="142"/>
    </row>
    <row r="1879" spans="1:11">
      <c r="A1879" s="143"/>
      <c r="B1879" s="142"/>
      <c r="C1879" s="142"/>
      <c r="D1879" s="141" t="s">
        <v>953</v>
      </c>
      <c r="E1879" s="141" t="s">
        <v>1468</v>
      </c>
      <c r="F1879" s="142"/>
      <c r="G1879" s="142"/>
      <c r="H1879" s="142"/>
      <c r="I1879" s="142"/>
      <c r="J1879" s="142"/>
      <c r="K1879" s="142"/>
    </row>
    <row r="1880" spans="1:11">
      <c r="A1880" s="143"/>
      <c r="B1880" s="142"/>
      <c r="C1880" s="142"/>
      <c r="D1880" s="142"/>
      <c r="E1880" s="144" t="s">
        <v>1292</v>
      </c>
      <c r="F1880" s="142"/>
      <c r="G1880" s="142"/>
      <c r="H1880" s="145" t="s">
        <v>4</v>
      </c>
      <c r="I1880" s="146">
        <v>0.16</v>
      </c>
      <c r="J1880" s="146">
        <f>Labour!D16</f>
        <v>466.67</v>
      </c>
      <c r="K1880" s="146">
        <f>I1880*J1880</f>
        <v>74.667200000000008</v>
      </c>
    </row>
    <row r="1881" spans="1:11">
      <c r="A1881" s="143"/>
      <c r="B1881" s="142"/>
      <c r="C1881" s="142"/>
      <c r="D1881" s="142"/>
      <c r="E1881" s="144" t="s">
        <v>18</v>
      </c>
      <c r="F1881" s="142"/>
      <c r="G1881" s="142"/>
      <c r="H1881" s="145" t="s">
        <v>4</v>
      </c>
      <c r="I1881" s="146">
        <v>4</v>
      </c>
      <c r="J1881" s="146">
        <f>Labour!D17</f>
        <v>466.67</v>
      </c>
      <c r="K1881" s="146">
        <f>I1881*J1881</f>
        <v>1866.68</v>
      </c>
    </row>
    <row r="1882" spans="1:11">
      <c r="A1882" s="143"/>
      <c r="B1882" s="142"/>
      <c r="C1882" s="142"/>
      <c r="D1882" s="141" t="s">
        <v>1876</v>
      </c>
      <c r="E1882" s="141" t="s">
        <v>1231</v>
      </c>
      <c r="F1882" s="142"/>
      <c r="G1882" s="142"/>
      <c r="H1882" s="142"/>
      <c r="I1882" s="142"/>
      <c r="J1882" s="142"/>
      <c r="K1882" s="142"/>
    </row>
    <row r="1883" spans="1:11">
      <c r="A1883" s="143"/>
      <c r="B1883" s="142"/>
      <c r="C1883" s="142"/>
      <c r="D1883" s="142"/>
      <c r="E1883" s="144" t="s">
        <v>2102</v>
      </c>
      <c r="F1883" s="142"/>
      <c r="G1883" s="142"/>
      <c r="H1883" s="145" t="s">
        <v>89</v>
      </c>
      <c r="I1883" s="146">
        <v>2</v>
      </c>
      <c r="J1883" s="146">
        <f>'Plant &amp; Machinery'!G7</f>
        <v>17386</v>
      </c>
      <c r="K1883" s="146">
        <f t="shared" ref="K1883:K1888" si="18">J1883*I1883</f>
        <v>34772</v>
      </c>
    </row>
    <row r="1884" spans="1:11">
      <c r="A1884" s="143"/>
      <c r="B1884" s="142"/>
      <c r="C1884" s="142"/>
      <c r="D1884" s="142"/>
      <c r="E1884" s="144" t="s">
        <v>2022</v>
      </c>
      <c r="F1884" s="142"/>
      <c r="G1884" s="142"/>
      <c r="H1884" s="145" t="s">
        <v>89</v>
      </c>
      <c r="I1884" s="146">
        <v>2</v>
      </c>
      <c r="J1884" s="146">
        <f>'Plant &amp; Machinery'!G16</f>
        <v>1392</v>
      </c>
      <c r="K1884" s="146">
        <f t="shared" si="18"/>
        <v>2784</v>
      </c>
    </row>
    <row r="1885" spans="1:11">
      <c r="A1885" s="143"/>
      <c r="B1885" s="142"/>
      <c r="C1885" s="142"/>
      <c r="D1885" s="142"/>
      <c r="E1885" s="144" t="s">
        <v>1347</v>
      </c>
      <c r="F1885" s="142"/>
      <c r="G1885" s="142"/>
      <c r="H1885" s="145" t="s">
        <v>89</v>
      </c>
      <c r="I1885" s="146">
        <v>2</v>
      </c>
      <c r="J1885" s="146">
        <f>'Plant &amp; Machinery'!G18</f>
        <v>1537</v>
      </c>
      <c r="K1885" s="146">
        <f t="shared" si="18"/>
        <v>3074</v>
      </c>
    </row>
    <row r="1886" spans="1:11">
      <c r="A1886" s="143"/>
      <c r="B1886" s="142"/>
      <c r="C1886" s="142"/>
      <c r="D1886" s="142"/>
      <c r="E1886" s="144" t="s">
        <v>2023</v>
      </c>
      <c r="F1886" s="142"/>
      <c r="G1886" s="142"/>
      <c r="H1886" s="145" t="s">
        <v>89</v>
      </c>
      <c r="I1886" s="157">
        <v>1.36</v>
      </c>
      <c r="J1886" s="146">
        <f>'Plant &amp; Machinery'!G47</f>
        <v>684</v>
      </c>
      <c r="K1886" s="146">
        <f t="shared" si="18"/>
        <v>930.24000000000012</v>
      </c>
    </row>
    <row r="1887" spans="1:11">
      <c r="A1887" s="143"/>
      <c r="B1887" s="142"/>
      <c r="C1887" s="142"/>
      <c r="D1887" s="142"/>
      <c r="E1887" s="144" t="s">
        <v>2024</v>
      </c>
      <c r="F1887" s="142"/>
      <c r="G1887" s="142"/>
      <c r="H1887" s="145" t="s">
        <v>89</v>
      </c>
      <c r="I1887" s="146">
        <v>2</v>
      </c>
      <c r="J1887" s="146">
        <f>'Plant &amp; Machinery'!G30</f>
        <v>5160</v>
      </c>
      <c r="K1887" s="146">
        <f t="shared" si="18"/>
        <v>10320</v>
      </c>
    </row>
    <row r="1888" spans="1:11">
      <c r="A1888" s="143"/>
      <c r="B1888" s="142"/>
      <c r="C1888" s="142"/>
      <c r="D1888" s="142"/>
      <c r="E1888" s="144" t="s">
        <v>1956</v>
      </c>
      <c r="F1888" s="142"/>
      <c r="G1888" s="142"/>
      <c r="H1888" s="145" t="s">
        <v>89</v>
      </c>
      <c r="I1888" s="146">
        <v>10</v>
      </c>
      <c r="J1888" s="146">
        <f>'Plant &amp; Machinery'!G36</f>
        <v>1320</v>
      </c>
      <c r="K1888" s="146">
        <f t="shared" si="18"/>
        <v>13200</v>
      </c>
    </row>
    <row r="1889" spans="1:11">
      <c r="A1889" s="143"/>
      <c r="B1889" s="142"/>
      <c r="C1889" s="142"/>
      <c r="D1889" s="141" t="s">
        <v>957</v>
      </c>
      <c r="E1889" s="141" t="s">
        <v>1293</v>
      </c>
      <c r="F1889" s="142"/>
      <c r="G1889" s="142"/>
      <c r="H1889" s="142"/>
      <c r="I1889" s="142"/>
      <c r="J1889" s="142"/>
      <c r="K1889" s="142"/>
    </row>
    <row r="1890" spans="1:11">
      <c r="A1890" s="143"/>
      <c r="B1890" s="142"/>
      <c r="C1890" s="142"/>
      <c r="D1890" s="142"/>
      <c r="E1890" s="144" t="s">
        <v>2103</v>
      </c>
      <c r="F1890" s="142"/>
      <c r="G1890" s="142"/>
      <c r="H1890" s="145" t="s">
        <v>71</v>
      </c>
      <c r="I1890" s="146">
        <v>3.4</v>
      </c>
      <c r="J1890" s="146">
        <f>Material!D40</f>
        <v>53000</v>
      </c>
      <c r="K1890" s="146">
        <f>J1890*I1890</f>
        <v>180200</v>
      </c>
    </row>
    <row r="1891" spans="1:11" ht="30.75" customHeight="1">
      <c r="A1891" s="143"/>
      <c r="B1891" s="142"/>
      <c r="C1891" s="142"/>
      <c r="D1891" s="142"/>
      <c r="E1891" s="702" t="s">
        <v>2097</v>
      </c>
      <c r="F1891" s="702"/>
      <c r="G1891" s="702"/>
      <c r="H1891" s="145" t="s">
        <v>29</v>
      </c>
      <c r="I1891" s="146">
        <v>30</v>
      </c>
      <c r="J1891" s="146">
        <f>Material!D61</f>
        <v>1193</v>
      </c>
      <c r="K1891" s="146">
        <f>I1891*J1891</f>
        <v>35790</v>
      </c>
    </row>
    <row r="1892" spans="1:11">
      <c r="A1892" s="143"/>
      <c r="B1892" s="142"/>
      <c r="C1892" s="142"/>
      <c r="D1892" s="141" t="s">
        <v>1889</v>
      </c>
      <c r="E1892" s="141" t="s">
        <v>1884</v>
      </c>
      <c r="F1892" s="142"/>
      <c r="G1892" s="142"/>
      <c r="H1892" s="142"/>
      <c r="I1892" s="142"/>
      <c r="J1892" s="142"/>
      <c r="K1892" s="147">
        <f>SUM(K1880:K1891)*12.5%</f>
        <v>35376.448400000001</v>
      </c>
    </row>
    <row r="1893" spans="1:11">
      <c r="A1893" s="143"/>
      <c r="B1893" s="142"/>
      <c r="C1893" s="142"/>
      <c r="D1893" s="141"/>
      <c r="E1893" s="141"/>
      <c r="F1893" s="142"/>
      <c r="G1893" s="142"/>
      <c r="H1893" s="142"/>
      <c r="I1893" s="142"/>
      <c r="J1893" s="142"/>
      <c r="K1893" s="147"/>
    </row>
    <row r="1894" spans="1:11">
      <c r="A1894" s="143"/>
      <c r="B1894" s="142"/>
      <c r="C1894" s="142"/>
      <c r="D1894" s="144" t="s">
        <v>2098</v>
      </c>
      <c r="E1894" s="142"/>
      <c r="F1894" s="142"/>
      <c r="G1894" s="142"/>
      <c r="H1894" s="142"/>
      <c r="I1894" s="142"/>
      <c r="J1894" s="142"/>
      <c r="K1894" s="146">
        <f>SUM(K1880:K1892)</f>
        <v>318388.0356</v>
      </c>
    </row>
    <row r="1895" spans="1:11">
      <c r="A1895" s="143"/>
      <c r="B1895" s="142"/>
      <c r="C1895" s="142"/>
      <c r="D1895" s="141" t="s">
        <v>2099</v>
      </c>
      <c r="E1895" s="142"/>
      <c r="F1895" s="142"/>
      <c r="G1895" s="142"/>
      <c r="H1895" s="142"/>
      <c r="I1895" s="142"/>
      <c r="J1895" s="142"/>
      <c r="K1895" s="147">
        <f>K1894/5000</f>
        <v>63.677607119999998</v>
      </c>
    </row>
    <row r="1896" spans="1:11">
      <c r="A1896" s="143"/>
      <c r="B1896" s="140"/>
      <c r="C1896" s="141" t="s">
        <v>691</v>
      </c>
      <c r="D1896" s="141" t="s">
        <v>692</v>
      </c>
      <c r="E1896" s="142"/>
      <c r="F1896" s="142"/>
      <c r="G1896" s="142"/>
      <c r="H1896" s="142"/>
      <c r="I1896" s="142"/>
      <c r="J1896" s="142"/>
      <c r="K1896" s="142"/>
    </row>
    <row r="1897" spans="1:11">
      <c r="A1897" s="143"/>
      <c r="B1897" s="142"/>
      <c r="C1897" s="142"/>
      <c r="D1897" s="144" t="s">
        <v>1426</v>
      </c>
      <c r="E1897" s="142"/>
      <c r="F1897" s="142"/>
      <c r="G1897" s="142"/>
      <c r="H1897" s="142"/>
      <c r="I1897" s="142"/>
      <c r="J1897" s="142"/>
      <c r="K1897" s="142"/>
    </row>
    <row r="1898" spans="1:11">
      <c r="A1898" s="143"/>
      <c r="B1898" s="142"/>
      <c r="C1898" s="142"/>
      <c r="D1898" s="144" t="s">
        <v>2094</v>
      </c>
      <c r="E1898" s="142"/>
      <c r="F1898" s="142"/>
      <c r="G1898" s="142"/>
      <c r="H1898" s="142"/>
      <c r="I1898" s="142"/>
      <c r="J1898" s="142"/>
      <c r="K1898" s="142"/>
    </row>
    <row r="1899" spans="1:11">
      <c r="A1899" s="143"/>
      <c r="B1899" s="142"/>
      <c r="C1899" s="142"/>
      <c r="D1899" s="141" t="s">
        <v>953</v>
      </c>
      <c r="E1899" s="141" t="s">
        <v>1468</v>
      </c>
      <c r="F1899" s="142"/>
      <c r="G1899" s="142"/>
      <c r="H1899" s="142"/>
      <c r="I1899" s="142"/>
      <c r="J1899" s="142"/>
      <c r="K1899" s="142"/>
    </row>
    <row r="1900" spans="1:11">
      <c r="A1900" s="143"/>
      <c r="B1900" s="142"/>
      <c r="C1900" s="142"/>
      <c r="D1900" s="142"/>
      <c r="E1900" s="144" t="s">
        <v>1292</v>
      </c>
      <c r="F1900" s="142"/>
      <c r="G1900" s="142"/>
      <c r="H1900" s="145" t="s">
        <v>4</v>
      </c>
      <c r="I1900" s="146">
        <v>0.16</v>
      </c>
      <c r="J1900" s="146">
        <f>Labour!D16</f>
        <v>466.67</v>
      </c>
      <c r="K1900" s="146">
        <f>I1900*J1900</f>
        <v>74.667200000000008</v>
      </c>
    </row>
    <row r="1901" spans="1:11">
      <c r="A1901" s="143"/>
      <c r="B1901" s="142"/>
      <c r="C1901" s="142"/>
      <c r="D1901" s="142"/>
      <c r="E1901" s="144" t="s">
        <v>18</v>
      </c>
      <c r="F1901" s="142"/>
      <c r="G1901" s="142"/>
      <c r="H1901" s="145" t="s">
        <v>4</v>
      </c>
      <c r="I1901" s="146">
        <v>4</v>
      </c>
      <c r="J1901" s="146">
        <f>Labour!D17</f>
        <v>466.67</v>
      </c>
      <c r="K1901" s="146">
        <f>I1901*J1901</f>
        <v>1866.68</v>
      </c>
    </row>
    <row r="1902" spans="1:11">
      <c r="A1902" s="143"/>
      <c r="B1902" s="142"/>
      <c r="C1902" s="142"/>
      <c r="D1902" s="141" t="s">
        <v>1876</v>
      </c>
      <c r="E1902" s="141" t="s">
        <v>1231</v>
      </c>
      <c r="F1902" s="142"/>
      <c r="G1902" s="142"/>
      <c r="H1902" s="142"/>
      <c r="I1902" s="142"/>
      <c r="J1902" s="142"/>
      <c r="K1902" s="142"/>
    </row>
    <row r="1903" spans="1:11">
      <c r="A1903" s="143"/>
      <c r="B1903" s="142"/>
      <c r="C1903" s="142"/>
      <c r="D1903" s="142"/>
      <c r="E1903" s="144" t="s">
        <v>2095</v>
      </c>
      <c r="F1903" s="142"/>
      <c r="G1903" s="142"/>
      <c r="H1903" s="145" t="s">
        <v>89</v>
      </c>
      <c r="I1903" s="146">
        <v>2</v>
      </c>
      <c r="J1903" s="146">
        <f>'Plant &amp; Machinery'!G7</f>
        <v>17386</v>
      </c>
      <c r="K1903" s="146">
        <f t="shared" ref="K1903:K1908" si="19">J1903*I1903</f>
        <v>34772</v>
      </c>
    </row>
    <row r="1904" spans="1:11">
      <c r="A1904" s="143"/>
      <c r="B1904" s="142"/>
      <c r="C1904" s="142"/>
      <c r="D1904" s="142"/>
      <c r="E1904" s="144" t="s">
        <v>2022</v>
      </c>
      <c r="F1904" s="142"/>
      <c r="G1904" s="142"/>
      <c r="H1904" s="145" t="s">
        <v>89</v>
      </c>
      <c r="I1904" s="146">
        <v>2</v>
      </c>
      <c r="J1904" s="146">
        <f>'Plant &amp; Machinery'!G16</f>
        <v>1392</v>
      </c>
      <c r="K1904" s="146">
        <f t="shared" si="19"/>
        <v>2784</v>
      </c>
    </row>
    <row r="1905" spans="1:11">
      <c r="A1905" s="143"/>
      <c r="B1905" s="142"/>
      <c r="C1905" s="142"/>
      <c r="D1905" s="142"/>
      <c r="E1905" s="144" t="s">
        <v>1347</v>
      </c>
      <c r="F1905" s="142"/>
      <c r="G1905" s="142"/>
      <c r="H1905" s="145" t="s">
        <v>89</v>
      </c>
      <c r="I1905" s="146">
        <v>2</v>
      </c>
      <c r="J1905" s="146">
        <f>'Plant &amp; Machinery'!G18</f>
        <v>1537</v>
      </c>
      <c r="K1905" s="146">
        <f t="shared" si="19"/>
        <v>3074</v>
      </c>
    </row>
    <row r="1906" spans="1:11">
      <c r="A1906" s="143"/>
      <c r="B1906" s="142"/>
      <c r="C1906" s="142"/>
      <c r="D1906" s="142"/>
      <c r="E1906" s="144" t="s">
        <v>2023</v>
      </c>
      <c r="F1906" s="142"/>
      <c r="G1906" s="142"/>
      <c r="H1906" s="145" t="s">
        <v>89</v>
      </c>
      <c r="I1906" s="157">
        <v>1.36</v>
      </c>
      <c r="J1906" s="146">
        <f>'Plant &amp; Machinery'!G47</f>
        <v>684</v>
      </c>
      <c r="K1906" s="146">
        <f t="shared" si="19"/>
        <v>930.24000000000012</v>
      </c>
    </row>
    <row r="1907" spans="1:11">
      <c r="A1907" s="143"/>
      <c r="B1907" s="142"/>
      <c r="C1907" s="142"/>
      <c r="D1907" s="142"/>
      <c r="E1907" s="144" t="s">
        <v>2024</v>
      </c>
      <c r="F1907" s="142"/>
      <c r="G1907" s="142"/>
      <c r="H1907" s="145" t="s">
        <v>89</v>
      </c>
      <c r="I1907" s="146">
        <v>2</v>
      </c>
      <c r="J1907" s="146">
        <f>'Plant &amp; Machinery'!G30</f>
        <v>5160</v>
      </c>
      <c r="K1907" s="146">
        <f t="shared" si="19"/>
        <v>10320</v>
      </c>
    </row>
    <row r="1908" spans="1:11">
      <c r="A1908" s="143"/>
      <c r="B1908" s="142"/>
      <c r="C1908" s="142"/>
      <c r="D1908" s="142"/>
      <c r="E1908" s="144" t="s">
        <v>1956</v>
      </c>
      <c r="F1908" s="142"/>
      <c r="G1908" s="142"/>
      <c r="H1908" s="145" t="s">
        <v>89</v>
      </c>
      <c r="I1908" s="146">
        <v>10</v>
      </c>
      <c r="J1908" s="146">
        <f>'Plant &amp; Machinery'!G36</f>
        <v>1320</v>
      </c>
      <c r="K1908" s="146">
        <f t="shared" si="19"/>
        <v>13200</v>
      </c>
    </row>
    <row r="1909" spans="1:11">
      <c r="A1909" s="143"/>
      <c r="B1909" s="142"/>
      <c r="C1909" s="142"/>
      <c r="D1909" s="141" t="s">
        <v>957</v>
      </c>
      <c r="E1909" s="141" t="s">
        <v>1293</v>
      </c>
      <c r="F1909" s="142"/>
      <c r="G1909" s="142"/>
      <c r="H1909" s="142"/>
      <c r="I1909" s="142"/>
      <c r="J1909" s="142"/>
      <c r="K1909" s="142"/>
    </row>
    <row r="1910" spans="1:11">
      <c r="A1910" s="143"/>
      <c r="B1910" s="142"/>
      <c r="C1910" s="142"/>
      <c r="D1910" s="142"/>
      <c r="E1910" s="144" t="s">
        <v>2104</v>
      </c>
      <c r="F1910" s="142"/>
      <c r="G1910" s="142"/>
      <c r="H1910" s="145" t="s">
        <v>71</v>
      </c>
      <c r="I1910" s="146">
        <v>3.4</v>
      </c>
      <c r="J1910" s="146">
        <f>Material!D41</f>
        <v>75400</v>
      </c>
      <c r="K1910" s="146">
        <f>J1910*I1910</f>
        <v>256360</v>
      </c>
    </row>
    <row r="1911" spans="1:11" ht="30.75" customHeight="1">
      <c r="A1911" s="143"/>
      <c r="B1911" s="142"/>
      <c r="C1911" s="142"/>
      <c r="D1911" s="142"/>
      <c r="E1911" s="702" t="s">
        <v>2097</v>
      </c>
      <c r="F1911" s="702"/>
      <c r="G1911" s="702"/>
      <c r="H1911" s="145" t="s">
        <v>29</v>
      </c>
      <c r="I1911" s="146">
        <v>30</v>
      </c>
      <c r="J1911" s="146">
        <f>Material!D61</f>
        <v>1193</v>
      </c>
      <c r="K1911" s="146">
        <f>I1911*J1911</f>
        <v>35790</v>
      </c>
    </row>
    <row r="1912" spans="1:11">
      <c r="A1912" s="143"/>
      <c r="B1912" s="142"/>
      <c r="C1912" s="142"/>
      <c r="D1912" s="141" t="s">
        <v>1889</v>
      </c>
      <c r="E1912" s="141" t="s">
        <v>1884</v>
      </c>
      <c r="F1912" s="142"/>
      <c r="G1912" s="142"/>
      <c r="H1912" s="142"/>
      <c r="I1912" s="142"/>
      <c r="J1912" s="142"/>
      <c r="K1912" s="147">
        <f>SUM(K1900:K1911)*12.5%</f>
        <v>44896.448400000001</v>
      </c>
    </row>
    <row r="1913" spans="1:11">
      <c r="A1913" s="143"/>
      <c r="B1913" s="142"/>
      <c r="C1913" s="142"/>
      <c r="D1913" s="141"/>
      <c r="E1913" s="141"/>
      <c r="F1913" s="142"/>
      <c r="G1913" s="142"/>
      <c r="H1913" s="142"/>
      <c r="I1913" s="142"/>
      <c r="J1913" s="142"/>
      <c r="K1913" s="147"/>
    </row>
    <row r="1914" spans="1:11">
      <c r="A1914" s="143"/>
      <c r="B1914" s="142"/>
      <c r="C1914" s="142"/>
      <c r="D1914" s="144" t="s">
        <v>2098</v>
      </c>
      <c r="E1914" s="142"/>
      <c r="F1914" s="142"/>
      <c r="G1914" s="142"/>
      <c r="H1914" s="142"/>
      <c r="I1914" s="142"/>
      <c r="J1914" s="142"/>
      <c r="K1914" s="146">
        <f>SUM(K1900:K1912)</f>
        <v>404068.0356</v>
      </c>
    </row>
    <row r="1915" spans="1:11">
      <c r="A1915" s="143"/>
      <c r="B1915" s="142"/>
      <c r="C1915" s="142"/>
      <c r="D1915" s="141" t="s">
        <v>2099</v>
      </c>
      <c r="E1915" s="142"/>
      <c r="F1915" s="142"/>
      <c r="G1915" s="142"/>
      <c r="H1915" s="142"/>
      <c r="I1915" s="142"/>
      <c r="J1915" s="142"/>
      <c r="K1915" s="147">
        <f>K1914/5000</f>
        <v>80.81360712</v>
      </c>
    </row>
    <row r="1916" spans="1:11" ht="40.5" customHeight="1">
      <c r="A1916" s="143"/>
      <c r="B1916" s="148" t="s">
        <v>726</v>
      </c>
      <c r="C1916" s="701" t="s">
        <v>2105</v>
      </c>
      <c r="D1916" s="701"/>
      <c r="E1916" s="701"/>
      <c r="F1916" s="701"/>
      <c r="G1916" s="701"/>
      <c r="H1916" s="142"/>
      <c r="I1916" s="142"/>
      <c r="J1916" s="142"/>
      <c r="K1916" s="142"/>
    </row>
    <row r="1917" spans="1:11">
      <c r="A1917" s="143"/>
      <c r="B1917" s="142"/>
      <c r="C1917" s="141" t="s">
        <v>722</v>
      </c>
      <c r="D1917" s="142"/>
      <c r="E1917" s="142"/>
      <c r="F1917" s="142"/>
      <c r="G1917" s="142"/>
      <c r="H1917" s="142"/>
      <c r="I1917" s="142"/>
      <c r="J1917" s="142"/>
      <c r="K1917" s="142"/>
    </row>
    <row r="1918" spans="1:11">
      <c r="A1918" s="143"/>
      <c r="B1918" s="142"/>
      <c r="C1918" s="141" t="s">
        <v>384</v>
      </c>
      <c r="D1918" s="141" t="s">
        <v>72</v>
      </c>
      <c r="E1918" s="142"/>
      <c r="F1918" s="142"/>
      <c r="G1918" s="142"/>
      <c r="H1918" s="142"/>
      <c r="I1918" s="142"/>
      <c r="J1918" s="142"/>
      <c r="K1918" s="142"/>
    </row>
    <row r="1919" spans="1:11">
      <c r="A1919" s="143"/>
      <c r="B1919" s="142"/>
      <c r="C1919" s="142"/>
      <c r="D1919" s="144" t="s">
        <v>1426</v>
      </c>
      <c r="E1919" s="142"/>
      <c r="F1919" s="142"/>
      <c r="G1919" s="142"/>
      <c r="H1919" s="142"/>
      <c r="I1919" s="142"/>
      <c r="J1919" s="142"/>
      <c r="K1919" s="142"/>
    </row>
    <row r="1920" spans="1:11">
      <c r="A1920" s="143"/>
      <c r="B1920" s="142"/>
      <c r="C1920" s="142"/>
      <c r="D1920" s="144" t="s">
        <v>2086</v>
      </c>
      <c r="E1920" s="142"/>
      <c r="F1920" s="142"/>
      <c r="G1920" s="142"/>
      <c r="H1920" s="142"/>
      <c r="I1920" s="142"/>
      <c r="J1920" s="142"/>
      <c r="K1920" s="142"/>
    </row>
    <row r="1921" spans="1:11">
      <c r="A1921" s="143"/>
      <c r="B1921" s="142"/>
      <c r="C1921" s="142"/>
      <c r="D1921" s="141" t="s">
        <v>953</v>
      </c>
      <c r="E1921" s="141" t="s">
        <v>1468</v>
      </c>
      <c r="F1921" s="142"/>
      <c r="G1921" s="142"/>
      <c r="H1921" s="142"/>
      <c r="I1921" s="142"/>
      <c r="J1921" s="142"/>
      <c r="K1921" s="142"/>
    </row>
    <row r="1922" spans="1:11">
      <c r="A1922" s="143"/>
      <c r="B1922" s="142"/>
      <c r="C1922" s="142"/>
      <c r="D1922" s="141"/>
      <c r="E1922" s="144" t="s">
        <v>17</v>
      </c>
      <c r="F1922" s="142"/>
      <c r="G1922" s="142"/>
      <c r="H1922" s="145" t="s">
        <v>4</v>
      </c>
      <c r="I1922" s="146">
        <v>0.2</v>
      </c>
      <c r="J1922" s="146">
        <f>Labour!D16</f>
        <v>466.67</v>
      </c>
      <c r="K1922" s="146">
        <f>I1922*J1922</f>
        <v>93.334000000000003</v>
      </c>
    </row>
    <row r="1923" spans="1:11">
      <c r="A1923" s="143"/>
      <c r="B1923" s="142"/>
      <c r="C1923" s="142"/>
      <c r="D1923" s="141"/>
      <c r="E1923" s="144" t="s">
        <v>18</v>
      </c>
      <c r="F1923" s="142"/>
      <c r="G1923" s="142"/>
      <c r="H1923" s="145" t="s">
        <v>4</v>
      </c>
      <c r="I1923" s="146">
        <v>5</v>
      </c>
      <c r="J1923" s="146">
        <f>Labour!D17</f>
        <v>466.67</v>
      </c>
      <c r="K1923" s="146">
        <f>I1923*J1923</f>
        <v>2333.35</v>
      </c>
    </row>
    <row r="1924" spans="1:11">
      <c r="A1924" s="143"/>
      <c r="B1924" s="142"/>
      <c r="C1924" s="142"/>
      <c r="D1924" s="141" t="s">
        <v>955</v>
      </c>
      <c r="E1924" s="141" t="s">
        <v>1231</v>
      </c>
      <c r="F1924" s="142"/>
      <c r="G1924" s="142"/>
      <c r="H1924" s="142"/>
      <c r="I1924" s="142"/>
      <c r="J1924" s="142"/>
      <c r="K1924" s="142"/>
    </row>
    <row r="1925" spans="1:11">
      <c r="A1925" s="143"/>
      <c r="B1925" s="142"/>
      <c r="C1925" s="142"/>
      <c r="D1925" s="141"/>
      <c r="E1925" s="144" t="s">
        <v>2087</v>
      </c>
      <c r="F1925" s="142"/>
      <c r="G1925" s="142"/>
      <c r="H1925" s="145" t="s">
        <v>89</v>
      </c>
      <c r="I1925" s="146">
        <v>6</v>
      </c>
      <c r="J1925" s="146">
        <f>'Plant &amp; Machinery'!G22</f>
        <v>1440</v>
      </c>
      <c r="K1925" s="146">
        <f>I1925*J1925</f>
        <v>8640</v>
      </c>
    </row>
    <row r="1926" spans="1:11">
      <c r="A1926" s="143"/>
      <c r="B1926" s="142"/>
      <c r="C1926" s="142"/>
      <c r="D1926" s="141"/>
      <c r="E1926" s="144" t="s">
        <v>1337</v>
      </c>
      <c r="F1926" s="142"/>
      <c r="G1926" s="142"/>
      <c r="H1926" s="145" t="s">
        <v>89</v>
      </c>
      <c r="I1926" s="146">
        <v>6</v>
      </c>
      <c r="J1926" s="146">
        <f>'Plant &amp; Machinery'!G47</f>
        <v>684</v>
      </c>
      <c r="K1926" s="146">
        <f>J1926*I1926</f>
        <v>4104</v>
      </c>
    </row>
    <row r="1927" spans="1:11">
      <c r="A1927" s="143"/>
      <c r="B1927" s="142"/>
      <c r="C1927" s="142"/>
      <c r="D1927" s="141"/>
      <c r="E1927" s="144" t="s">
        <v>1347</v>
      </c>
      <c r="F1927" s="142"/>
      <c r="G1927" s="142"/>
      <c r="H1927" s="145" t="s">
        <v>89</v>
      </c>
      <c r="I1927" s="146">
        <v>6</v>
      </c>
      <c r="J1927" s="146">
        <f>'Plant &amp; Machinery'!G18</f>
        <v>1537</v>
      </c>
      <c r="K1927" s="146">
        <f>J1927*I1927</f>
        <v>9222</v>
      </c>
    </row>
    <row r="1928" spans="1:11">
      <c r="A1928" s="143"/>
      <c r="B1928" s="142"/>
      <c r="C1928" s="142"/>
      <c r="D1928" s="141"/>
      <c r="E1928" s="144" t="s">
        <v>1987</v>
      </c>
      <c r="F1928" s="142"/>
      <c r="G1928" s="142"/>
      <c r="H1928" s="145" t="s">
        <v>89</v>
      </c>
      <c r="I1928" s="146">
        <v>6</v>
      </c>
      <c r="J1928" s="146">
        <f>'Plant &amp; Machinery'!G11</f>
        <v>1711</v>
      </c>
      <c r="K1928" s="146">
        <f>I1928*J1928</f>
        <v>10266</v>
      </c>
    </row>
    <row r="1929" spans="1:11">
      <c r="A1929" s="143"/>
      <c r="B1929" s="142"/>
      <c r="C1929" s="142"/>
      <c r="D1929" s="141"/>
      <c r="E1929" s="144" t="s">
        <v>1956</v>
      </c>
      <c r="F1929" s="142"/>
      <c r="G1929" s="142"/>
      <c r="H1929" s="145" t="s">
        <v>89</v>
      </c>
      <c r="I1929" s="146">
        <v>15</v>
      </c>
      <c r="J1929" s="146">
        <f>'Plant &amp; Machinery'!G36</f>
        <v>1320</v>
      </c>
      <c r="K1929" s="146">
        <f>J1929*I1929</f>
        <v>19800</v>
      </c>
    </row>
    <row r="1930" spans="1:11">
      <c r="A1930" s="143"/>
      <c r="B1930" s="142"/>
      <c r="C1930" s="142"/>
      <c r="D1930" s="141" t="s">
        <v>957</v>
      </c>
      <c r="E1930" s="141" t="s">
        <v>1293</v>
      </c>
      <c r="F1930" s="142"/>
      <c r="G1930" s="142"/>
      <c r="H1930" s="142"/>
      <c r="I1930" s="142"/>
      <c r="J1930" s="142"/>
      <c r="K1930" s="142"/>
    </row>
    <row r="1931" spans="1:11">
      <c r="A1931" s="143"/>
      <c r="B1931" s="142"/>
      <c r="C1931" s="142"/>
      <c r="D1931" s="141"/>
      <c r="E1931" s="144" t="s">
        <v>2076</v>
      </c>
      <c r="F1931" s="142"/>
      <c r="G1931" s="142"/>
      <c r="H1931" s="145" t="s">
        <v>71</v>
      </c>
      <c r="I1931" s="146">
        <v>4.88</v>
      </c>
      <c r="J1931" s="146">
        <f>Material!D43</f>
        <v>45290</v>
      </c>
      <c r="K1931" s="146">
        <f>J1931*I1931</f>
        <v>221015.19999999998</v>
      </c>
    </row>
    <row r="1932" spans="1:11" ht="27.75" customHeight="1">
      <c r="A1932" s="143"/>
      <c r="B1932" s="142"/>
      <c r="C1932" s="142"/>
      <c r="D1932" s="141"/>
      <c r="E1932" s="702" t="s">
        <v>2106</v>
      </c>
      <c r="F1932" s="702"/>
      <c r="G1932" s="702"/>
      <c r="H1932" s="145" t="s">
        <v>29</v>
      </c>
      <c r="I1932" s="146">
        <v>67.5</v>
      </c>
      <c r="J1932" s="146">
        <f>Material!D66</f>
        <v>1050</v>
      </c>
      <c r="K1932" s="146">
        <f>I1932*J1932</f>
        <v>70875</v>
      </c>
    </row>
    <row r="1933" spans="1:11">
      <c r="A1933" s="143"/>
      <c r="B1933" s="142"/>
      <c r="C1933" s="142"/>
      <c r="D1933" s="141" t="s">
        <v>959</v>
      </c>
      <c r="E1933" s="141" t="s">
        <v>1884</v>
      </c>
      <c r="F1933" s="142"/>
      <c r="G1933" s="142"/>
      <c r="H1933" s="142"/>
      <c r="I1933" s="142"/>
      <c r="J1933" s="142"/>
      <c r="K1933" s="147">
        <f>SUM(K1921:K1932)*12.5%</f>
        <v>43293.610499999995</v>
      </c>
    </row>
    <row r="1934" spans="1:11">
      <c r="A1934" s="143"/>
      <c r="B1934" s="142"/>
      <c r="C1934" s="142"/>
      <c r="D1934" s="141"/>
      <c r="E1934" s="141"/>
      <c r="F1934" s="142"/>
      <c r="G1934" s="142"/>
      <c r="H1934" s="142"/>
      <c r="I1934" s="142"/>
      <c r="J1934" s="142"/>
      <c r="K1934" s="147"/>
    </row>
    <row r="1935" spans="1:11">
      <c r="A1935" s="143"/>
      <c r="B1935" s="142"/>
      <c r="C1935" s="142"/>
      <c r="D1935" s="144" t="s">
        <v>1989</v>
      </c>
      <c r="E1935" s="142"/>
      <c r="F1935" s="142"/>
      <c r="G1935" s="142"/>
      <c r="H1935" s="142"/>
      <c r="I1935" s="142"/>
      <c r="J1935" s="142"/>
      <c r="K1935" s="146">
        <f>SUM(K1921:K1933)</f>
        <v>389642.49449999997</v>
      </c>
    </row>
    <row r="1936" spans="1:11">
      <c r="A1936" s="143"/>
      <c r="B1936" s="142"/>
      <c r="C1936" s="142"/>
      <c r="D1936" s="141" t="s">
        <v>1990</v>
      </c>
      <c r="E1936" s="142"/>
      <c r="F1936" s="142"/>
      <c r="G1936" s="142"/>
      <c r="H1936" s="142"/>
      <c r="I1936" s="142"/>
      <c r="J1936" s="142"/>
      <c r="K1936" s="147">
        <f>K1935/7500</f>
        <v>51.952332599999998</v>
      </c>
    </row>
    <row r="1937" spans="1:11">
      <c r="A1937" s="143"/>
      <c r="B1937" s="142"/>
      <c r="C1937" s="141" t="s">
        <v>390</v>
      </c>
      <c r="D1937" s="141" t="s">
        <v>70</v>
      </c>
      <c r="E1937" s="142"/>
      <c r="F1937" s="142"/>
      <c r="G1937" s="142"/>
      <c r="H1937" s="142"/>
      <c r="I1937" s="142"/>
      <c r="J1937" s="142"/>
      <c r="K1937" s="142"/>
    </row>
    <row r="1938" spans="1:11">
      <c r="A1938" s="143"/>
      <c r="B1938" s="142"/>
      <c r="C1938" s="142"/>
      <c r="D1938" s="144" t="s">
        <v>1426</v>
      </c>
      <c r="E1938" s="142"/>
      <c r="F1938" s="142"/>
      <c r="G1938" s="142"/>
      <c r="H1938" s="142"/>
      <c r="I1938" s="142"/>
      <c r="J1938" s="142"/>
      <c r="K1938" s="142"/>
    </row>
    <row r="1939" spans="1:11">
      <c r="A1939" s="143"/>
      <c r="B1939" s="142"/>
      <c r="C1939" s="142"/>
      <c r="D1939" s="144" t="s">
        <v>2086</v>
      </c>
      <c r="E1939" s="142"/>
      <c r="F1939" s="142"/>
      <c r="G1939" s="142"/>
      <c r="H1939" s="142"/>
      <c r="I1939" s="142"/>
      <c r="J1939" s="142"/>
      <c r="K1939" s="142"/>
    </row>
    <row r="1940" spans="1:11">
      <c r="A1940" s="143"/>
      <c r="B1940" s="142"/>
      <c r="C1940" s="142"/>
      <c r="D1940" s="141" t="s">
        <v>953</v>
      </c>
      <c r="E1940" s="141" t="s">
        <v>1468</v>
      </c>
      <c r="F1940" s="142"/>
      <c r="G1940" s="142"/>
      <c r="H1940" s="142"/>
      <c r="I1940" s="142"/>
      <c r="J1940" s="142"/>
      <c r="K1940" s="142"/>
    </row>
    <row r="1941" spans="1:11">
      <c r="A1941" s="143"/>
      <c r="B1941" s="142"/>
      <c r="C1941" s="142"/>
      <c r="D1941" s="141"/>
      <c r="E1941" s="144" t="s">
        <v>17</v>
      </c>
      <c r="F1941" s="142"/>
      <c r="G1941" s="142"/>
      <c r="H1941" s="145" t="s">
        <v>4</v>
      </c>
      <c r="I1941" s="146">
        <v>0.2</v>
      </c>
      <c r="J1941" s="146">
        <f>Labour!D16</f>
        <v>466.67</v>
      </c>
      <c r="K1941" s="146">
        <f>I1941*J1941</f>
        <v>93.334000000000003</v>
      </c>
    </row>
    <row r="1942" spans="1:11">
      <c r="A1942" s="143"/>
      <c r="B1942" s="142"/>
      <c r="C1942" s="142"/>
      <c r="D1942" s="141"/>
      <c r="E1942" s="144" t="s">
        <v>18</v>
      </c>
      <c r="F1942" s="142"/>
      <c r="G1942" s="142"/>
      <c r="H1942" s="145" t="s">
        <v>4</v>
      </c>
      <c r="I1942" s="146">
        <v>5</v>
      </c>
      <c r="J1942" s="146">
        <f>Labour!D17</f>
        <v>466.67</v>
      </c>
      <c r="K1942" s="146">
        <f>I1942*J1942</f>
        <v>2333.35</v>
      </c>
    </row>
    <row r="1943" spans="1:11">
      <c r="A1943" s="143"/>
      <c r="B1943" s="142"/>
      <c r="C1943" s="142"/>
      <c r="D1943" s="141" t="s">
        <v>955</v>
      </c>
      <c r="E1943" s="141" t="s">
        <v>1231</v>
      </c>
      <c r="F1943" s="142"/>
      <c r="G1943" s="142"/>
      <c r="H1943" s="142"/>
      <c r="I1943" s="142"/>
      <c r="J1943" s="142"/>
      <c r="K1943" s="142"/>
    </row>
    <row r="1944" spans="1:11">
      <c r="A1944" s="143"/>
      <c r="B1944" s="142"/>
      <c r="C1944" s="142"/>
      <c r="D1944" s="141"/>
      <c r="E1944" s="144" t="s">
        <v>2087</v>
      </c>
      <c r="F1944" s="142"/>
      <c r="G1944" s="142"/>
      <c r="H1944" s="145" t="s">
        <v>89</v>
      </c>
      <c r="I1944" s="146">
        <v>6</v>
      </c>
      <c r="J1944" s="146">
        <f>'Plant &amp; Machinery'!G22</f>
        <v>1440</v>
      </c>
      <c r="K1944" s="146">
        <f>I1944*J1944</f>
        <v>8640</v>
      </c>
    </row>
    <row r="1945" spans="1:11">
      <c r="A1945" s="143"/>
      <c r="B1945" s="142"/>
      <c r="C1945" s="142"/>
      <c r="D1945" s="141"/>
      <c r="E1945" s="144" t="s">
        <v>1337</v>
      </c>
      <c r="F1945" s="142"/>
      <c r="G1945" s="142"/>
      <c r="H1945" s="145" t="s">
        <v>89</v>
      </c>
      <c r="I1945" s="146">
        <v>6</v>
      </c>
      <c r="J1945" s="146">
        <f>'Plant &amp; Machinery'!G47</f>
        <v>684</v>
      </c>
      <c r="K1945" s="146">
        <f>J1945*I1945</f>
        <v>4104</v>
      </c>
    </row>
    <row r="1946" spans="1:11">
      <c r="A1946" s="143"/>
      <c r="B1946" s="142"/>
      <c r="C1946" s="142"/>
      <c r="D1946" s="141"/>
      <c r="E1946" s="144" t="s">
        <v>1347</v>
      </c>
      <c r="F1946" s="142"/>
      <c r="G1946" s="142"/>
      <c r="H1946" s="145" t="s">
        <v>89</v>
      </c>
      <c r="I1946" s="146">
        <v>6</v>
      </c>
      <c r="J1946" s="146">
        <f>'Plant &amp; Machinery'!G18</f>
        <v>1537</v>
      </c>
      <c r="K1946" s="146">
        <f>J1946*I1946</f>
        <v>9222</v>
      </c>
    </row>
    <row r="1947" spans="1:11">
      <c r="A1947" s="143"/>
      <c r="B1947" s="142"/>
      <c r="C1947" s="142"/>
      <c r="D1947" s="141"/>
      <c r="E1947" s="144" t="s">
        <v>1987</v>
      </c>
      <c r="F1947" s="142"/>
      <c r="G1947" s="142"/>
      <c r="H1947" s="145" t="s">
        <v>89</v>
      </c>
      <c r="I1947" s="146">
        <v>6</v>
      </c>
      <c r="J1947" s="146">
        <f>'Plant &amp; Machinery'!G11</f>
        <v>1711</v>
      </c>
      <c r="K1947" s="146">
        <f>I1947*J1947</f>
        <v>10266</v>
      </c>
    </row>
    <row r="1948" spans="1:11">
      <c r="A1948" s="143"/>
      <c r="B1948" s="142"/>
      <c r="C1948" s="142"/>
      <c r="D1948" s="141"/>
      <c r="E1948" s="144" t="s">
        <v>1956</v>
      </c>
      <c r="F1948" s="142"/>
      <c r="G1948" s="142"/>
      <c r="H1948" s="145" t="s">
        <v>89</v>
      </c>
      <c r="I1948" s="146">
        <v>15</v>
      </c>
      <c r="J1948" s="146">
        <f>'Plant &amp; Machinery'!G36</f>
        <v>1320</v>
      </c>
      <c r="K1948" s="146">
        <f>J1948*I1948</f>
        <v>19800</v>
      </c>
    </row>
    <row r="1949" spans="1:11">
      <c r="A1949" s="143"/>
      <c r="B1949" s="142"/>
      <c r="C1949" s="142"/>
      <c r="D1949" s="141" t="s">
        <v>957</v>
      </c>
      <c r="E1949" s="141" t="s">
        <v>1293</v>
      </c>
      <c r="F1949" s="142"/>
      <c r="G1949" s="142"/>
      <c r="H1949" s="142"/>
      <c r="I1949" s="142"/>
      <c r="J1949" s="142"/>
      <c r="K1949" s="142"/>
    </row>
    <row r="1950" spans="1:11">
      <c r="A1950" s="143"/>
      <c r="B1950" s="142"/>
      <c r="C1950" s="142"/>
      <c r="D1950" s="141"/>
      <c r="E1950" s="144" t="s">
        <v>2107</v>
      </c>
      <c r="F1950" s="142"/>
      <c r="G1950" s="142"/>
      <c r="H1950" s="145" t="s">
        <v>71</v>
      </c>
      <c r="I1950" s="146">
        <v>4.88</v>
      </c>
      <c r="J1950" s="146">
        <f>Material!D42</f>
        <v>47590</v>
      </c>
      <c r="K1950" s="146">
        <f>J1950*I1950</f>
        <v>232239.19999999998</v>
      </c>
    </row>
    <row r="1951" spans="1:11" ht="41.25" customHeight="1">
      <c r="A1951" s="143"/>
      <c r="B1951" s="142"/>
      <c r="C1951" s="142"/>
      <c r="D1951" s="141"/>
      <c r="E1951" s="702" t="s">
        <v>2106</v>
      </c>
      <c r="F1951" s="702"/>
      <c r="G1951" s="702"/>
      <c r="H1951" s="145" t="s">
        <v>29</v>
      </c>
      <c r="I1951" s="146">
        <v>67.5</v>
      </c>
      <c r="J1951" s="146">
        <f>Material!D66</f>
        <v>1050</v>
      </c>
      <c r="K1951" s="146">
        <f>I1951*J1951</f>
        <v>70875</v>
      </c>
    </row>
    <row r="1952" spans="1:11">
      <c r="A1952" s="143"/>
      <c r="B1952" s="142"/>
      <c r="C1952" s="142"/>
      <c r="D1952" s="141" t="s">
        <v>959</v>
      </c>
      <c r="E1952" s="141" t="s">
        <v>1884</v>
      </c>
      <c r="F1952" s="142"/>
      <c r="G1952" s="142"/>
      <c r="H1952" s="142"/>
      <c r="I1952" s="142"/>
      <c r="J1952" s="142"/>
      <c r="K1952" s="147">
        <f>SUM(K1940:K1951)*12.5%</f>
        <v>44696.610499999995</v>
      </c>
    </row>
    <row r="1953" spans="1:11">
      <c r="A1953" s="143"/>
      <c r="B1953" s="142"/>
      <c r="C1953" s="142"/>
      <c r="D1953" s="141"/>
      <c r="E1953" s="141"/>
      <c r="F1953" s="142"/>
      <c r="G1953" s="142"/>
      <c r="H1953" s="142"/>
      <c r="I1953" s="142"/>
      <c r="J1953" s="142"/>
      <c r="K1953" s="147"/>
    </row>
    <row r="1954" spans="1:11">
      <c r="A1954" s="143"/>
      <c r="B1954" s="142"/>
      <c r="C1954" s="142"/>
      <c r="D1954" s="144" t="s">
        <v>1989</v>
      </c>
      <c r="E1954" s="142"/>
      <c r="F1954" s="142"/>
      <c r="G1954" s="142"/>
      <c r="H1954" s="142"/>
      <c r="I1954" s="142"/>
      <c r="J1954" s="142"/>
      <c r="K1954" s="146">
        <f>SUM(K1940:K1952)</f>
        <v>402269.49449999997</v>
      </c>
    </row>
    <row r="1955" spans="1:11">
      <c r="A1955" s="143"/>
      <c r="B1955" s="142"/>
      <c r="C1955" s="142"/>
      <c r="D1955" s="141" t="s">
        <v>1990</v>
      </c>
      <c r="E1955" s="142"/>
      <c r="F1955" s="142"/>
      <c r="G1955" s="142"/>
      <c r="H1955" s="142"/>
      <c r="I1955" s="142"/>
      <c r="J1955" s="142"/>
      <c r="K1955" s="147">
        <f>K1954/7500</f>
        <v>53.635932599999997</v>
      </c>
    </row>
    <row r="1956" spans="1:11">
      <c r="A1956" s="143"/>
      <c r="B1956" s="142"/>
      <c r="C1956" s="141" t="s">
        <v>687</v>
      </c>
      <c r="D1956" s="141" t="s">
        <v>688</v>
      </c>
      <c r="E1956" s="142"/>
      <c r="F1956" s="142"/>
      <c r="G1956" s="142"/>
      <c r="H1956" s="142"/>
      <c r="I1956" s="142"/>
      <c r="J1956" s="142"/>
      <c r="K1956" s="142"/>
    </row>
    <row r="1957" spans="1:11">
      <c r="A1957" s="143"/>
      <c r="B1957" s="142"/>
      <c r="C1957" s="142"/>
      <c r="D1957" s="144" t="s">
        <v>1426</v>
      </c>
      <c r="E1957" s="142"/>
      <c r="F1957" s="142"/>
      <c r="G1957" s="142"/>
      <c r="H1957" s="142"/>
      <c r="I1957" s="142"/>
      <c r="J1957" s="142"/>
      <c r="K1957" s="142"/>
    </row>
    <row r="1958" spans="1:11">
      <c r="A1958" s="143"/>
      <c r="B1958" s="142"/>
      <c r="C1958" s="142"/>
      <c r="D1958" s="144" t="s">
        <v>2086</v>
      </c>
      <c r="E1958" s="142"/>
      <c r="F1958" s="142"/>
      <c r="G1958" s="142"/>
      <c r="H1958" s="142"/>
      <c r="I1958" s="142"/>
      <c r="J1958" s="142"/>
      <c r="K1958" s="142"/>
    </row>
    <row r="1959" spans="1:11">
      <c r="A1959" s="143"/>
      <c r="B1959" s="142"/>
      <c r="C1959" s="142"/>
      <c r="D1959" s="141" t="s">
        <v>953</v>
      </c>
      <c r="E1959" s="141" t="s">
        <v>1468</v>
      </c>
      <c r="F1959" s="142"/>
      <c r="G1959" s="142"/>
      <c r="H1959" s="142"/>
      <c r="I1959" s="142"/>
      <c r="J1959" s="142"/>
      <c r="K1959" s="142"/>
    </row>
    <row r="1960" spans="1:11">
      <c r="A1960" s="143"/>
      <c r="B1960" s="142"/>
      <c r="C1960" s="142"/>
      <c r="D1960" s="141"/>
      <c r="E1960" s="144" t="s">
        <v>17</v>
      </c>
      <c r="F1960" s="142"/>
      <c r="G1960" s="142"/>
      <c r="H1960" s="145" t="s">
        <v>4</v>
      </c>
      <c r="I1960" s="146">
        <v>0.2</v>
      </c>
      <c r="J1960" s="146">
        <f>Labour!D16</f>
        <v>466.67</v>
      </c>
      <c r="K1960" s="146">
        <f>I1960*J1960</f>
        <v>93.334000000000003</v>
      </c>
    </row>
    <row r="1961" spans="1:11">
      <c r="A1961" s="143"/>
      <c r="B1961" s="142"/>
      <c r="C1961" s="142"/>
      <c r="D1961" s="141"/>
      <c r="E1961" s="144" t="s">
        <v>18</v>
      </c>
      <c r="F1961" s="142"/>
      <c r="G1961" s="142"/>
      <c r="H1961" s="145" t="s">
        <v>4</v>
      </c>
      <c r="I1961" s="146">
        <v>5</v>
      </c>
      <c r="J1961" s="146">
        <f>Labour!D17</f>
        <v>466.67</v>
      </c>
      <c r="K1961" s="146">
        <f>I1961*J1961</f>
        <v>2333.35</v>
      </c>
    </row>
    <row r="1962" spans="1:11">
      <c r="A1962" s="143"/>
      <c r="B1962" s="142"/>
      <c r="C1962" s="142"/>
      <c r="D1962" s="141" t="s">
        <v>955</v>
      </c>
      <c r="E1962" s="141" t="s">
        <v>1231</v>
      </c>
      <c r="F1962" s="142"/>
      <c r="G1962" s="142"/>
      <c r="H1962" s="142"/>
      <c r="I1962" s="142"/>
      <c r="J1962" s="142"/>
      <c r="K1962" s="142"/>
    </row>
    <row r="1963" spans="1:11">
      <c r="A1963" s="143"/>
      <c r="B1963" s="142"/>
      <c r="C1963" s="142"/>
      <c r="D1963" s="141"/>
      <c r="E1963" s="144" t="s">
        <v>2087</v>
      </c>
      <c r="F1963" s="142"/>
      <c r="G1963" s="142"/>
      <c r="H1963" s="145" t="s">
        <v>89</v>
      </c>
      <c r="I1963" s="146">
        <v>6</v>
      </c>
      <c r="J1963" s="146">
        <f>'Plant &amp; Machinery'!G22</f>
        <v>1440</v>
      </c>
      <c r="K1963" s="146">
        <f>I1963*J1963</f>
        <v>8640</v>
      </c>
    </row>
    <row r="1964" spans="1:11">
      <c r="A1964" s="143"/>
      <c r="B1964" s="142"/>
      <c r="C1964" s="142"/>
      <c r="D1964" s="141"/>
      <c r="E1964" s="144" t="s">
        <v>1337</v>
      </c>
      <c r="F1964" s="142"/>
      <c r="G1964" s="142"/>
      <c r="H1964" s="145" t="s">
        <v>89</v>
      </c>
      <c r="I1964" s="146">
        <v>6</v>
      </c>
      <c r="J1964" s="146">
        <f>'Plant &amp; Machinery'!G47</f>
        <v>684</v>
      </c>
      <c r="K1964" s="146">
        <f>J1964*I1964</f>
        <v>4104</v>
      </c>
    </row>
    <row r="1965" spans="1:11">
      <c r="A1965" s="143"/>
      <c r="B1965" s="142"/>
      <c r="C1965" s="142"/>
      <c r="D1965" s="141"/>
      <c r="E1965" s="144" t="s">
        <v>1347</v>
      </c>
      <c r="F1965" s="142"/>
      <c r="G1965" s="142"/>
      <c r="H1965" s="145" t="s">
        <v>89</v>
      </c>
      <c r="I1965" s="146">
        <v>6</v>
      </c>
      <c r="J1965" s="146">
        <f>'Plant &amp; Machinery'!G18</f>
        <v>1537</v>
      </c>
      <c r="K1965" s="146">
        <f>J1965*I1965</f>
        <v>9222</v>
      </c>
    </row>
    <row r="1966" spans="1:11">
      <c r="A1966" s="143"/>
      <c r="B1966" s="142"/>
      <c r="C1966" s="142"/>
      <c r="D1966" s="141"/>
      <c r="E1966" s="144" t="s">
        <v>1987</v>
      </c>
      <c r="F1966" s="142"/>
      <c r="G1966" s="142"/>
      <c r="H1966" s="145" t="s">
        <v>89</v>
      </c>
      <c r="I1966" s="146">
        <v>6</v>
      </c>
      <c r="J1966" s="146">
        <f>'Plant &amp; Machinery'!G11</f>
        <v>1711</v>
      </c>
      <c r="K1966" s="146">
        <f>I1966*J1966</f>
        <v>10266</v>
      </c>
    </row>
    <row r="1967" spans="1:11">
      <c r="A1967" s="143"/>
      <c r="B1967" s="142"/>
      <c r="C1967" s="142"/>
      <c r="D1967" s="141"/>
      <c r="E1967" s="144" t="s">
        <v>1956</v>
      </c>
      <c r="F1967" s="142"/>
      <c r="G1967" s="142"/>
      <c r="H1967" s="145" t="s">
        <v>89</v>
      </c>
      <c r="I1967" s="146">
        <v>15</v>
      </c>
      <c r="J1967" s="146">
        <f>'Plant &amp; Machinery'!G36</f>
        <v>1320</v>
      </c>
      <c r="K1967" s="146">
        <f>J1967*I1967</f>
        <v>19800</v>
      </c>
    </row>
    <row r="1968" spans="1:11">
      <c r="A1968" s="143"/>
      <c r="B1968" s="142"/>
      <c r="C1968" s="142"/>
      <c r="D1968" s="141" t="s">
        <v>957</v>
      </c>
      <c r="E1968" s="141" t="s">
        <v>1293</v>
      </c>
      <c r="F1968" s="142"/>
      <c r="G1968" s="142"/>
      <c r="H1968" s="142"/>
      <c r="I1968" s="142"/>
      <c r="J1968" s="142"/>
      <c r="K1968" s="142"/>
    </row>
    <row r="1969" spans="1:11">
      <c r="A1969" s="143"/>
      <c r="B1969" s="142"/>
      <c r="C1969" s="142"/>
      <c r="D1969" s="141"/>
      <c r="E1969" s="144" t="s">
        <v>2108</v>
      </c>
      <c r="F1969" s="142"/>
      <c r="G1969" s="142"/>
      <c r="H1969" s="145" t="s">
        <v>71</v>
      </c>
      <c r="I1969" s="146">
        <v>4.88</v>
      </c>
      <c r="J1969" s="146">
        <f>Material!D41</f>
        <v>75400</v>
      </c>
      <c r="K1969" s="146">
        <f>I1969*J1969</f>
        <v>367952</v>
      </c>
    </row>
    <row r="1970" spans="1:11" ht="41.25" customHeight="1">
      <c r="A1970" s="143"/>
      <c r="B1970" s="142"/>
      <c r="C1970" s="142"/>
      <c r="D1970" s="141"/>
      <c r="E1970" s="702" t="s">
        <v>2106</v>
      </c>
      <c r="F1970" s="702"/>
      <c r="G1970" s="702"/>
      <c r="H1970" s="145" t="s">
        <v>29</v>
      </c>
      <c r="I1970" s="146">
        <v>67.5</v>
      </c>
      <c r="J1970" s="146">
        <f>Material!D66</f>
        <v>1050</v>
      </c>
      <c r="K1970" s="146">
        <f>I1970*J1970</f>
        <v>70875</v>
      </c>
    </row>
    <row r="1971" spans="1:11">
      <c r="A1971" s="143"/>
      <c r="B1971" s="142"/>
      <c r="C1971" s="142"/>
      <c r="D1971" s="141" t="s">
        <v>959</v>
      </c>
      <c r="E1971" s="141" t="s">
        <v>1884</v>
      </c>
      <c r="F1971" s="142"/>
      <c r="G1971" s="142"/>
      <c r="H1971" s="142"/>
      <c r="I1971" s="142"/>
      <c r="J1971" s="142"/>
      <c r="K1971" s="147">
        <f>SUM(K1959:K1970)*12.5%</f>
        <v>61660.710500000001</v>
      </c>
    </row>
    <row r="1972" spans="1:11">
      <c r="A1972" s="143"/>
      <c r="B1972" s="142"/>
      <c r="C1972" s="142"/>
      <c r="D1972" s="141"/>
      <c r="E1972" s="141"/>
      <c r="F1972" s="142"/>
      <c r="G1972" s="142"/>
      <c r="H1972" s="142"/>
      <c r="I1972" s="142"/>
      <c r="J1972" s="142"/>
      <c r="K1972" s="147"/>
    </row>
    <row r="1973" spans="1:11">
      <c r="A1973" s="143"/>
      <c r="B1973" s="142"/>
      <c r="C1973" s="142"/>
      <c r="D1973" s="144" t="s">
        <v>1989</v>
      </c>
      <c r="E1973" s="142"/>
      <c r="F1973" s="142"/>
      <c r="G1973" s="142"/>
      <c r="H1973" s="142"/>
      <c r="I1973" s="142"/>
      <c r="J1973" s="142"/>
      <c r="K1973" s="146">
        <f>SUM(K1959:K1971)</f>
        <v>554946.39450000005</v>
      </c>
    </row>
    <row r="1974" spans="1:11">
      <c r="A1974" s="143"/>
      <c r="B1974" s="142"/>
      <c r="C1974" s="142"/>
      <c r="D1974" s="141" t="s">
        <v>1990</v>
      </c>
      <c r="E1974" s="142"/>
      <c r="F1974" s="142"/>
      <c r="G1974" s="142"/>
      <c r="H1974" s="142"/>
      <c r="I1974" s="142"/>
      <c r="J1974" s="142"/>
      <c r="K1974" s="147">
        <f>K1973/7500</f>
        <v>73.992852600000006</v>
      </c>
    </row>
    <row r="1975" spans="1:11">
      <c r="A1975" s="143"/>
      <c r="B1975" s="142"/>
      <c r="C1975" s="141" t="s">
        <v>689</v>
      </c>
      <c r="D1975" s="141" t="s">
        <v>690</v>
      </c>
      <c r="E1975" s="142"/>
      <c r="F1975" s="142"/>
      <c r="G1975" s="142"/>
      <c r="H1975" s="142"/>
      <c r="I1975" s="142"/>
      <c r="J1975" s="142"/>
      <c r="K1975" s="142"/>
    </row>
    <row r="1976" spans="1:11">
      <c r="A1976" s="143"/>
      <c r="B1976" s="142"/>
      <c r="C1976" s="142"/>
      <c r="D1976" s="144" t="s">
        <v>1426</v>
      </c>
      <c r="E1976" s="142"/>
      <c r="F1976" s="142"/>
      <c r="G1976" s="142"/>
      <c r="H1976" s="142"/>
      <c r="I1976" s="142"/>
      <c r="J1976" s="142"/>
      <c r="K1976" s="142"/>
    </row>
    <row r="1977" spans="1:11">
      <c r="A1977" s="143"/>
      <c r="B1977" s="142"/>
      <c r="C1977" s="142"/>
      <c r="D1977" s="144" t="s">
        <v>2086</v>
      </c>
      <c r="E1977" s="142"/>
      <c r="F1977" s="142"/>
      <c r="G1977" s="142"/>
      <c r="H1977" s="142"/>
      <c r="I1977" s="142"/>
      <c r="J1977" s="142"/>
      <c r="K1977" s="142"/>
    </row>
    <row r="1978" spans="1:11">
      <c r="A1978" s="143"/>
      <c r="B1978" s="142"/>
      <c r="C1978" s="142"/>
      <c r="D1978" s="141" t="s">
        <v>953</v>
      </c>
      <c r="E1978" s="141" t="s">
        <v>1468</v>
      </c>
      <c r="F1978" s="142"/>
      <c r="G1978" s="142"/>
      <c r="H1978" s="142"/>
      <c r="I1978" s="142"/>
      <c r="J1978" s="142"/>
      <c r="K1978" s="142"/>
    </row>
    <row r="1979" spans="1:11">
      <c r="A1979" s="143"/>
      <c r="B1979" s="142"/>
      <c r="C1979" s="142"/>
      <c r="D1979" s="141"/>
      <c r="E1979" s="144" t="s">
        <v>17</v>
      </c>
      <c r="F1979" s="142"/>
      <c r="G1979" s="142"/>
      <c r="H1979" s="145" t="s">
        <v>4</v>
      </c>
      <c r="I1979" s="146">
        <v>0.2</v>
      </c>
      <c r="J1979" s="146">
        <f>Labour!D16</f>
        <v>466.67</v>
      </c>
      <c r="K1979" s="146">
        <f>I1979*J1979</f>
        <v>93.334000000000003</v>
      </c>
    </row>
    <row r="1980" spans="1:11">
      <c r="A1980" s="143"/>
      <c r="B1980" s="142"/>
      <c r="C1980" s="142"/>
      <c r="D1980" s="141"/>
      <c r="E1980" s="144" t="s">
        <v>18</v>
      </c>
      <c r="F1980" s="142"/>
      <c r="G1980" s="142"/>
      <c r="H1980" s="145" t="s">
        <v>4</v>
      </c>
      <c r="I1980" s="146">
        <v>5</v>
      </c>
      <c r="J1980" s="146">
        <f>Labour!D17</f>
        <v>466.67</v>
      </c>
      <c r="K1980" s="146">
        <f>I1980*J1980</f>
        <v>2333.35</v>
      </c>
    </row>
    <row r="1981" spans="1:11">
      <c r="A1981" s="143"/>
      <c r="B1981" s="142"/>
      <c r="C1981" s="142"/>
      <c r="D1981" s="141" t="s">
        <v>955</v>
      </c>
      <c r="E1981" s="141" t="s">
        <v>1231</v>
      </c>
      <c r="F1981" s="142"/>
      <c r="G1981" s="142"/>
      <c r="H1981" s="142"/>
      <c r="I1981" s="142"/>
      <c r="J1981" s="142"/>
      <c r="K1981" s="142"/>
    </row>
    <row r="1982" spans="1:11">
      <c r="A1982" s="143"/>
      <c r="B1982" s="142"/>
      <c r="C1982" s="142"/>
      <c r="D1982" s="141"/>
      <c r="E1982" s="144" t="s">
        <v>2087</v>
      </c>
      <c r="F1982" s="142"/>
      <c r="G1982" s="142"/>
      <c r="H1982" s="145" t="s">
        <v>89</v>
      </c>
      <c r="I1982" s="146">
        <v>6</v>
      </c>
      <c r="J1982" s="146">
        <f>'Plant &amp; Machinery'!G22</f>
        <v>1440</v>
      </c>
      <c r="K1982" s="146">
        <f>I1982*J1982</f>
        <v>8640</v>
      </c>
    </row>
    <row r="1983" spans="1:11">
      <c r="A1983" s="143"/>
      <c r="B1983" s="142"/>
      <c r="C1983" s="142"/>
      <c r="D1983" s="141"/>
      <c r="E1983" s="144" t="s">
        <v>1337</v>
      </c>
      <c r="F1983" s="142"/>
      <c r="G1983" s="142"/>
      <c r="H1983" s="145" t="s">
        <v>89</v>
      </c>
      <c r="I1983" s="146">
        <v>6</v>
      </c>
      <c r="J1983" s="146">
        <f>'Plant &amp; Machinery'!G47</f>
        <v>684</v>
      </c>
      <c r="K1983" s="146">
        <f>J1983*I1983</f>
        <v>4104</v>
      </c>
    </row>
    <row r="1984" spans="1:11">
      <c r="A1984" s="143"/>
      <c r="B1984" s="142"/>
      <c r="C1984" s="142"/>
      <c r="D1984" s="141"/>
      <c r="E1984" s="144" t="s">
        <v>1347</v>
      </c>
      <c r="F1984" s="142"/>
      <c r="G1984" s="142"/>
      <c r="H1984" s="145" t="s">
        <v>89</v>
      </c>
      <c r="I1984" s="146">
        <v>6</v>
      </c>
      <c r="J1984" s="146">
        <f>'Plant &amp; Machinery'!G18</f>
        <v>1537</v>
      </c>
      <c r="K1984" s="146">
        <f>J1984*I1984</f>
        <v>9222</v>
      </c>
    </row>
    <row r="1985" spans="1:11">
      <c r="A1985" s="143"/>
      <c r="B1985" s="142"/>
      <c r="C1985" s="142"/>
      <c r="D1985" s="141"/>
      <c r="E1985" s="144" t="s">
        <v>1987</v>
      </c>
      <c r="F1985" s="142"/>
      <c r="G1985" s="142"/>
      <c r="H1985" s="145" t="s">
        <v>89</v>
      </c>
      <c r="I1985" s="146">
        <v>6</v>
      </c>
      <c r="J1985" s="146">
        <f>'Plant &amp; Machinery'!G11</f>
        <v>1711</v>
      </c>
      <c r="K1985" s="146">
        <f>I1985*J1985</f>
        <v>10266</v>
      </c>
    </row>
    <row r="1986" spans="1:11">
      <c r="A1986" s="143"/>
      <c r="B1986" s="142"/>
      <c r="C1986" s="142"/>
      <c r="D1986" s="141"/>
      <c r="E1986" s="144" t="s">
        <v>1956</v>
      </c>
      <c r="F1986" s="142"/>
      <c r="G1986" s="142"/>
      <c r="H1986" s="145" t="s">
        <v>89</v>
      </c>
      <c r="I1986" s="146">
        <v>15</v>
      </c>
      <c r="J1986" s="146">
        <f>'Plant &amp; Machinery'!G36</f>
        <v>1320</v>
      </c>
      <c r="K1986" s="146">
        <f>J1986*I1986</f>
        <v>19800</v>
      </c>
    </row>
    <row r="1987" spans="1:11">
      <c r="A1987" s="143"/>
      <c r="B1987" s="142"/>
      <c r="C1987" s="142"/>
      <c r="D1987" s="141" t="s">
        <v>957</v>
      </c>
      <c r="E1987" s="141" t="s">
        <v>1293</v>
      </c>
      <c r="F1987" s="142"/>
      <c r="G1987" s="142"/>
      <c r="H1987" s="142"/>
      <c r="I1987" s="142"/>
      <c r="J1987" s="142"/>
      <c r="K1987" s="142"/>
    </row>
    <row r="1988" spans="1:11">
      <c r="A1988" s="143"/>
      <c r="B1988" s="142"/>
      <c r="C1988" s="142"/>
      <c r="D1988" s="141"/>
      <c r="E1988" s="144" t="s">
        <v>2109</v>
      </c>
      <c r="F1988" s="142"/>
      <c r="G1988" s="142"/>
      <c r="H1988" s="145" t="s">
        <v>71</v>
      </c>
      <c r="I1988" s="146">
        <v>4.88</v>
      </c>
      <c r="J1988" s="146">
        <f>Material!D40</f>
        <v>53000</v>
      </c>
      <c r="K1988" s="146">
        <f>J1988*I1988</f>
        <v>258640</v>
      </c>
    </row>
    <row r="1989" spans="1:11" ht="39.75" customHeight="1">
      <c r="A1989" s="143"/>
      <c r="B1989" s="142"/>
      <c r="C1989" s="142"/>
      <c r="D1989" s="141"/>
      <c r="E1989" s="702" t="s">
        <v>2106</v>
      </c>
      <c r="F1989" s="702"/>
      <c r="G1989" s="702"/>
      <c r="H1989" s="145" t="s">
        <v>29</v>
      </c>
      <c r="I1989" s="146">
        <v>67.5</v>
      </c>
      <c r="J1989" s="146">
        <f>Material!D66</f>
        <v>1050</v>
      </c>
      <c r="K1989" s="146">
        <f>I1989*J1989</f>
        <v>70875</v>
      </c>
    </row>
    <row r="1990" spans="1:11">
      <c r="A1990" s="143"/>
      <c r="B1990" s="142"/>
      <c r="C1990" s="142"/>
      <c r="D1990" s="141" t="s">
        <v>959</v>
      </c>
      <c r="E1990" s="141" t="s">
        <v>1884</v>
      </c>
      <c r="F1990" s="142"/>
      <c r="G1990" s="142"/>
      <c r="H1990" s="142"/>
      <c r="I1990" s="142"/>
      <c r="J1990" s="142"/>
      <c r="K1990" s="147">
        <f>SUM(K1978:K1989)*12.5%</f>
        <v>47996.710500000001</v>
      </c>
    </row>
    <row r="1991" spans="1:11">
      <c r="A1991" s="143"/>
      <c r="B1991" s="142"/>
      <c r="C1991" s="142"/>
      <c r="D1991" s="141"/>
      <c r="E1991" s="141"/>
      <c r="F1991" s="142"/>
      <c r="G1991" s="142"/>
      <c r="H1991" s="142"/>
      <c r="I1991" s="142"/>
      <c r="J1991" s="142"/>
      <c r="K1991" s="147"/>
    </row>
    <row r="1992" spans="1:11">
      <c r="A1992" s="143"/>
      <c r="B1992" s="142"/>
      <c r="C1992" s="142"/>
      <c r="D1992" s="144" t="s">
        <v>1989</v>
      </c>
      <c r="E1992" s="142"/>
      <c r="F1992" s="142"/>
      <c r="G1992" s="142"/>
      <c r="H1992" s="142"/>
      <c r="I1992" s="142"/>
      <c r="J1992" s="142"/>
      <c r="K1992" s="146">
        <f>SUM(K1978:K1990)</f>
        <v>431970.39449999999</v>
      </c>
    </row>
    <row r="1993" spans="1:11">
      <c r="A1993" s="143"/>
      <c r="B1993" s="142"/>
      <c r="C1993" s="142"/>
      <c r="D1993" s="141" t="s">
        <v>2110</v>
      </c>
      <c r="E1993" s="142"/>
      <c r="F1993" s="142"/>
      <c r="G1993" s="142"/>
      <c r="H1993" s="142"/>
      <c r="I1993" s="142"/>
      <c r="J1993" s="142"/>
      <c r="K1993" s="147">
        <f>K1992/7500</f>
        <v>57.5960526</v>
      </c>
    </row>
    <row r="1994" spans="1:11">
      <c r="A1994" s="143"/>
      <c r="B1994" s="142"/>
      <c r="C1994" s="141" t="s">
        <v>691</v>
      </c>
      <c r="D1994" s="141" t="s">
        <v>692</v>
      </c>
      <c r="E1994" s="142"/>
      <c r="F1994" s="142"/>
      <c r="G1994" s="142"/>
      <c r="H1994" s="142"/>
      <c r="I1994" s="142"/>
      <c r="J1994" s="142"/>
      <c r="K1994" s="142"/>
    </row>
    <row r="1995" spans="1:11">
      <c r="A1995" s="143"/>
      <c r="B1995" s="142"/>
      <c r="C1995" s="142"/>
      <c r="D1995" s="144" t="s">
        <v>1426</v>
      </c>
      <c r="E1995" s="142"/>
      <c r="F1995" s="142"/>
      <c r="G1995" s="142"/>
      <c r="H1995" s="142"/>
      <c r="I1995" s="142"/>
      <c r="J1995" s="142"/>
      <c r="K1995" s="142"/>
    </row>
    <row r="1996" spans="1:11">
      <c r="A1996" s="143"/>
      <c r="B1996" s="142"/>
      <c r="C1996" s="142"/>
      <c r="D1996" s="144" t="s">
        <v>2086</v>
      </c>
      <c r="E1996" s="142"/>
      <c r="F1996" s="142"/>
      <c r="G1996" s="142"/>
      <c r="H1996" s="142"/>
      <c r="I1996" s="142"/>
      <c r="J1996" s="142"/>
      <c r="K1996" s="142"/>
    </row>
    <row r="1997" spans="1:11">
      <c r="A1997" s="143"/>
      <c r="B1997" s="142"/>
      <c r="C1997" s="142"/>
      <c r="D1997" s="141" t="s">
        <v>953</v>
      </c>
      <c r="E1997" s="141" t="s">
        <v>1468</v>
      </c>
      <c r="F1997" s="142"/>
      <c r="G1997" s="142"/>
      <c r="H1997" s="142"/>
      <c r="I1997" s="142"/>
      <c r="J1997" s="142"/>
      <c r="K1997" s="142"/>
    </row>
    <row r="1998" spans="1:11">
      <c r="A1998" s="143"/>
      <c r="B1998" s="142"/>
      <c r="C1998" s="142"/>
      <c r="D1998" s="141"/>
      <c r="E1998" s="144" t="s">
        <v>17</v>
      </c>
      <c r="F1998" s="142"/>
      <c r="G1998" s="142"/>
      <c r="H1998" s="145" t="s">
        <v>4</v>
      </c>
      <c r="I1998" s="146">
        <v>0.2</v>
      </c>
      <c r="J1998" s="146">
        <f>Labour!D16</f>
        <v>466.67</v>
      </c>
      <c r="K1998" s="146">
        <f>I1998*J1998</f>
        <v>93.334000000000003</v>
      </c>
    </row>
    <row r="1999" spans="1:11">
      <c r="A1999" s="143"/>
      <c r="B1999" s="142"/>
      <c r="C1999" s="142"/>
      <c r="D1999" s="141"/>
      <c r="E1999" s="144" t="s">
        <v>18</v>
      </c>
      <c r="F1999" s="142"/>
      <c r="G1999" s="142"/>
      <c r="H1999" s="145" t="s">
        <v>4</v>
      </c>
      <c r="I1999" s="146">
        <v>5</v>
      </c>
      <c r="J1999" s="146">
        <f>Labour!D17</f>
        <v>466.67</v>
      </c>
      <c r="K1999" s="146">
        <f>I1999*J1999</f>
        <v>2333.35</v>
      </c>
    </row>
    <row r="2000" spans="1:11">
      <c r="A2000" s="143"/>
      <c r="B2000" s="142"/>
      <c r="C2000" s="142"/>
      <c r="D2000" s="141" t="s">
        <v>955</v>
      </c>
      <c r="E2000" s="141" t="s">
        <v>1231</v>
      </c>
      <c r="F2000" s="142"/>
      <c r="G2000" s="142"/>
      <c r="H2000" s="142"/>
      <c r="I2000" s="142"/>
      <c r="J2000" s="142"/>
      <c r="K2000" s="142"/>
    </row>
    <row r="2001" spans="1:11">
      <c r="A2001" s="143"/>
      <c r="B2001" s="142"/>
      <c r="C2001" s="142"/>
      <c r="D2001" s="141"/>
      <c r="E2001" s="144" t="s">
        <v>2087</v>
      </c>
      <c r="F2001" s="142"/>
      <c r="G2001" s="142"/>
      <c r="H2001" s="145" t="s">
        <v>89</v>
      </c>
      <c r="I2001" s="146">
        <v>6</v>
      </c>
      <c r="J2001" s="146">
        <f>'Plant &amp; Machinery'!G22</f>
        <v>1440</v>
      </c>
      <c r="K2001" s="146">
        <f>I2001*J2001</f>
        <v>8640</v>
      </c>
    </row>
    <row r="2002" spans="1:11">
      <c r="A2002" s="143"/>
      <c r="B2002" s="142"/>
      <c r="C2002" s="142"/>
      <c r="D2002" s="141"/>
      <c r="E2002" s="144" t="s">
        <v>1337</v>
      </c>
      <c r="F2002" s="142"/>
      <c r="G2002" s="142"/>
      <c r="H2002" s="145" t="s">
        <v>89</v>
      </c>
      <c r="I2002" s="146">
        <v>6</v>
      </c>
      <c r="J2002" s="146">
        <f>'Plant &amp; Machinery'!G47</f>
        <v>684</v>
      </c>
      <c r="K2002" s="146">
        <f>J2002*I2002</f>
        <v>4104</v>
      </c>
    </row>
    <row r="2003" spans="1:11">
      <c r="A2003" s="143"/>
      <c r="B2003" s="142"/>
      <c r="C2003" s="142"/>
      <c r="D2003" s="141"/>
      <c r="E2003" s="144" t="s">
        <v>1347</v>
      </c>
      <c r="F2003" s="142"/>
      <c r="G2003" s="142"/>
      <c r="H2003" s="145" t="s">
        <v>89</v>
      </c>
      <c r="I2003" s="146">
        <v>6</v>
      </c>
      <c r="J2003" s="146">
        <f>'Plant &amp; Machinery'!G18</f>
        <v>1537</v>
      </c>
      <c r="K2003" s="146">
        <f>J2003*I2003</f>
        <v>9222</v>
      </c>
    </row>
    <row r="2004" spans="1:11">
      <c r="A2004" s="143"/>
      <c r="B2004" s="142"/>
      <c r="C2004" s="142"/>
      <c r="D2004" s="141"/>
      <c r="E2004" s="144" t="s">
        <v>1987</v>
      </c>
      <c r="F2004" s="142"/>
      <c r="G2004" s="142"/>
      <c r="H2004" s="145" t="s">
        <v>89</v>
      </c>
      <c r="I2004" s="146">
        <v>6</v>
      </c>
      <c r="J2004" s="146">
        <f>'Plant &amp; Machinery'!G11</f>
        <v>1711</v>
      </c>
      <c r="K2004" s="146">
        <f>I2004*J2004</f>
        <v>10266</v>
      </c>
    </row>
    <row r="2005" spans="1:11">
      <c r="A2005" s="143"/>
      <c r="B2005" s="142"/>
      <c r="C2005" s="142"/>
      <c r="D2005" s="141"/>
      <c r="E2005" s="144" t="s">
        <v>1956</v>
      </c>
      <c r="F2005" s="142"/>
      <c r="G2005" s="142"/>
      <c r="H2005" s="145" t="s">
        <v>89</v>
      </c>
      <c r="I2005" s="146">
        <v>15</v>
      </c>
      <c r="J2005" s="146">
        <f>'Plant &amp; Machinery'!G36</f>
        <v>1320</v>
      </c>
      <c r="K2005" s="146">
        <f>J2005*I2005</f>
        <v>19800</v>
      </c>
    </row>
    <row r="2006" spans="1:11">
      <c r="A2006" s="143"/>
      <c r="B2006" s="142"/>
      <c r="C2006" s="142"/>
      <c r="D2006" s="141" t="s">
        <v>957</v>
      </c>
      <c r="E2006" s="141" t="s">
        <v>1293</v>
      </c>
      <c r="F2006" s="142"/>
      <c r="G2006" s="142"/>
      <c r="H2006" s="142"/>
      <c r="I2006" s="142"/>
      <c r="J2006" s="142"/>
      <c r="K2006" s="142"/>
    </row>
    <row r="2007" spans="1:11">
      <c r="A2007" s="143"/>
      <c r="B2007" s="142"/>
      <c r="C2007" s="142"/>
      <c r="D2007" s="141"/>
      <c r="E2007" s="144" t="s">
        <v>2111</v>
      </c>
      <c r="F2007" s="142"/>
      <c r="G2007" s="142"/>
      <c r="H2007" s="145" t="s">
        <v>71</v>
      </c>
      <c r="I2007" s="146">
        <v>4.88</v>
      </c>
      <c r="J2007" s="146">
        <f>Material!D41</f>
        <v>75400</v>
      </c>
      <c r="K2007" s="146">
        <f>J2007*I2007</f>
        <v>367952</v>
      </c>
    </row>
    <row r="2008" spans="1:11" ht="35.25" customHeight="1">
      <c r="A2008" s="143"/>
      <c r="B2008" s="142"/>
      <c r="C2008" s="142"/>
      <c r="D2008" s="141"/>
      <c r="E2008" s="702" t="s">
        <v>2106</v>
      </c>
      <c r="F2008" s="702"/>
      <c r="G2008" s="702"/>
      <c r="H2008" s="145" t="s">
        <v>29</v>
      </c>
      <c r="I2008" s="146">
        <v>67.5</v>
      </c>
      <c r="J2008" s="146">
        <f>Material!D66</f>
        <v>1050</v>
      </c>
      <c r="K2008" s="146">
        <f>I2008*J2008</f>
        <v>70875</v>
      </c>
    </row>
    <row r="2009" spans="1:11">
      <c r="A2009" s="143"/>
      <c r="B2009" s="142"/>
      <c r="C2009" s="142"/>
      <c r="D2009" s="141" t="s">
        <v>959</v>
      </c>
      <c r="E2009" s="141" t="s">
        <v>1884</v>
      </c>
      <c r="F2009" s="142"/>
      <c r="G2009" s="142"/>
      <c r="H2009" s="142"/>
      <c r="I2009" s="142"/>
      <c r="J2009" s="142"/>
      <c r="K2009" s="147">
        <f>SUM(K1997:K2008)*12.5%</f>
        <v>61660.710500000001</v>
      </c>
    </row>
    <row r="2010" spans="1:11">
      <c r="A2010" s="143"/>
      <c r="B2010" s="142"/>
      <c r="C2010" s="142"/>
      <c r="D2010" s="141"/>
      <c r="E2010" s="141"/>
      <c r="F2010" s="142"/>
      <c r="G2010" s="142"/>
      <c r="H2010" s="142"/>
      <c r="I2010" s="142"/>
      <c r="J2010" s="142"/>
      <c r="K2010" s="147"/>
    </row>
    <row r="2011" spans="1:11">
      <c r="A2011" s="143"/>
      <c r="B2011" s="142"/>
      <c r="C2011" s="142"/>
      <c r="D2011" s="144" t="s">
        <v>1989</v>
      </c>
      <c r="E2011" s="142"/>
      <c r="F2011" s="142"/>
      <c r="G2011" s="142"/>
      <c r="H2011" s="142"/>
      <c r="I2011" s="142"/>
      <c r="J2011" s="142"/>
      <c r="K2011" s="146">
        <f>SUM(K1997:K2009)</f>
        <v>554946.39450000005</v>
      </c>
    </row>
    <row r="2012" spans="1:11">
      <c r="A2012" s="143"/>
      <c r="B2012" s="142"/>
      <c r="C2012" s="142"/>
      <c r="D2012" s="141" t="s">
        <v>1990</v>
      </c>
      <c r="E2012" s="142"/>
      <c r="F2012" s="142"/>
      <c r="G2012" s="142"/>
      <c r="H2012" s="142"/>
      <c r="I2012" s="142"/>
      <c r="J2012" s="142"/>
      <c r="K2012" s="147">
        <f>K2011/7500</f>
        <v>73.992852600000006</v>
      </c>
    </row>
    <row r="2013" spans="1:11" ht="27" customHeight="1">
      <c r="A2013" s="143"/>
      <c r="B2013" s="148" t="s">
        <v>726</v>
      </c>
      <c r="C2013" s="701" t="s">
        <v>2093</v>
      </c>
      <c r="D2013" s="701"/>
      <c r="E2013" s="701"/>
      <c r="F2013" s="701"/>
      <c r="G2013" s="701"/>
      <c r="H2013" s="142"/>
      <c r="I2013" s="142"/>
      <c r="J2013" s="142"/>
      <c r="K2013" s="142"/>
    </row>
    <row r="2014" spans="1:11" ht="17.25" customHeight="1">
      <c r="A2014" s="139" t="s">
        <v>723</v>
      </c>
      <c r="B2014" s="140">
        <v>511</v>
      </c>
      <c r="C2014" s="141" t="s">
        <v>724</v>
      </c>
      <c r="D2014" s="142"/>
      <c r="E2014" s="142"/>
      <c r="F2014" s="142"/>
      <c r="G2014" s="142"/>
      <c r="H2014" s="142"/>
      <c r="I2014" s="142"/>
      <c r="J2014" s="142"/>
      <c r="K2014" s="142"/>
    </row>
    <row r="2015" spans="1:11" ht="51.75" customHeight="1">
      <c r="A2015" s="143"/>
      <c r="B2015" s="142"/>
      <c r="C2015" s="702" t="s">
        <v>725</v>
      </c>
      <c r="D2015" s="702"/>
      <c r="E2015" s="702"/>
      <c r="F2015" s="702"/>
      <c r="G2015" s="702"/>
      <c r="H2015" s="142"/>
      <c r="I2015" s="142"/>
      <c r="J2015" s="142"/>
      <c r="K2015" s="142"/>
    </row>
    <row r="2016" spans="1:11" ht="66.75" customHeight="1">
      <c r="A2016" s="143"/>
      <c r="B2016" s="160" t="s">
        <v>726</v>
      </c>
      <c r="C2016" s="701" t="s">
        <v>727</v>
      </c>
      <c r="D2016" s="701"/>
      <c r="E2016" s="701"/>
      <c r="F2016" s="701"/>
      <c r="G2016" s="701"/>
      <c r="H2016" s="142"/>
      <c r="I2016" s="142"/>
      <c r="J2016" s="142"/>
      <c r="K2016" s="142"/>
    </row>
  </sheetData>
  <mergeCells count="252">
    <mergeCell ref="A1:K1"/>
    <mergeCell ref="A2:K2"/>
    <mergeCell ref="C3:G3"/>
    <mergeCell ref="D7:G7"/>
    <mergeCell ref="E16:G16"/>
    <mergeCell ref="D26:G26"/>
    <mergeCell ref="E35:G35"/>
    <mergeCell ref="D45:G45"/>
    <mergeCell ref="E54:G54"/>
    <mergeCell ref="D64:G64"/>
    <mergeCell ref="D80:G80"/>
    <mergeCell ref="D96:G96"/>
    <mergeCell ref="D112:G112"/>
    <mergeCell ref="D128:G128"/>
    <mergeCell ref="D129:G129"/>
    <mergeCell ref="C131:G131"/>
    <mergeCell ref="E136:G136"/>
    <mergeCell ref="E139:G139"/>
    <mergeCell ref="E146:G146"/>
    <mergeCell ref="F149:G149"/>
    <mergeCell ref="D164:G164"/>
    <mergeCell ref="D165:G165"/>
    <mergeCell ref="D166:G166"/>
    <mergeCell ref="D167:G167"/>
    <mergeCell ref="D168:G168"/>
    <mergeCell ref="C170:G170"/>
    <mergeCell ref="E182:G182"/>
    <mergeCell ref="E185:G185"/>
    <mergeCell ref="E186:G186"/>
    <mergeCell ref="E187:G187"/>
    <mergeCell ref="E200:G200"/>
    <mergeCell ref="E203:G203"/>
    <mergeCell ref="E204:G204"/>
    <mergeCell ref="E205:G205"/>
    <mergeCell ref="E215:F215"/>
    <mergeCell ref="E218:G218"/>
    <mergeCell ref="E219:G219"/>
    <mergeCell ref="E221:G221"/>
    <mergeCell ref="E224:G224"/>
    <mergeCell ref="E225:G225"/>
    <mergeCell ref="E226:G226"/>
    <mergeCell ref="C231:G231"/>
    <mergeCell ref="C233:G233"/>
    <mergeCell ref="E243:G243"/>
    <mergeCell ref="E245:G245"/>
    <mergeCell ref="E265:G265"/>
    <mergeCell ref="E267:G267"/>
    <mergeCell ref="E284:G284"/>
    <mergeCell ref="E286:G286"/>
    <mergeCell ref="C297:G297"/>
    <mergeCell ref="C298:G298"/>
    <mergeCell ref="F307:G307"/>
    <mergeCell ref="F310:G310"/>
    <mergeCell ref="F315:G315"/>
    <mergeCell ref="F326:G326"/>
    <mergeCell ref="F329:G329"/>
    <mergeCell ref="F334:G334"/>
    <mergeCell ref="F345:G345"/>
    <mergeCell ref="F348:G348"/>
    <mergeCell ref="F353:G353"/>
    <mergeCell ref="F364:G364"/>
    <mergeCell ref="F367:G367"/>
    <mergeCell ref="F371:G371"/>
    <mergeCell ref="F372:G372"/>
    <mergeCell ref="F386:G386"/>
    <mergeCell ref="F390:G390"/>
    <mergeCell ref="F391:G391"/>
    <mergeCell ref="F406:G406"/>
    <mergeCell ref="F410:G410"/>
    <mergeCell ref="F424:G424"/>
    <mergeCell ref="F428:G428"/>
    <mergeCell ref="F442:G442"/>
    <mergeCell ref="F446:G446"/>
    <mergeCell ref="F460:G460"/>
    <mergeCell ref="F463:G463"/>
    <mergeCell ref="F464:G464"/>
    <mergeCell ref="F478:G478"/>
    <mergeCell ref="F481:G481"/>
    <mergeCell ref="F482:G482"/>
    <mergeCell ref="F499:G499"/>
    <mergeCell ref="F500:G500"/>
    <mergeCell ref="F506:G506"/>
    <mergeCell ref="F521:G521"/>
    <mergeCell ref="F522:G522"/>
    <mergeCell ref="F528:G528"/>
    <mergeCell ref="F543:G543"/>
    <mergeCell ref="F544:G544"/>
    <mergeCell ref="F550:G550"/>
    <mergeCell ref="F565:G565"/>
    <mergeCell ref="F566:G566"/>
    <mergeCell ref="F572:G572"/>
    <mergeCell ref="F587:G587"/>
    <mergeCell ref="F588:G588"/>
    <mergeCell ref="F593:G593"/>
    <mergeCell ref="F594:G594"/>
    <mergeCell ref="F610:G610"/>
    <mergeCell ref="F611:G611"/>
    <mergeCell ref="F613:G613"/>
    <mergeCell ref="F617:G617"/>
    <mergeCell ref="F632:G632"/>
    <mergeCell ref="F633:G633"/>
    <mergeCell ref="F635:G635"/>
    <mergeCell ref="F639:G639"/>
    <mergeCell ref="F654:G654"/>
    <mergeCell ref="F655:G655"/>
    <mergeCell ref="F657:G657"/>
    <mergeCell ref="F661:G661"/>
    <mergeCell ref="F676:G676"/>
    <mergeCell ref="F677:G677"/>
    <mergeCell ref="F679:G679"/>
    <mergeCell ref="F682:G682"/>
    <mergeCell ref="F683:G683"/>
    <mergeCell ref="F698:G698"/>
    <mergeCell ref="F699:G699"/>
    <mergeCell ref="F701:G701"/>
    <mergeCell ref="F704:G704"/>
    <mergeCell ref="F705:G705"/>
    <mergeCell ref="C711:G711"/>
    <mergeCell ref="E726:G726"/>
    <mergeCell ref="E739:G739"/>
    <mergeCell ref="E743:G743"/>
    <mergeCell ref="E759:G759"/>
    <mergeCell ref="E760:G760"/>
    <mergeCell ref="E766:G766"/>
    <mergeCell ref="E781:G781"/>
    <mergeCell ref="E782:G782"/>
    <mergeCell ref="E784:G784"/>
    <mergeCell ref="E788:G788"/>
    <mergeCell ref="D793:G793"/>
    <mergeCell ref="C795:G795"/>
    <mergeCell ref="C824:G824"/>
    <mergeCell ref="C825:G825"/>
    <mergeCell ref="E836:G836"/>
    <mergeCell ref="E840:G840"/>
    <mergeCell ref="E854:G854"/>
    <mergeCell ref="E858:G858"/>
    <mergeCell ref="E872:G872"/>
    <mergeCell ref="E876:G876"/>
    <mergeCell ref="E890:G890"/>
    <mergeCell ref="E893:G893"/>
    <mergeCell ref="E894:G894"/>
    <mergeCell ref="E908:G908"/>
    <mergeCell ref="E911:G911"/>
    <mergeCell ref="E912:G912"/>
    <mergeCell ref="E923:G923"/>
    <mergeCell ref="E934:G934"/>
    <mergeCell ref="E944:G944"/>
    <mergeCell ref="E955:G955"/>
    <mergeCell ref="E965:G965"/>
    <mergeCell ref="E976:G976"/>
    <mergeCell ref="E986:G986"/>
    <mergeCell ref="E996:G996"/>
    <mergeCell ref="E997:G997"/>
    <mergeCell ref="E1007:G1007"/>
    <mergeCell ref="E1017:G1017"/>
    <mergeCell ref="E1018:G1018"/>
    <mergeCell ref="C1023:G1023"/>
    <mergeCell ref="D1035:G1035"/>
    <mergeCell ref="C1041:G1041"/>
    <mergeCell ref="E1053:G1053"/>
    <mergeCell ref="E1057:G1057"/>
    <mergeCell ref="E1071:G1071"/>
    <mergeCell ref="E1075:G1075"/>
    <mergeCell ref="E1089:G1089"/>
    <mergeCell ref="E1093:G1093"/>
    <mergeCell ref="E1107:G1107"/>
    <mergeCell ref="E1111:G1111"/>
    <mergeCell ref="E1125:G1125"/>
    <mergeCell ref="E1129:G1129"/>
    <mergeCell ref="E1144:G1144"/>
    <mergeCell ref="E1148:G1148"/>
    <mergeCell ref="E1162:G1162"/>
    <mergeCell ref="E1166:G1166"/>
    <mergeCell ref="E1180:G1180"/>
    <mergeCell ref="E1184:G1184"/>
    <mergeCell ref="E1198:G1198"/>
    <mergeCell ref="E1202:G1202"/>
    <mergeCell ref="E1216:G1216"/>
    <mergeCell ref="E1220:G1220"/>
    <mergeCell ref="E1232:G1232"/>
    <mergeCell ref="E1243:G1243"/>
    <mergeCell ref="E1253:G1253"/>
    <mergeCell ref="E1264:G1264"/>
    <mergeCell ref="E1274:G1274"/>
    <mergeCell ref="E1285:G1285"/>
    <mergeCell ref="E1295:G1295"/>
    <mergeCell ref="E1306:G1306"/>
    <mergeCell ref="E1316:G1316"/>
    <mergeCell ref="E1327:G1327"/>
    <mergeCell ref="E1338:G1338"/>
    <mergeCell ref="E1345:G1345"/>
    <mergeCell ref="E1350:G1350"/>
    <mergeCell ref="E1360:G1360"/>
    <mergeCell ref="E1371:G1371"/>
    <mergeCell ref="E1381:G1381"/>
    <mergeCell ref="E1392:G1392"/>
    <mergeCell ref="E1402:G1402"/>
    <mergeCell ref="E1413:G1413"/>
    <mergeCell ref="E1423:G1423"/>
    <mergeCell ref="E1434:G1434"/>
    <mergeCell ref="C1441:G1441"/>
    <mergeCell ref="E1453:G1453"/>
    <mergeCell ref="E1457:G1457"/>
    <mergeCell ref="E1471:G1471"/>
    <mergeCell ref="E1475:G1475"/>
    <mergeCell ref="E1489:G1489"/>
    <mergeCell ref="E1493:G1493"/>
    <mergeCell ref="E1507:G1507"/>
    <mergeCell ref="E1511:G1511"/>
    <mergeCell ref="E1525:G1525"/>
    <mergeCell ref="E1529:G1529"/>
    <mergeCell ref="E1545:G1545"/>
    <mergeCell ref="E1548:G1548"/>
    <mergeCell ref="E1563:G1563"/>
    <mergeCell ref="E1566:G1566"/>
    <mergeCell ref="E1581:G1581"/>
    <mergeCell ref="E1584:G1584"/>
    <mergeCell ref="E1599:G1599"/>
    <mergeCell ref="E1602:G1602"/>
    <mergeCell ref="E1617:G1617"/>
    <mergeCell ref="E1620:G1620"/>
    <mergeCell ref="E1635:G1635"/>
    <mergeCell ref="E1639:G1639"/>
    <mergeCell ref="E1653:G1653"/>
    <mergeCell ref="E1657:G1657"/>
    <mergeCell ref="E1671:G1671"/>
    <mergeCell ref="E1675:G1675"/>
    <mergeCell ref="E1689:G1689"/>
    <mergeCell ref="E1693:G1693"/>
    <mergeCell ref="E1707:G1707"/>
    <mergeCell ref="E1711:G1711"/>
    <mergeCell ref="C1716:G1716"/>
    <mergeCell ref="E1733:G1733"/>
    <mergeCell ref="E1752:G1752"/>
    <mergeCell ref="E1771:G1771"/>
    <mergeCell ref="E1790:G1790"/>
    <mergeCell ref="E1809:G1809"/>
    <mergeCell ref="C1814:G1814"/>
    <mergeCell ref="E1831:G1831"/>
    <mergeCell ref="E1851:G1851"/>
    <mergeCell ref="E1871:G1871"/>
    <mergeCell ref="E1891:G1891"/>
    <mergeCell ref="E1911:G1911"/>
    <mergeCell ref="C1916:G1916"/>
    <mergeCell ref="E1932:G1932"/>
    <mergeCell ref="E1951:G1951"/>
    <mergeCell ref="E1970:G1970"/>
    <mergeCell ref="E1989:G1989"/>
    <mergeCell ref="E2008:G2008"/>
    <mergeCell ref="C2013:G2013"/>
    <mergeCell ref="C2015:G2015"/>
    <mergeCell ref="C2016:G2016"/>
  </mergeCells>
  <pageMargins left="0.7" right="0.15972222222222199" top="0.75" bottom="0.75" header="0.51180555555555596" footer="0.51180555555555596"/>
  <pageSetup paperSize="9" scale="69" firstPageNumber="0" orientation="portrait" horizontalDpi="300" verticalDpi="300" r:id="rId1"/>
  <headerFooter alignWithMargins="0"/>
  <rowBreaks count="1" manualBreakCount="1">
    <brk id="6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64"/>
  <sheetViews>
    <sheetView view="pageBreakPreview" zoomScaleSheetLayoutView="100" workbookViewId="0">
      <selection activeCell="H10" sqref="H10"/>
    </sheetView>
  </sheetViews>
  <sheetFormatPr defaultRowHeight="15"/>
  <cols>
    <col min="2" max="2" width="15.7109375" customWidth="1"/>
    <col min="3" max="3" width="6.28515625" customWidth="1"/>
    <col min="4" max="4" width="7" customWidth="1"/>
    <col min="5" max="5" width="7.28515625" customWidth="1"/>
    <col min="6" max="6" width="38" customWidth="1"/>
    <col min="7" max="7" width="7.7109375" customWidth="1"/>
    <col min="8" max="8" width="10.85546875" customWidth="1"/>
    <col min="9" max="9" width="10.5703125" customWidth="1"/>
    <col min="10" max="10" width="13.5703125" customWidth="1"/>
  </cols>
  <sheetData>
    <row r="1" spans="1:10" ht="15.75" customHeight="1">
      <c r="A1" s="713" t="s">
        <v>2112</v>
      </c>
      <c r="B1" s="713"/>
      <c r="C1" s="713"/>
      <c r="D1" s="713"/>
      <c r="E1" s="713"/>
      <c r="F1" s="713"/>
      <c r="G1" s="713"/>
      <c r="H1" s="713"/>
      <c r="I1" s="713"/>
      <c r="J1" s="713"/>
    </row>
    <row r="2" spans="1:10" ht="15.75">
      <c r="A2" s="714" t="s">
        <v>2113</v>
      </c>
      <c r="B2" s="714"/>
      <c r="C2" s="714"/>
      <c r="D2" s="714"/>
      <c r="E2" s="714"/>
      <c r="F2" s="714"/>
      <c r="G2" s="714"/>
      <c r="H2" s="714"/>
      <c r="I2" s="714"/>
      <c r="J2" s="714"/>
    </row>
    <row r="3" spans="1:10" ht="44.25" customHeight="1">
      <c r="A3" s="161" t="s">
        <v>1224</v>
      </c>
      <c r="B3" s="162" t="s">
        <v>1225</v>
      </c>
      <c r="C3" s="715" t="s">
        <v>25</v>
      </c>
      <c r="D3" s="715"/>
      <c r="E3" s="715"/>
      <c r="F3" s="715"/>
      <c r="G3" s="163" t="s">
        <v>2</v>
      </c>
      <c r="H3" s="164" t="s">
        <v>1226</v>
      </c>
      <c r="I3" s="165" t="s">
        <v>296</v>
      </c>
      <c r="J3" s="166" t="s">
        <v>1227</v>
      </c>
    </row>
    <row r="4" spans="1:10">
      <c r="A4" s="167"/>
      <c r="B4" s="167"/>
      <c r="C4" s="168"/>
      <c r="D4" s="168"/>
      <c r="E4" s="168"/>
      <c r="F4" s="168"/>
      <c r="G4" s="168"/>
      <c r="H4" s="169"/>
      <c r="I4" s="170"/>
      <c r="J4" s="170"/>
    </row>
    <row r="5" spans="1:10" ht="12.75" customHeight="1">
      <c r="A5" s="171" t="s">
        <v>728</v>
      </c>
      <c r="B5" s="172">
        <v>400</v>
      </c>
      <c r="C5" s="711" t="s">
        <v>729</v>
      </c>
      <c r="D5" s="711"/>
      <c r="E5" s="711"/>
      <c r="F5" s="711"/>
      <c r="G5" s="173"/>
      <c r="H5" s="174"/>
      <c r="I5" s="175"/>
      <c r="J5" s="175"/>
    </row>
    <row r="6" spans="1:10" ht="12.75" customHeight="1">
      <c r="A6" s="171"/>
      <c r="B6" s="172"/>
      <c r="C6" s="712" t="s">
        <v>730</v>
      </c>
      <c r="D6" s="712"/>
      <c r="E6" s="712"/>
      <c r="F6" s="712"/>
      <c r="G6" s="173"/>
      <c r="H6" s="174"/>
      <c r="I6" s="175"/>
      <c r="J6" s="175"/>
    </row>
    <row r="7" spans="1:10" ht="12.75" customHeight="1">
      <c r="A7" s="171" t="s">
        <v>731</v>
      </c>
      <c r="B7" s="172">
        <v>400</v>
      </c>
      <c r="C7" s="711" t="s">
        <v>732</v>
      </c>
      <c r="D7" s="711"/>
      <c r="E7" s="711"/>
      <c r="F7" s="711"/>
      <c r="G7" s="173"/>
      <c r="H7" s="174"/>
      <c r="I7" s="175"/>
      <c r="J7" s="175"/>
    </row>
    <row r="8" spans="1:10" ht="12.75" customHeight="1">
      <c r="A8" s="171"/>
      <c r="B8" s="172"/>
      <c r="C8" s="712" t="s">
        <v>733</v>
      </c>
      <c r="D8" s="712"/>
      <c r="E8" s="712"/>
      <c r="F8" s="712"/>
      <c r="G8" s="173"/>
      <c r="H8" s="174"/>
      <c r="I8" s="175"/>
      <c r="J8" s="175"/>
    </row>
    <row r="9" spans="1:10" ht="16.5" customHeight="1">
      <c r="A9" s="176" t="s">
        <v>734</v>
      </c>
      <c r="B9" s="173" t="s">
        <v>2114</v>
      </c>
      <c r="C9" s="177" t="s">
        <v>735</v>
      </c>
      <c r="D9" s="178"/>
      <c r="E9" s="178"/>
      <c r="F9" s="179"/>
      <c r="G9" s="178"/>
      <c r="H9" s="178"/>
      <c r="I9" s="178"/>
      <c r="J9" s="178"/>
    </row>
    <row r="10" spans="1:10" ht="12.75" customHeight="1">
      <c r="A10" s="180"/>
      <c r="B10" s="178"/>
      <c r="C10" s="181" t="s">
        <v>386</v>
      </c>
      <c r="D10" s="710" t="s">
        <v>385</v>
      </c>
      <c r="E10" s="710"/>
      <c r="F10" s="710"/>
      <c r="G10" s="178"/>
      <c r="H10" s="178"/>
      <c r="I10" s="178"/>
      <c r="J10" s="178"/>
    </row>
    <row r="11" spans="1:10" ht="12.75" customHeight="1">
      <c r="A11" s="180"/>
      <c r="B11" s="178"/>
      <c r="C11" s="181"/>
      <c r="D11" s="709" t="s">
        <v>736</v>
      </c>
      <c r="E11" s="709"/>
      <c r="F11" s="709"/>
      <c r="G11" s="178"/>
      <c r="H11" s="178"/>
      <c r="I11" s="178"/>
      <c r="J11" s="178"/>
    </row>
    <row r="12" spans="1:10" ht="12.75" customHeight="1">
      <c r="A12" s="180"/>
      <c r="B12" s="178"/>
      <c r="C12" s="181" t="s">
        <v>388</v>
      </c>
      <c r="D12" s="710" t="s">
        <v>737</v>
      </c>
      <c r="E12" s="710"/>
      <c r="F12" s="710"/>
      <c r="G12" s="178"/>
      <c r="H12" s="178"/>
      <c r="I12" s="178"/>
      <c r="J12" s="178"/>
    </row>
    <row r="13" spans="1:10" ht="12.75" customHeight="1">
      <c r="A13" s="180"/>
      <c r="B13" s="178"/>
      <c r="C13" s="181"/>
      <c r="D13" s="709" t="s">
        <v>736</v>
      </c>
      <c r="E13" s="709"/>
      <c r="F13" s="709"/>
      <c r="G13" s="178"/>
      <c r="H13" s="178"/>
      <c r="I13" s="178"/>
      <c r="J13" s="178"/>
    </row>
    <row r="14" spans="1:10">
      <c r="A14" s="176" t="s">
        <v>738</v>
      </c>
      <c r="B14" s="173">
        <v>1500</v>
      </c>
      <c r="C14" s="177" t="s">
        <v>739</v>
      </c>
      <c r="D14" s="178"/>
      <c r="E14" s="178"/>
      <c r="F14" s="178"/>
      <c r="G14" s="178"/>
      <c r="H14" s="178"/>
      <c r="I14" s="178"/>
      <c r="J14" s="178"/>
    </row>
    <row r="15" spans="1:10" ht="209.25" customHeight="1">
      <c r="A15" s="176"/>
      <c r="B15" s="173"/>
      <c r="C15" s="709" t="s">
        <v>740</v>
      </c>
      <c r="D15" s="709"/>
      <c r="E15" s="709"/>
      <c r="F15" s="709"/>
      <c r="G15" s="178"/>
      <c r="H15" s="178"/>
      <c r="I15" s="178"/>
      <c r="J15" s="178"/>
    </row>
    <row r="16" spans="1:10" ht="29.25" customHeight="1">
      <c r="A16" s="176"/>
      <c r="B16" s="173"/>
      <c r="C16" s="709" t="s">
        <v>741</v>
      </c>
      <c r="D16" s="709"/>
      <c r="E16" s="709"/>
      <c r="F16" s="709"/>
      <c r="G16" s="178"/>
      <c r="H16" s="178"/>
      <c r="I16" s="178"/>
      <c r="J16" s="178"/>
    </row>
    <row r="17" spans="1:10">
      <c r="A17" s="180"/>
      <c r="B17" s="178"/>
      <c r="C17" s="179" t="s">
        <v>1404</v>
      </c>
      <c r="D17" s="178"/>
      <c r="E17" s="178"/>
      <c r="F17" s="178"/>
      <c r="G17" s="178"/>
      <c r="H17" s="178"/>
      <c r="I17" s="178"/>
      <c r="J17" s="178"/>
    </row>
    <row r="18" spans="1:10">
      <c r="A18" s="180"/>
      <c r="B18" s="178"/>
      <c r="C18" s="179" t="s">
        <v>2115</v>
      </c>
      <c r="D18" s="178"/>
      <c r="E18" s="178"/>
      <c r="F18" s="178"/>
      <c r="G18" s="178"/>
      <c r="H18" s="178"/>
      <c r="I18" s="178"/>
      <c r="J18" s="178"/>
    </row>
    <row r="19" spans="1:10">
      <c r="A19" s="180"/>
      <c r="B19" s="178"/>
      <c r="C19" s="179" t="s">
        <v>2116</v>
      </c>
      <c r="D19" s="178"/>
      <c r="E19" s="178"/>
      <c r="F19" s="178"/>
      <c r="G19" s="178"/>
      <c r="H19" s="178"/>
      <c r="I19" s="178"/>
      <c r="J19" s="178"/>
    </row>
    <row r="20" spans="1:10">
      <c r="A20" s="180"/>
      <c r="B20" s="178"/>
      <c r="C20" s="177" t="s">
        <v>953</v>
      </c>
      <c r="D20" s="177" t="s">
        <v>1230</v>
      </c>
      <c r="E20" s="178"/>
      <c r="F20" s="178"/>
      <c r="G20" s="178"/>
      <c r="H20" s="178"/>
      <c r="I20" s="178"/>
      <c r="J20" s="178"/>
    </row>
    <row r="21" spans="1:10">
      <c r="A21" s="180"/>
      <c r="B21" s="178"/>
      <c r="C21" s="178"/>
      <c r="D21" s="179" t="s">
        <v>17</v>
      </c>
      <c r="E21" s="178"/>
      <c r="F21" s="178"/>
      <c r="G21" s="182" t="s">
        <v>4</v>
      </c>
      <c r="H21" s="183">
        <v>7</v>
      </c>
      <c r="I21" s="183">
        <f>Labour!$D$16</f>
        <v>466.67</v>
      </c>
      <c r="J21" s="183">
        <f>I21*H21</f>
        <v>3266.69</v>
      </c>
    </row>
    <row r="22" spans="1:10">
      <c r="A22" s="180"/>
      <c r="B22" s="178"/>
      <c r="C22" s="178"/>
      <c r="D22" s="179" t="s">
        <v>15</v>
      </c>
      <c r="E22" s="178"/>
      <c r="F22" s="178"/>
      <c r="G22" s="182" t="s">
        <v>4</v>
      </c>
      <c r="H22" s="183">
        <v>5</v>
      </c>
      <c r="I22" s="183">
        <f>Labour!$D$14</f>
        <v>642.33000000000004</v>
      </c>
      <c r="J22" s="183">
        <f>H22*I22</f>
        <v>3211.65</v>
      </c>
    </row>
    <row r="23" spans="1:10">
      <c r="A23" s="180"/>
      <c r="B23" s="178"/>
      <c r="C23" s="178"/>
      <c r="D23" s="179" t="s">
        <v>2117</v>
      </c>
      <c r="E23" s="178"/>
      <c r="F23" s="178"/>
      <c r="G23" s="182" t="s">
        <v>4</v>
      </c>
      <c r="H23" s="183">
        <v>5</v>
      </c>
      <c r="I23" s="183">
        <f>Labour!$D$15</f>
        <v>527.33000000000004</v>
      </c>
      <c r="J23" s="183">
        <f t="shared" ref="J23:J29" si="0">I23*H23</f>
        <v>2636.65</v>
      </c>
    </row>
    <row r="24" spans="1:10">
      <c r="A24" s="180"/>
      <c r="B24" s="178"/>
      <c r="C24" s="178"/>
      <c r="D24" s="179" t="s">
        <v>18</v>
      </c>
      <c r="E24" s="178"/>
      <c r="F24" s="178"/>
      <c r="G24" s="182" t="s">
        <v>4</v>
      </c>
      <c r="H24" s="183">
        <v>129</v>
      </c>
      <c r="I24" s="183">
        <f>Labour!$D$17</f>
        <v>466.67</v>
      </c>
      <c r="J24" s="183">
        <f t="shared" si="0"/>
        <v>60200.43</v>
      </c>
    </row>
    <row r="25" spans="1:10">
      <c r="A25" s="180"/>
      <c r="B25" s="178"/>
      <c r="C25" s="178"/>
      <c r="D25" s="179" t="s">
        <v>20</v>
      </c>
      <c r="E25" s="178"/>
      <c r="F25" s="178"/>
      <c r="G25" s="182" t="s">
        <v>4</v>
      </c>
      <c r="H25" s="183">
        <v>6</v>
      </c>
      <c r="I25" s="183">
        <f>Labour!$D$19</f>
        <v>466.67</v>
      </c>
      <c r="J25" s="183">
        <f t="shared" si="0"/>
        <v>2800.02</v>
      </c>
    </row>
    <row r="26" spans="1:10" ht="12.75" customHeight="1">
      <c r="A26" s="180"/>
      <c r="B26" s="178"/>
      <c r="C26" s="178"/>
      <c r="D26" s="709" t="s">
        <v>2118</v>
      </c>
      <c r="E26" s="709"/>
      <c r="F26" s="709"/>
      <c r="G26" s="182" t="s">
        <v>4</v>
      </c>
      <c r="H26" s="183">
        <v>2</v>
      </c>
      <c r="I26" s="183">
        <f>Labour!$D$22</f>
        <v>642.83000000000004</v>
      </c>
      <c r="J26" s="183">
        <f t="shared" si="0"/>
        <v>1285.6600000000001</v>
      </c>
    </row>
    <row r="27" spans="1:10">
      <c r="A27" s="180"/>
      <c r="B27" s="178"/>
      <c r="C27" s="178"/>
      <c r="D27" s="179" t="s">
        <v>1961</v>
      </c>
      <c r="E27" s="178"/>
      <c r="F27" s="178"/>
      <c r="G27" s="182" t="s">
        <v>4</v>
      </c>
      <c r="H27" s="183">
        <v>6</v>
      </c>
      <c r="I27" s="183">
        <f>Labour!$D$18</f>
        <v>466.67</v>
      </c>
      <c r="J27" s="183">
        <f t="shared" si="0"/>
        <v>2800.02</v>
      </c>
    </row>
    <row r="28" spans="1:10">
      <c r="A28" s="180"/>
      <c r="B28" s="178"/>
      <c r="C28" s="178"/>
      <c r="D28" s="179" t="s">
        <v>2119</v>
      </c>
      <c r="E28" s="178"/>
      <c r="F28" s="178"/>
      <c r="G28" s="182" t="s">
        <v>4</v>
      </c>
      <c r="H28" s="183">
        <v>14</v>
      </c>
      <c r="I28" s="183">
        <f>Labour!$D$3</f>
        <v>466.67</v>
      </c>
      <c r="J28" s="183">
        <f t="shared" si="0"/>
        <v>6533.38</v>
      </c>
    </row>
    <row r="29" spans="1:10" ht="29.25" customHeight="1">
      <c r="A29" s="180"/>
      <c r="B29" s="178"/>
      <c r="C29" s="178"/>
      <c r="D29" s="709" t="s">
        <v>2120</v>
      </c>
      <c r="E29" s="709"/>
      <c r="F29" s="709"/>
      <c r="G29" s="182" t="s">
        <v>4</v>
      </c>
      <c r="H29" s="183">
        <v>1</v>
      </c>
      <c r="I29" s="183">
        <f>Labour!$D$5</f>
        <v>527.33000000000004</v>
      </c>
      <c r="J29" s="183">
        <f t="shared" si="0"/>
        <v>527.33000000000004</v>
      </c>
    </row>
    <row r="30" spans="1:10">
      <c r="A30" s="180"/>
      <c r="B30" s="178"/>
      <c r="C30" s="177" t="s">
        <v>955</v>
      </c>
      <c r="D30" s="177" t="s">
        <v>1231</v>
      </c>
      <c r="E30" s="178"/>
      <c r="F30" s="178"/>
      <c r="G30" s="178"/>
      <c r="H30" s="178"/>
      <c r="I30" s="178"/>
      <c r="J30" s="178"/>
    </row>
    <row r="31" spans="1:10" ht="30" customHeight="1">
      <c r="A31" s="180"/>
      <c r="B31" s="178"/>
      <c r="C31" s="178"/>
      <c r="D31" s="709" t="s">
        <v>2121</v>
      </c>
      <c r="E31" s="709"/>
      <c r="F31" s="709"/>
      <c r="G31" s="182" t="s">
        <v>89</v>
      </c>
      <c r="H31" s="183">
        <v>36</v>
      </c>
      <c r="I31" s="183">
        <f>'Plant &amp; Machinery'!$G$12</f>
        <v>492</v>
      </c>
      <c r="J31" s="183">
        <f>I31*H31</f>
        <v>17712</v>
      </c>
    </row>
    <row r="32" spans="1:10">
      <c r="A32" s="180"/>
      <c r="B32" s="178"/>
      <c r="C32" s="178"/>
      <c r="D32" s="179" t="s">
        <v>248</v>
      </c>
      <c r="E32" s="178"/>
      <c r="F32" s="178"/>
      <c r="G32" s="182" t="s">
        <v>89</v>
      </c>
      <c r="H32" s="183">
        <v>9</v>
      </c>
      <c r="I32" s="183">
        <f>'Plant &amp; Machinery'!$G$29</f>
        <v>120</v>
      </c>
      <c r="J32" s="183">
        <f>I32*H32</f>
        <v>1080</v>
      </c>
    </row>
    <row r="33" spans="1:10">
      <c r="A33" s="180"/>
      <c r="B33" s="178"/>
      <c r="C33" s="178"/>
      <c r="D33" s="179" t="s">
        <v>255</v>
      </c>
      <c r="E33" s="178"/>
      <c r="F33" s="178"/>
      <c r="G33" s="182" t="s">
        <v>89</v>
      </c>
      <c r="H33" s="183">
        <v>9</v>
      </c>
      <c r="I33" s="183">
        <f>'Plant &amp; Machinery'!$G$33</f>
        <v>120</v>
      </c>
      <c r="J33" s="183">
        <f>H33*I33</f>
        <v>1080</v>
      </c>
    </row>
    <row r="34" spans="1:10">
      <c r="A34" s="180"/>
      <c r="B34" s="178"/>
      <c r="C34" s="178"/>
      <c r="D34" s="179" t="s">
        <v>254</v>
      </c>
      <c r="E34" s="178"/>
      <c r="F34" s="178"/>
      <c r="G34" s="182" t="s">
        <v>89</v>
      </c>
      <c r="H34" s="183">
        <v>9</v>
      </c>
      <c r="I34" s="183">
        <f>'Plant &amp; Machinery'!$G$32</f>
        <v>120</v>
      </c>
      <c r="J34" s="183">
        <f>I34*H34</f>
        <v>1080</v>
      </c>
    </row>
    <row r="35" spans="1:10">
      <c r="A35" s="180"/>
      <c r="B35" s="178"/>
      <c r="C35" s="178"/>
      <c r="D35" s="179" t="s">
        <v>2122</v>
      </c>
      <c r="E35" s="178"/>
      <c r="F35" s="178"/>
      <c r="G35" s="182" t="s">
        <v>89</v>
      </c>
      <c r="H35" s="183">
        <v>4</v>
      </c>
      <c r="I35" s="183">
        <f>'Plant &amp; Machinery'!$G$24</f>
        <v>1472</v>
      </c>
      <c r="J35" s="183">
        <f>I35*H35</f>
        <v>5888</v>
      </c>
    </row>
    <row r="36" spans="1:10">
      <c r="A36" s="180"/>
      <c r="B36" s="178"/>
      <c r="C36" s="178"/>
      <c r="D36" s="179" t="s">
        <v>2123</v>
      </c>
      <c r="E36" s="178"/>
      <c r="F36" s="178"/>
      <c r="G36" s="182" t="s">
        <v>89</v>
      </c>
      <c r="H36" s="183">
        <v>5</v>
      </c>
      <c r="I36" s="183">
        <f>'Plant &amp; Machinery'!$G$55</f>
        <v>600</v>
      </c>
      <c r="J36" s="183">
        <f>I36*H36</f>
        <v>3000</v>
      </c>
    </row>
    <row r="37" spans="1:10">
      <c r="A37" s="180"/>
      <c r="B37" s="178"/>
      <c r="C37" s="178"/>
      <c r="D37" s="179" t="s">
        <v>2124</v>
      </c>
      <c r="E37" s="178"/>
      <c r="F37" s="178"/>
      <c r="G37" s="182" t="s">
        <v>89</v>
      </c>
      <c r="H37" s="183">
        <v>2</v>
      </c>
      <c r="I37" s="183">
        <f>'Plant &amp; Machinery'!$G$5</f>
        <v>586</v>
      </c>
      <c r="J37" s="183">
        <f>I37*H37</f>
        <v>1172</v>
      </c>
    </row>
    <row r="38" spans="1:10">
      <c r="A38" s="180"/>
      <c r="B38" s="178"/>
      <c r="C38" s="177" t="s">
        <v>957</v>
      </c>
      <c r="D38" s="177" t="s">
        <v>1293</v>
      </c>
      <c r="E38" s="178"/>
      <c r="F38" s="178"/>
      <c r="G38" s="178"/>
      <c r="H38" s="178"/>
      <c r="I38" s="178"/>
      <c r="J38" s="178"/>
    </row>
    <row r="39" spans="1:10" ht="40.5" customHeight="1">
      <c r="A39" s="180"/>
      <c r="B39" s="178"/>
      <c r="C39" s="178"/>
      <c r="D39" s="179" t="s">
        <v>299</v>
      </c>
      <c r="E39" s="709" t="s">
        <v>2125</v>
      </c>
      <c r="F39" s="709"/>
      <c r="G39" s="182" t="s">
        <v>29</v>
      </c>
      <c r="H39" s="183">
        <v>67.5</v>
      </c>
      <c r="I39" s="183">
        <f>Material!$D$4</f>
        <v>1398</v>
      </c>
      <c r="J39" s="183">
        <f>I39*H39</f>
        <v>94365</v>
      </c>
    </row>
    <row r="40" spans="1:10" ht="12.75" customHeight="1">
      <c r="A40" s="180"/>
      <c r="B40" s="178"/>
      <c r="C40" s="178"/>
      <c r="D40" s="179" t="s">
        <v>301</v>
      </c>
      <c r="E40" s="709" t="s">
        <v>2126</v>
      </c>
      <c r="F40" s="709"/>
      <c r="G40" s="182" t="s">
        <v>29</v>
      </c>
      <c r="H40" s="183">
        <v>33.75</v>
      </c>
      <c r="I40" s="183">
        <f>Material!$D$125</f>
        <v>1256</v>
      </c>
      <c r="J40" s="183">
        <f>I40*H40</f>
        <v>42390</v>
      </c>
    </row>
    <row r="41" spans="1:10">
      <c r="A41" s="180"/>
      <c r="B41" s="178"/>
      <c r="C41" s="178"/>
      <c r="D41" s="179" t="s">
        <v>303</v>
      </c>
      <c r="E41" s="179" t="s">
        <v>2127</v>
      </c>
      <c r="F41" s="178"/>
      <c r="G41" s="182" t="s">
        <v>71</v>
      </c>
      <c r="H41" s="183">
        <v>26.25</v>
      </c>
      <c r="I41" s="183">
        <f>Material!$D$51</f>
        <v>6953.12</v>
      </c>
      <c r="J41" s="183">
        <f>H41*I41</f>
        <v>182519.4</v>
      </c>
    </row>
    <row r="42" spans="1:10">
      <c r="A42" s="180"/>
      <c r="B42" s="178"/>
      <c r="C42" s="178"/>
      <c r="D42" s="179" t="s">
        <v>305</v>
      </c>
      <c r="E42" s="179" t="s">
        <v>2128</v>
      </c>
      <c r="F42" s="178"/>
      <c r="G42" s="182" t="s">
        <v>54</v>
      </c>
      <c r="H42" s="183">
        <v>412.5</v>
      </c>
      <c r="I42" s="183">
        <f>Material!$D$110</f>
        <v>10</v>
      </c>
      <c r="J42" s="183">
        <f>I42*H42</f>
        <v>4125</v>
      </c>
    </row>
    <row r="43" spans="1:10" ht="12.75" customHeight="1">
      <c r="A43" s="180"/>
      <c r="B43" s="178"/>
      <c r="C43" s="178"/>
      <c r="D43" s="179" t="s">
        <v>400</v>
      </c>
      <c r="E43" s="709" t="s">
        <v>2129</v>
      </c>
      <c r="F43" s="709"/>
      <c r="G43" s="178"/>
      <c r="H43" s="178"/>
      <c r="I43" s="178"/>
      <c r="J43" s="178"/>
    </row>
    <row r="44" spans="1:10" ht="30.75" customHeight="1">
      <c r="A44" s="180"/>
      <c r="B44" s="178"/>
      <c r="C44" s="178"/>
      <c r="D44" s="178"/>
      <c r="E44" s="709" t="s">
        <v>2130</v>
      </c>
      <c r="F44" s="709"/>
      <c r="G44" s="182" t="s">
        <v>65</v>
      </c>
      <c r="H44" s="183">
        <v>117.6</v>
      </c>
      <c r="I44" s="183">
        <f>Material!$D$130/1000</f>
        <v>63.7</v>
      </c>
      <c r="J44" s="183">
        <f>I44*H44</f>
        <v>7491.12</v>
      </c>
    </row>
    <row r="45" spans="1:10" ht="15.75" customHeight="1">
      <c r="A45" s="180"/>
      <c r="B45" s="178"/>
      <c r="C45" s="178"/>
      <c r="D45" s="178"/>
      <c r="E45" s="179" t="s">
        <v>2131</v>
      </c>
      <c r="F45" s="178"/>
      <c r="G45" s="182" t="s">
        <v>71</v>
      </c>
      <c r="H45" s="184">
        <v>5.0000000000000001E-3</v>
      </c>
      <c r="I45" s="183">
        <f>Material!$D$45</f>
        <v>55022</v>
      </c>
      <c r="J45" s="183">
        <f>H45*I45</f>
        <v>275.11</v>
      </c>
    </row>
    <row r="46" spans="1:10" ht="14.25" customHeight="1">
      <c r="A46" s="180"/>
      <c r="B46" s="178"/>
      <c r="C46" s="178"/>
      <c r="D46" s="178"/>
      <c r="E46" s="179" t="s">
        <v>2132</v>
      </c>
      <c r="F46" s="178"/>
      <c r="G46" s="182" t="s">
        <v>74</v>
      </c>
      <c r="H46" s="183">
        <v>19</v>
      </c>
      <c r="I46" s="183">
        <f>Material!$D$46</f>
        <v>250</v>
      </c>
      <c r="J46" s="183">
        <f>I46*H46</f>
        <v>4750</v>
      </c>
    </row>
    <row r="47" spans="1:10" ht="15" customHeight="1">
      <c r="A47" s="180"/>
      <c r="B47" s="178"/>
      <c r="C47" s="178"/>
      <c r="D47" s="178"/>
      <c r="E47" s="179" t="s">
        <v>2133</v>
      </c>
      <c r="F47" s="178"/>
      <c r="G47" s="182" t="s">
        <v>27</v>
      </c>
      <c r="H47" s="183">
        <v>90</v>
      </c>
      <c r="I47" s="183">
        <f>Material!$D$95</f>
        <v>13</v>
      </c>
      <c r="J47" s="183">
        <f>I47*H47</f>
        <v>1170</v>
      </c>
    </row>
    <row r="48" spans="1:10" ht="41.25" customHeight="1">
      <c r="A48" s="180"/>
      <c r="B48" s="178"/>
      <c r="C48" s="178"/>
      <c r="D48" s="178"/>
      <c r="E48" s="709" t="s">
        <v>2134</v>
      </c>
      <c r="F48" s="709"/>
      <c r="G48" s="182" t="s">
        <v>27</v>
      </c>
      <c r="H48" s="183">
        <v>90</v>
      </c>
      <c r="I48" s="183">
        <f>Material!D70</f>
        <v>13</v>
      </c>
      <c r="J48" s="183">
        <f>I48*H48</f>
        <v>1170</v>
      </c>
    </row>
    <row r="49" spans="1:10" ht="28.5" customHeight="1">
      <c r="A49" s="180"/>
      <c r="B49" s="178"/>
      <c r="C49" s="178"/>
      <c r="D49" s="178"/>
      <c r="E49" s="709" t="s">
        <v>2135</v>
      </c>
      <c r="F49" s="709"/>
      <c r="G49" s="182" t="s">
        <v>58</v>
      </c>
      <c r="H49" s="183">
        <v>483</v>
      </c>
      <c r="I49" s="183">
        <f>Material!$D$111</f>
        <v>13</v>
      </c>
      <c r="J49" s="183">
        <f>I49*H49</f>
        <v>6279</v>
      </c>
    </row>
    <row r="50" spans="1:10" ht="15.75" customHeight="1">
      <c r="A50" s="180"/>
      <c r="B50" s="178"/>
      <c r="C50" s="178"/>
      <c r="D50" s="178"/>
      <c r="E50" s="709" t="s">
        <v>2136</v>
      </c>
      <c r="F50" s="709"/>
      <c r="G50" s="182" t="s">
        <v>74</v>
      </c>
      <c r="H50" s="183">
        <v>122</v>
      </c>
      <c r="I50" s="183">
        <f>Material!$D$109</f>
        <v>175</v>
      </c>
      <c r="J50" s="183">
        <f>H50*I50</f>
        <v>21350</v>
      </c>
    </row>
    <row r="51" spans="1:10" ht="15" customHeight="1">
      <c r="A51" s="180"/>
      <c r="B51" s="178"/>
      <c r="C51" s="178"/>
      <c r="D51" s="178"/>
      <c r="E51" s="179" t="s">
        <v>2137</v>
      </c>
      <c r="F51" s="185"/>
      <c r="G51" s="182" t="s">
        <v>74</v>
      </c>
      <c r="H51" s="183">
        <v>131.25</v>
      </c>
      <c r="I51" s="183">
        <f>Material!$D$69</f>
        <v>55</v>
      </c>
      <c r="J51" s="183">
        <f>I51*H51</f>
        <v>7218.75</v>
      </c>
    </row>
    <row r="52" spans="1:10">
      <c r="A52" s="180"/>
      <c r="B52" s="178"/>
      <c r="C52" s="178"/>
      <c r="D52" s="178"/>
      <c r="E52" s="179" t="s">
        <v>2138</v>
      </c>
      <c r="F52" s="178"/>
      <c r="G52" s="182" t="s">
        <v>175</v>
      </c>
      <c r="H52" s="183">
        <v>18</v>
      </c>
      <c r="I52" s="183">
        <f>Material!$D$146</f>
        <v>125</v>
      </c>
      <c r="J52" s="183">
        <f>H52*I52</f>
        <v>2250</v>
      </c>
    </row>
    <row r="53" spans="1:10" ht="27.75" customHeight="1">
      <c r="A53" s="180"/>
      <c r="B53" s="178"/>
      <c r="C53" s="178"/>
      <c r="D53" s="178"/>
      <c r="E53" s="709" t="s">
        <v>2139</v>
      </c>
      <c r="F53" s="709"/>
      <c r="G53" s="182" t="s">
        <v>54</v>
      </c>
      <c r="H53" s="183">
        <v>3</v>
      </c>
      <c r="I53" s="183">
        <f>Material!$D$93</f>
        <v>480</v>
      </c>
      <c r="J53" s="183">
        <f>I53*H53</f>
        <v>1440</v>
      </c>
    </row>
    <row r="54" spans="1:10">
      <c r="A54" s="180"/>
      <c r="B54" s="178"/>
      <c r="C54" s="177" t="s">
        <v>959</v>
      </c>
      <c r="D54" s="177" t="s">
        <v>2140</v>
      </c>
      <c r="E54" s="178"/>
      <c r="F54" s="178"/>
      <c r="G54" s="178"/>
      <c r="H54" s="178"/>
      <c r="I54" s="178"/>
      <c r="J54" s="186">
        <f>SUM(J21:J53)*3%</f>
        <v>14732.016299999997</v>
      </c>
    </row>
    <row r="55" spans="1:10">
      <c r="A55" s="180"/>
      <c r="B55" s="178"/>
      <c r="C55" s="177" t="s">
        <v>961</v>
      </c>
      <c r="D55" s="177" t="s">
        <v>2141</v>
      </c>
      <c r="E55" s="178"/>
      <c r="F55" s="178"/>
      <c r="G55" s="178"/>
      <c r="H55" s="178"/>
      <c r="I55" s="178"/>
      <c r="J55" s="186">
        <f>SUM(J21:J54)*12.5%</f>
        <v>63224.903287499998</v>
      </c>
    </row>
    <row r="56" spans="1:10">
      <c r="A56" s="180"/>
      <c r="B56" s="178"/>
      <c r="C56" s="177"/>
      <c r="D56" s="177"/>
      <c r="E56" s="178"/>
      <c r="F56" s="178"/>
      <c r="G56" s="178"/>
      <c r="H56" s="178"/>
      <c r="I56" s="178"/>
      <c r="J56" s="186"/>
    </row>
    <row r="57" spans="1:10">
      <c r="A57" s="180"/>
      <c r="B57" s="178"/>
      <c r="C57" s="179" t="s">
        <v>2142</v>
      </c>
      <c r="D57" s="178"/>
      <c r="E57" s="178"/>
      <c r="F57" s="178"/>
      <c r="G57" s="178"/>
      <c r="H57" s="178"/>
      <c r="I57" s="178"/>
      <c r="J57" s="183">
        <f>SUM(J21:J55)</f>
        <v>569024.12958750001</v>
      </c>
    </row>
    <row r="58" spans="1:10">
      <c r="A58" s="180"/>
      <c r="B58" s="178"/>
      <c r="C58" s="177" t="s">
        <v>2143</v>
      </c>
      <c r="D58" s="178"/>
      <c r="E58" s="178"/>
      <c r="F58" s="178"/>
      <c r="G58" s="178"/>
      <c r="H58" s="178"/>
      <c r="I58" s="178"/>
      <c r="J58" s="186">
        <f>J57/75</f>
        <v>7586.9883945000001</v>
      </c>
    </row>
    <row r="59" spans="1:10">
      <c r="A59" s="176" t="s">
        <v>742</v>
      </c>
      <c r="B59" s="173">
        <v>1500</v>
      </c>
      <c r="C59" s="177" t="s">
        <v>743</v>
      </c>
      <c r="D59" s="178"/>
      <c r="E59" s="178"/>
      <c r="F59" s="178"/>
      <c r="G59" s="178"/>
      <c r="H59" s="178"/>
      <c r="I59" s="178"/>
      <c r="J59" s="178"/>
    </row>
    <row r="60" spans="1:10" ht="130.5" customHeight="1">
      <c r="A60" s="180"/>
      <c r="B60" s="178"/>
      <c r="C60" s="709" t="s">
        <v>744</v>
      </c>
      <c r="D60" s="709"/>
      <c r="E60" s="709"/>
      <c r="F60" s="709"/>
      <c r="G60" s="178"/>
      <c r="H60" s="178"/>
      <c r="I60" s="178"/>
      <c r="J60" s="178"/>
    </row>
    <row r="61" spans="1:10">
      <c r="A61" s="180"/>
      <c r="B61" s="178"/>
      <c r="C61" s="179" t="s">
        <v>1404</v>
      </c>
      <c r="D61" s="178"/>
      <c r="E61" s="178"/>
      <c r="F61" s="178"/>
      <c r="G61" s="178"/>
      <c r="H61" s="178"/>
      <c r="I61" s="178"/>
      <c r="J61" s="178"/>
    </row>
    <row r="62" spans="1:10">
      <c r="A62" s="180"/>
      <c r="B62" s="178"/>
      <c r="C62" s="179" t="s">
        <v>2144</v>
      </c>
      <c r="D62" s="178"/>
      <c r="E62" s="178"/>
      <c r="F62" s="178"/>
      <c r="G62" s="178"/>
      <c r="H62" s="178"/>
      <c r="I62" s="178"/>
      <c r="J62" s="178"/>
    </row>
    <row r="63" spans="1:10">
      <c r="A63" s="180"/>
      <c r="B63" s="178"/>
      <c r="C63" s="177" t="s">
        <v>953</v>
      </c>
      <c r="D63" s="177" t="s">
        <v>1230</v>
      </c>
      <c r="E63" s="178"/>
      <c r="F63" s="178"/>
      <c r="G63" s="178"/>
      <c r="H63" s="178"/>
      <c r="I63" s="178"/>
      <c r="J63" s="178"/>
    </row>
    <row r="64" spans="1:10">
      <c r="A64" s="180"/>
      <c r="B64" s="178"/>
      <c r="C64" s="178"/>
      <c r="D64" s="179" t="s">
        <v>299</v>
      </c>
      <c r="E64" s="179" t="s">
        <v>17</v>
      </c>
      <c r="F64" s="178"/>
      <c r="G64" s="182" t="s">
        <v>4</v>
      </c>
      <c r="H64" s="183">
        <v>6</v>
      </c>
      <c r="I64" s="183">
        <f>Labour!$D$16</f>
        <v>466.67</v>
      </c>
      <c r="J64" s="183">
        <f>I64*H64</f>
        <v>2800.02</v>
      </c>
    </row>
    <row r="65" spans="1:10">
      <c r="A65" s="180"/>
      <c r="B65" s="178"/>
      <c r="C65" s="178"/>
      <c r="D65" s="179" t="s">
        <v>301</v>
      </c>
      <c r="E65" s="179" t="s">
        <v>18</v>
      </c>
      <c r="F65" s="178"/>
      <c r="G65" s="182" t="s">
        <v>4</v>
      </c>
      <c r="H65" s="183">
        <v>132</v>
      </c>
      <c r="I65" s="183">
        <f>Labour!D17</f>
        <v>466.67</v>
      </c>
      <c r="J65" s="183">
        <f>I65*H65</f>
        <v>61600.44</v>
      </c>
    </row>
    <row r="66" spans="1:10">
      <c r="A66" s="180"/>
      <c r="B66" s="178"/>
      <c r="C66" s="178"/>
      <c r="D66" s="179" t="s">
        <v>303</v>
      </c>
      <c r="E66" s="179" t="s">
        <v>15</v>
      </c>
      <c r="F66" s="178"/>
      <c r="G66" s="182" t="s">
        <v>4</v>
      </c>
      <c r="H66" s="183">
        <v>4</v>
      </c>
      <c r="I66" s="183">
        <f>Labour!D14</f>
        <v>642.33000000000004</v>
      </c>
      <c r="J66" s="183">
        <f>H66*I66</f>
        <v>2569.3200000000002</v>
      </c>
    </row>
    <row r="67" spans="1:10">
      <c r="A67" s="180"/>
      <c r="B67" s="178"/>
      <c r="C67" s="178"/>
      <c r="D67" s="179" t="s">
        <v>305</v>
      </c>
      <c r="E67" s="179" t="s">
        <v>2117</v>
      </c>
      <c r="F67" s="178"/>
      <c r="G67" s="182" t="s">
        <v>4</v>
      </c>
      <c r="H67" s="183">
        <v>4</v>
      </c>
      <c r="I67" s="183">
        <f>Labour!D15</f>
        <v>527.33000000000004</v>
      </c>
      <c r="J67" s="183">
        <f>I67*H67</f>
        <v>2109.3200000000002</v>
      </c>
    </row>
    <row r="68" spans="1:10" ht="12.75" customHeight="1">
      <c r="A68" s="180"/>
      <c r="B68" s="178"/>
      <c r="C68" s="178"/>
      <c r="D68" s="179" t="s">
        <v>400</v>
      </c>
      <c r="E68" s="709" t="s">
        <v>2118</v>
      </c>
      <c r="F68" s="709"/>
      <c r="G68" s="182" t="s">
        <v>4</v>
      </c>
      <c r="H68" s="183">
        <v>2</v>
      </c>
      <c r="I68" s="183">
        <f>Labour!D22</f>
        <v>642.83000000000004</v>
      </c>
      <c r="J68" s="183">
        <f>I68*H68</f>
        <v>1285.6600000000001</v>
      </c>
    </row>
    <row r="69" spans="1:10">
      <c r="A69" s="180"/>
      <c r="B69" s="178"/>
      <c r="C69" s="178"/>
      <c r="D69" s="179" t="s">
        <v>402</v>
      </c>
      <c r="E69" s="179" t="s">
        <v>3</v>
      </c>
      <c r="F69" s="178"/>
      <c r="G69" s="182" t="s">
        <v>4</v>
      </c>
      <c r="H69" s="183">
        <v>14</v>
      </c>
      <c r="I69" s="183">
        <f>Labour!D3</f>
        <v>466.67</v>
      </c>
      <c r="J69" s="183">
        <f>I69*H69</f>
        <v>6533.38</v>
      </c>
    </row>
    <row r="70" spans="1:10">
      <c r="A70" s="180"/>
      <c r="B70" s="178"/>
      <c r="C70" s="177" t="s">
        <v>955</v>
      </c>
      <c r="D70" s="177" t="s">
        <v>1231</v>
      </c>
      <c r="E70" s="178"/>
      <c r="F70" s="178"/>
      <c r="G70" s="178"/>
      <c r="H70" s="178"/>
      <c r="I70" s="178"/>
      <c r="J70" s="178"/>
    </row>
    <row r="71" spans="1:10" ht="39" customHeight="1">
      <c r="A71" s="180"/>
      <c r="B71" s="178"/>
      <c r="C71" s="178"/>
      <c r="D71" s="179" t="s">
        <v>299</v>
      </c>
      <c r="E71" s="709" t="s">
        <v>2145</v>
      </c>
      <c r="F71" s="709"/>
      <c r="G71" s="182" t="s">
        <v>89</v>
      </c>
      <c r="H71" s="183">
        <v>36</v>
      </c>
      <c r="I71" s="183">
        <f>'Plant &amp; Machinery'!G12</f>
        <v>492</v>
      </c>
      <c r="J71" s="183">
        <f>I71*H71</f>
        <v>17712</v>
      </c>
    </row>
    <row r="72" spans="1:10">
      <c r="A72" s="180"/>
      <c r="B72" s="178"/>
      <c r="C72" s="178"/>
      <c r="D72" s="179" t="s">
        <v>301</v>
      </c>
      <c r="E72" s="179" t="s">
        <v>2146</v>
      </c>
      <c r="F72" s="185"/>
      <c r="G72" s="182" t="s">
        <v>89</v>
      </c>
      <c r="H72" s="183">
        <v>6</v>
      </c>
      <c r="I72" s="183">
        <f>'Plant &amp; Machinery'!G53</f>
        <v>2160</v>
      </c>
      <c r="J72" s="183">
        <f>I72*H72</f>
        <v>12960</v>
      </c>
    </row>
    <row r="73" spans="1:10" ht="29.25" customHeight="1">
      <c r="A73" s="180"/>
      <c r="B73" s="178"/>
      <c r="C73" s="178"/>
      <c r="D73" s="179" t="s">
        <v>303</v>
      </c>
      <c r="E73" s="709" t="s">
        <v>2147</v>
      </c>
      <c r="F73" s="709"/>
      <c r="G73" s="182" t="s">
        <v>89</v>
      </c>
      <c r="H73" s="183">
        <v>6</v>
      </c>
      <c r="I73" s="183">
        <f>'Plant &amp; Machinery'!G24</f>
        <v>1472</v>
      </c>
      <c r="J73" s="183">
        <f>I73*H73</f>
        <v>8832</v>
      </c>
    </row>
    <row r="74" spans="1:10">
      <c r="A74" s="180"/>
      <c r="B74" s="178"/>
      <c r="C74" s="178"/>
      <c r="D74" s="179" t="s">
        <v>305</v>
      </c>
      <c r="E74" s="179" t="s">
        <v>2123</v>
      </c>
      <c r="F74" s="178"/>
      <c r="G74" s="182" t="s">
        <v>89</v>
      </c>
      <c r="H74" s="183">
        <v>6</v>
      </c>
      <c r="I74" s="183">
        <f>'Plant &amp; Machinery'!G55</f>
        <v>600</v>
      </c>
      <c r="J74" s="183">
        <f>I74*H74</f>
        <v>3600</v>
      </c>
    </row>
    <row r="75" spans="1:10">
      <c r="A75" s="180"/>
      <c r="B75" s="178"/>
      <c r="C75" s="178"/>
      <c r="D75" s="179" t="s">
        <v>400</v>
      </c>
      <c r="E75" s="179" t="s">
        <v>2148</v>
      </c>
      <c r="F75" s="178"/>
      <c r="G75" s="182" t="s">
        <v>89</v>
      </c>
      <c r="H75" s="183">
        <v>2</v>
      </c>
      <c r="I75" s="183">
        <f>'Plant &amp; Machinery'!G5</f>
        <v>586</v>
      </c>
      <c r="J75" s="183">
        <f>I75*H75</f>
        <v>1172</v>
      </c>
    </row>
    <row r="76" spans="1:10">
      <c r="A76" s="180"/>
      <c r="B76" s="178"/>
      <c r="C76" s="177" t="s">
        <v>957</v>
      </c>
      <c r="D76" s="177" t="s">
        <v>1293</v>
      </c>
      <c r="E76" s="178"/>
      <c r="F76" s="178"/>
      <c r="G76" s="178"/>
      <c r="H76" s="178"/>
      <c r="I76" s="178"/>
      <c r="J76" s="178"/>
    </row>
    <row r="77" spans="1:10" ht="42" customHeight="1">
      <c r="A77" s="180"/>
      <c r="B77" s="178"/>
      <c r="C77" s="178"/>
      <c r="D77" s="179" t="s">
        <v>299</v>
      </c>
      <c r="E77" s="709" t="s">
        <v>2149</v>
      </c>
      <c r="F77" s="709"/>
      <c r="G77" s="182" t="s">
        <v>29</v>
      </c>
      <c r="H77" s="183">
        <v>67.5</v>
      </c>
      <c r="I77" s="183">
        <f>Material!D4</f>
        <v>1398</v>
      </c>
      <c r="J77" s="183">
        <f>I77*H77</f>
        <v>94365</v>
      </c>
    </row>
    <row r="78" spans="1:10" ht="12.75" customHeight="1">
      <c r="A78" s="180"/>
      <c r="B78" s="178"/>
      <c r="C78" s="178"/>
      <c r="D78" s="179" t="s">
        <v>301</v>
      </c>
      <c r="E78" s="709" t="s">
        <v>2150</v>
      </c>
      <c r="F78" s="709"/>
      <c r="G78" s="182" t="s">
        <v>29</v>
      </c>
      <c r="H78" s="183">
        <v>33.75</v>
      </c>
      <c r="I78" s="183">
        <f>Material!D125</f>
        <v>1256</v>
      </c>
      <c r="J78" s="183">
        <f>I78*H78</f>
        <v>42390</v>
      </c>
    </row>
    <row r="79" spans="1:10">
      <c r="A79" s="180"/>
      <c r="B79" s="178"/>
      <c r="C79" s="178"/>
      <c r="D79" s="179" t="s">
        <v>303</v>
      </c>
      <c r="E79" s="179" t="s">
        <v>2127</v>
      </c>
      <c r="F79" s="178"/>
      <c r="G79" s="182" t="s">
        <v>71</v>
      </c>
      <c r="H79" s="183">
        <v>23.25</v>
      </c>
      <c r="I79" s="183">
        <f>Material!D51</f>
        <v>6953.12</v>
      </c>
      <c r="J79" s="183">
        <f>H79*I79</f>
        <v>161660.04</v>
      </c>
    </row>
    <row r="80" spans="1:10">
      <c r="A80" s="180"/>
      <c r="B80" s="178"/>
      <c r="C80" s="178"/>
      <c r="D80" s="179" t="s">
        <v>305</v>
      </c>
      <c r="E80" s="179" t="s">
        <v>2151</v>
      </c>
      <c r="F80" s="178"/>
      <c r="G80" s="182" t="s">
        <v>71</v>
      </c>
      <c r="H80" s="184">
        <v>4.0000000000000001E-3</v>
      </c>
      <c r="I80" s="183">
        <f>Material!D45</f>
        <v>55022</v>
      </c>
      <c r="J80" s="183">
        <f>H80*I80</f>
        <v>220.08799999999999</v>
      </c>
    </row>
    <row r="81" spans="1:11" ht="15" customHeight="1">
      <c r="A81" s="180"/>
      <c r="B81" s="178"/>
      <c r="C81" s="178"/>
      <c r="D81" s="179" t="s">
        <v>400</v>
      </c>
      <c r="E81" s="179" t="s">
        <v>2152</v>
      </c>
      <c r="F81" s="178"/>
      <c r="G81" s="182" t="s">
        <v>27</v>
      </c>
      <c r="H81" s="183">
        <v>90</v>
      </c>
      <c r="I81" s="183">
        <f>Material!D95</f>
        <v>13</v>
      </c>
      <c r="J81" s="183">
        <f>I81*H81</f>
        <v>1170</v>
      </c>
    </row>
    <row r="82" spans="1:11">
      <c r="A82" s="180"/>
      <c r="B82" s="178"/>
      <c r="C82" s="178"/>
      <c r="D82" s="179" t="s">
        <v>402</v>
      </c>
      <c r="E82" s="179" t="s">
        <v>2153</v>
      </c>
      <c r="F82" s="178"/>
      <c r="G82" s="182" t="s">
        <v>65</v>
      </c>
      <c r="H82" s="183">
        <v>16.8</v>
      </c>
      <c r="I82" s="183">
        <f>Material!D46</f>
        <v>250</v>
      </c>
      <c r="J82" s="183">
        <f>I82*H82</f>
        <v>4200</v>
      </c>
    </row>
    <row r="83" spans="1:11">
      <c r="A83" s="180"/>
      <c r="B83" s="178"/>
      <c r="C83" s="178"/>
      <c r="D83" s="179" t="s">
        <v>832</v>
      </c>
      <c r="E83" s="179" t="s">
        <v>2154</v>
      </c>
      <c r="F83" s="178"/>
      <c r="G83" s="182" t="s">
        <v>2155</v>
      </c>
      <c r="H83" s="183">
        <v>131.25</v>
      </c>
      <c r="I83" s="183">
        <f>Material!D69</f>
        <v>55</v>
      </c>
      <c r="J83" s="183">
        <f>I83*H83</f>
        <v>7218.75</v>
      </c>
    </row>
    <row r="84" spans="1:11">
      <c r="A84" s="180"/>
      <c r="B84" s="178"/>
      <c r="C84" s="178"/>
      <c r="D84" s="179" t="s">
        <v>2156</v>
      </c>
      <c r="E84" s="179" t="s">
        <v>2157</v>
      </c>
      <c r="F84" s="178"/>
      <c r="G84" s="182" t="s">
        <v>4</v>
      </c>
      <c r="H84" s="183">
        <v>18</v>
      </c>
      <c r="I84" s="183">
        <f>Material!D146</f>
        <v>125</v>
      </c>
      <c r="J84" s="183">
        <f>H84*I84</f>
        <v>2250</v>
      </c>
    </row>
    <row r="85" spans="1:11">
      <c r="A85" s="180"/>
      <c r="B85" s="178"/>
      <c r="C85" s="177" t="s">
        <v>959</v>
      </c>
      <c r="D85" s="177" t="s">
        <v>2158</v>
      </c>
      <c r="E85" s="178"/>
      <c r="F85" s="178"/>
      <c r="G85" s="178"/>
      <c r="H85" s="178"/>
      <c r="I85" s="178"/>
      <c r="J85" s="186">
        <f>SUM(J63:J84)*2%</f>
        <v>8692.9603600000009</v>
      </c>
      <c r="K85" t="s">
        <v>1584</v>
      </c>
    </row>
    <row r="86" spans="1:11">
      <c r="A86" s="180"/>
      <c r="B86" s="178"/>
      <c r="C86" s="177" t="s">
        <v>961</v>
      </c>
      <c r="D86" s="177" t="s">
        <v>2141</v>
      </c>
      <c r="E86" s="178"/>
      <c r="F86" s="178"/>
      <c r="G86" s="178"/>
      <c r="H86" s="178"/>
      <c r="I86" s="178"/>
      <c r="J86" s="186">
        <f>SUM(J62:J85)*12.5%</f>
        <v>55417.622295000008</v>
      </c>
    </row>
    <row r="87" spans="1:11">
      <c r="A87" s="180"/>
      <c r="B87" s="178"/>
      <c r="C87" s="177"/>
      <c r="D87" s="177"/>
      <c r="E87" s="178"/>
      <c r="F87" s="178"/>
      <c r="G87" s="178"/>
      <c r="H87" s="178"/>
      <c r="I87" s="178"/>
      <c r="J87" s="186"/>
    </row>
    <row r="88" spans="1:11">
      <c r="A88" s="180"/>
      <c r="B88" s="178"/>
      <c r="C88" s="179" t="s">
        <v>2142</v>
      </c>
      <c r="D88" s="178"/>
      <c r="E88" s="178"/>
      <c r="F88" s="178"/>
      <c r="G88" s="178"/>
      <c r="H88" s="178"/>
      <c r="I88" s="178"/>
      <c r="J88" s="183">
        <f>SUM(J63:J86)</f>
        <v>498758.60065500007</v>
      </c>
    </row>
    <row r="89" spans="1:11">
      <c r="A89" s="180"/>
      <c r="B89" s="178"/>
      <c r="C89" s="177" t="s">
        <v>2159</v>
      </c>
      <c r="D89" s="178"/>
      <c r="E89" s="178"/>
      <c r="F89" s="178"/>
      <c r="G89" s="178"/>
      <c r="H89" s="178"/>
      <c r="I89" s="178"/>
      <c r="J89" s="186">
        <f>J88/75</f>
        <v>6650.114675400001</v>
      </c>
    </row>
    <row r="90" spans="1:11" ht="15.75" customHeight="1">
      <c r="A90" s="180"/>
      <c r="B90" s="187" t="s">
        <v>726</v>
      </c>
      <c r="C90" s="188" t="s">
        <v>2160</v>
      </c>
      <c r="D90" s="178"/>
      <c r="E90" s="178"/>
      <c r="F90" s="178"/>
      <c r="G90" s="178"/>
      <c r="H90" s="178"/>
      <c r="I90" s="178"/>
      <c r="J90" s="178"/>
    </row>
    <row r="91" spans="1:11" ht="15.75" customHeight="1">
      <c r="A91" s="176" t="s">
        <v>745</v>
      </c>
      <c r="B91" s="173">
        <v>1500</v>
      </c>
      <c r="C91" s="177" t="s">
        <v>746</v>
      </c>
      <c r="D91" s="178"/>
      <c r="E91" s="178"/>
      <c r="F91" s="178"/>
      <c r="G91" s="178"/>
      <c r="H91" s="178"/>
      <c r="I91" s="178"/>
      <c r="J91" s="178"/>
    </row>
    <row r="92" spans="1:11" ht="54" customHeight="1">
      <c r="A92" s="180"/>
      <c r="B92" s="178"/>
      <c r="C92" s="709" t="s">
        <v>747</v>
      </c>
      <c r="D92" s="709"/>
      <c r="E92" s="709"/>
      <c r="F92" s="709"/>
      <c r="G92" s="178"/>
      <c r="H92" s="178"/>
      <c r="I92" s="178"/>
      <c r="J92" s="178"/>
    </row>
    <row r="93" spans="1:11">
      <c r="A93" s="180"/>
      <c r="B93" s="178"/>
      <c r="C93" s="179" t="s">
        <v>1426</v>
      </c>
      <c r="D93" s="178"/>
      <c r="E93" s="178"/>
      <c r="F93" s="178"/>
      <c r="G93" s="178"/>
      <c r="H93" s="178"/>
      <c r="I93" s="178"/>
      <c r="J93" s="178"/>
    </row>
    <row r="94" spans="1:11">
      <c r="A94" s="180"/>
      <c r="B94" s="178"/>
      <c r="C94" s="179" t="s">
        <v>2161</v>
      </c>
      <c r="D94" s="178"/>
      <c r="E94" s="178"/>
      <c r="F94" s="178"/>
      <c r="G94" s="178"/>
      <c r="H94" s="178"/>
      <c r="I94" s="178"/>
      <c r="J94" s="178"/>
    </row>
    <row r="95" spans="1:11">
      <c r="A95" s="180"/>
      <c r="B95" s="178"/>
      <c r="C95" s="179" t="s">
        <v>2162</v>
      </c>
      <c r="D95" s="178"/>
      <c r="E95" s="178"/>
      <c r="F95" s="178"/>
      <c r="G95" s="182" t="s">
        <v>29</v>
      </c>
      <c r="H95" s="183">
        <v>8.1</v>
      </c>
      <c r="I95" s="183">
        <v>1836.24</v>
      </c>
      <c r="J95" s="183">
        <f>I95*H95</f>
        <v>14873.544</v>
      </c>
    </row>
    <row r="96" spans="1:11">
      <c r="A96" s="180"/>
      <c r="B96" s="178"/>
      <c r="C96" s="179" t="s">
        <v>2163</v>
      </c>
      <c r="D96" s="178"/>
      <c r="E96" s="178"/>
      <c r="F96" s="178"/>
      <c r="G96" s="182" t="s">
        <v>29</v>
      </c>
      <c r="H96" s="183">
        <v>1.35</v>
      </c>
      <c r="I96" s="183">
        <v>1836.24</v>
      </c>
      <c r="J96" s="183">
        <f>I96*H96</f>
        <v>2478.924</v>
      </c>
    </row>
    <row r="97" spans="1:11">
      <c r="A97" s="180"/>
      <c r="B97" s="178"/>
      <c r="C97" s="178"/>
      <c r="D97" s="178"/>
      <c r="E97" s="178"/>
      <c r="F97" s="177" t="s">
        <v>2164</v>
      </c>
      <c r="G97" s="173" t="s">
        <v>29</v>
      </c>
      <c r="H97" s="189">
        <v>9.4499999999999993</v>
      </c>
      <c r="I97" s="178"/>
      <c r="J97" s="178"/>
    </row>
    <row r="98" spans="1:11">
      <c r="A98" s="180"/>
      <c r="B98" s="178"/>
      <c r="C98" s="177" t="s">
        <v>953</v>
      </c>
      <c r="D98" s="177" t="s">
        <v>1230</v>
      </c>
      <c r="E98" s="178"/>
      <c r="F98" s="178"/>
      <c r="G98" s="178"/>
      <c r="H98" s="178"/>
      <c r="I98" s="178"/>
      <c r="J98" s="178"/>
    </row>
    <row r="99" spans="1:11" ht="15" customHeight="1">
      <c r="A99" s="180"/>
      <c r="B99" s="178"/>
      <c r="C99" s="178"/>
      <c r="D99" s="177" t="s">
        <v>2165</v>
      </c>
      <c r="E99" s="178"/>
      <c r="F99" s="178"/>
      <c r="G99" s="178"/>
      <c r="H99" s="178"/>
      <c r="I99" s="178"/>
      <c r="J99" s="178"/>
    </row>
    <row r="100" spans="1:11">
      <c r="A100" s="180"/>
      <c r="B100" s="178"/>
      <c r="C100" s="178"/>
      <c r="D100" s="179" t="s">
        <v>299</v>
      </c>
      <c r="E100" s="179" t="s">
        <v>17</v>
      </c>
      <c r="F100" s="178"/>
      <c r="G100" s="182" t="s">
        <v>4</v>
      </c>
      <c r="H100" s="183">
        <v>1.7</v>
      </c>
      <c r="I100" s="183">
        <f>Labour!$D$16</f>
        <v>466.67</v>
      </c>
      <c r="J100" s="183">
        <f>I100*H100</f>
        <v>793.33900000000006</v>
      </c>
    </row>
    <row r="101" spans="1:11">
      <c r="A101" s="180"/>
      <c r="B101" s="178"/>
      <c r="C101" s="178"/>
      <c r="D101" s="179" t="s">
        <v>301</v>
      </c>
      <c r="E101" s="179" t="s">
        <v>18</v>
      </c>
      <c r="F101" s="178"/>
      <c r="G101" s="182" t="s">
        <v>4</v>
      </c>
      <c r="H101" s="183">
        <v>41</v>
      </c>
      <c r="I101" s="183">
        <f>Labour!D17</f>
        <v>466.67</v>
      </c>
      <c r="J101" s="183">
        <f>I101*H101</f>
        <v>19133.47</v>
      </c>
    </row>
    <row r="102" spans="1:11">
      <c r="A102" s="180"/>
      <c r="B102" s="178"/>
      <c r="C102" s="178"/>
      <c r="D102" s="179" t="s">
        <v>303</v>
      </c>
      <c r="E102" s="179" t="s">
        <v>2117</v>
      </c>
      <c r="F102" s="178"/>
      <c r="G102" s="182" t="s">
        <v>4</v>
      </c>
      <c r="H102" s="183">
        <v>6</v>
      </c>
      <c r="I102" s="183">
        <f>Labour!D15</f>
        <v>527.33000000000004</v>
      </c>
      <c r="J102" s="183">
        <f>I102*H102</f>
        <v>3163.9800000000005</v>
      </c>
    </row>
    <row r="103" spans="1:11">
      <c r="A103" s="180"/>
      <c r="B103" s="178"/>
      <c r="C103" s="178"/>
      <c r="D103" s="179" t="s">
        <v>305</v>
      </c>
      <c r="E103" s="179" t="s">
        <v>3</v>
      </c>
      <c r="F103" s="178"/>
      <c r="G103" s="182" t="s">
        <v>4</v>
      </c>
      <c r="H103" s="183">
        <v>1.4</v>
      </c>
      <c r="I103" s="183">
        <f>Labour!D3</f>
        <v>466.67</v>
      </c>
      <c r="J103" s="183">
        <f>I103*H103</f>
        <v>653.33799999999997</v>
      </c>
    </row>
    <row r="104" spans="1:11">
      <c r="A104" s="180"/>
      <c r="B104" s="178"/>
      <c r="C104" s="177" t="s">
        <v>955</v>
      </c>
      <c r="D104" s="177" t="s">
        <v>1231</v>
      </c>
      <c r="E104" s="178"/>
      <c r="F104" s="178"/>
      <c r="G104" s="178"/>
      <c r="H104" s="178"/>
      <c r="I104" s="178"/>
      <c r="J104" s="178"/>
    </row>
    <row r="105" spans="1:11">
      <c r="A105" s="180"/>
      <c r="B105" s="178"/>
      <c r="C105" s="178"/>
      <c r="D105" s="179" t="s">
        <v>2166</v>
      </c>
      <c r="E105" s="178"/>
      <c r="F105" s="178"/>
      <c r="G105" s="182" t="s">
        <v>89</v>
      </c>
      <c r="H105" s="183">
        <v>6</v>
      </c>
      <c r="I105" s="183">
        <f>'Plant &amp; Machinery'!G12</f>
        <v>492</v>
      </c>
      <c r="J105" s="183">
        <f>I105*H105</f>
        <v>2952</v>
      </c>
    </row>
    <row r="106" spans="1:11">
      <c r="A106" s="180"/>
      <c r="B106" s="178"/>
      <c r="C106" s="178"/>
      <c r="D106" s="179" t="s">
        <v>254</v>
      </c>
      <c r="E106" s="178"/>
      <c r="F106" s="178"/>
      <c r="G106" s="182" t="s">
        <v>89</v>
      </c>
      <c r="H106" s="183">
        <v>12</v>
      </c>
      <c r="I106" s="183">
        <f>'Plant &amp; Machinery'!G32</f>
        <v>120</v>
      </c>
      <c r="J106" s="183">
        <f>I106*H106</f>
        <v>1440</v>
      </c>
    </row>
    <row r="107" spans="1:11">
      <c r="A107" s="180"/>
      <c r="B107" s="178"/>
      <c r="C107" s="178"/>
      <c r="D107" s="179" t="s">
        <v>2123</v>
      </c>
      <c r="E107" s="178"/>
      <c r="F107" s="178"/>
      <c r="G107" s="182" t="s">
        <v>89</v>
      </c>
      <c r="H107" s="183">
        <v>2</v>
      </c>
      <c r="I107" s="183">
        <f>'Plant &amp; Machinery'!G55</f>
        <v>600</v>
      </c>
      <c r="J107" s="183">
        <f>I107*H107</f>
        <v>1200</v>
      </c>
    </row>
    <row r="108" spans="1:11">
      <c r="A108" s="180"/>
      <c r="B108" s="178"/>
      <c r="C108" s="177" t="s">
        <v>957</v>
      </c>
      <c r="D108" s="177" t="s">
        <v>1293</v>
      </c>
      <c r="E108" s="178"/>
      <c r="F108" s="178"/>
      <c r="G108" s="178"/>
      <c r="H108" s="178"/>
      <c r="I108" s="178"/>
      <c r="J108" s="178"/>
    </row>
    <row r="109" spans="1:11">
      <c r="A109" s="180"/>
      <c r="B109" s="178"/>
      <c r="C109" s="178"/>
      <c r="D109" s="179" t="s">
        <v>299</v>
      </c>
      <c r="E109" s="179" t="s">
        <v>2167</v>
      </c>
      <c r="F109" s="178"/>
      <c r="G109" s="182" t="s">
        <v>29</v>
      </c>
      <c r="H109" s="183">
        <v>7.94</v>
      </c>
      <c r="I109" s="183">
        <f>Material!D18</f>
        <v>1398</v>
      </c>
      <c r="J109" s="183">
        <f>I109*H109</f>
        <v>11100.12</v>
      </c>
      <c r="K109" t="s">
        <v>1584</v>
      </c>
    </row>
    <row r="110" spans="1:11">
      <c r="A110" s="180"/>
      <c r="B110" s="178"/>
      <c r="C110" s="178"/>
      <c r="D110" s="179" t="s">
        <v>301</v>
      </c>
      <c r="E110" s="179" t="s">
        <v>2168</v>
      </c>
      <c r="F110" s="178"/>
      <c r="G110" s="182" t="s">
        <v>29</v>
      </c>
      <c r="H110" s="183">
        <v>3.97</v>
      </c>
      <c r="I110" s="183">
        <f>Material!D125</f>
        <v>1256</v>
      </c>
      <c r="J110" s="183">
        <f>I110*H110</f>
        <v>4986.3200000000006</v>
      </c>
    </row>
    <row r="111" spans="1:11">
      <c r="A111" s="180"/>
      <c r="B111" s="178"/>
      <c r="C111" s="178"/>
      <c r="D111" s="179" t="s">
        <v>303</v>
      </c>
      <c r="E111" s="179" t="s">
        <v>79</v>
      </c>
      <c r="F111" s="178"/>
      <c r="G111" s="182" t="s">
        <v>71</v>
      </c>
      <c r="H111" s="183">
        <v>3.8</v>
      </c>
      <c r="I111" s="183">
        <f>Material!D51</f>
        <v>6953.12</v>
      </c>
      <c r="J111" s="183">
        <f>H111*I111</f>
        <v>26421.856</v>
      </c>
    </row>
    <row r="112" spans="1:11">
      <c r="A112" s="180"/>
      <c r="B112" s="178"/>
      <c r="C112" s="178"/>
      <c r="D112" s="179" t="s">
        <v>305</v>
      </c>
      <c r="E112" s="179" t="s">
        <v>2169</v>
      </c>
      <c r="F112" s="178"/>
      <c r="G112" s="182" t="s">
        <v>29</v>
      </c>
      <c r="H112" s="184">
        <v>1.7250000000000001</v>
      </c>
      <c r="I112" s="183">
        <f>Material!D125</f>
        <v>1256</v>
      </c>
      <c r="J112" s="183">
        <f>I112*H112</f>
        <v>2166.6</v>
      </c>
    </row>
    <row r="113" spans="1:10">
      <c r="A113" s="180"/>
      <c r="B113" s="178"/>
      <c r="C113" s="178"/>
      <c r="D113" s="178"/>
      <c r="E113" s="179" t="s">
        <v>2170</v>
      </c>
      <c r="F113" s="178"/>
      <c r="G113" s="178"/>
      <c r="H113" s="178"/>
      <c r="I113" s="178"/>
      <c r="J113" s="178"/>
    </row>
    <row r="114" spans="1:10">
      <c r="A114" s="180"/>
      <c r="B114" s="178"/>
      <c r="C114" s="178"/>
      <c r="D114" s="178"/>
      <c r="E114" s="179" t="s">
        <v>2171</v>
      </c>
      <c r="F114" s="178"/>
      <c r="G114" s="178"/>
      <c r="H114" s="178"/>
      <c r="I114" s="178"/>
      <c r="J114" s="178"/>
    </row>
    <row r="115" spans="1:10">
      <c r="A115" s="180"/>
      <c r="B115" s="178"/>
      <c r="C115" s="178"/>
      <c r="D115" s="179" t="s">
        <v>400</v>
      </c>
      <c r="E115" s="179" t="s">
        <v>2172</v>
      </c>
      <c r="F115" s="178"/>
      <c r="G115" s="182" t="s">
        <v>175</v>
      </c>
      <c r="H115" s="183">
        <v>6</v>
      </c>
      <c r="I115" s="183">
        <f>Material!D146</f>
        <v>125</v>
      </c>
      <c r="J115" s="183">
        <f>H115*I115</f>
        <v>750</v>
      </c>
    </row>
    <row r="116" spans="1:10">
      <c r="A116" s="180"/>
      <c r="B116" s="178"/>
      <c r="C116" s="177" t="s">
        <v>959</v>
      </c>
      <c r="D116" s="177" t="s">
        <v>2140</v>
      </c>
      <c r="E116" s="178"/>
      <c r="F116" s="178"/>
      <c r="G116" s="178"/>
      <c r="H116" s="178"/>
      <c r="I116" s="178"/>
      <c r="J116" s="186">
        <f>SUM(J98:J115)*3%</f>
        <v>2242.8306900000002</v>
      </c>
    </row>
    <row r="117" spans="1:10">
      <c r="A117" s="180"/>
      <c r="B117" s="178"/>
      <c r="C117" s="177" t="s">
        <v>961</v>
      </c>
      <c r="D117" s="177" t="s">
        <v>2141</v>
      </c>
      <c r="E117" s="178"/>
      <c r="F117" s="178"/>
      <c r="G117" s="178"/>
      <c r="H117" s="178"/>
      <c r="I117" s="178"/>
      <c r="J117" s="186">
        <f>SUM(J100:J116)*12.5%</f>
        <v>9625.4817112500023</v>
      </c>
    </row>
    <row r="118" spans="1:10">
      <c r="A118" s="180"/>
      <c r="B118" s="178"/>
      <c r="C118" s="177"/>
      <c r="D118" s="177"/>
      <c r="E118" s="178"/>
      <c r="F118" s="178"/>
      <c r="G118" s="178"/>
      <c r="H118" s="178"/>
      <c r="I118" s="178"/>
      <c r="J118" s="186"/>
    </row>
    <row r="119" spans="1:10">
      <c r="A119" s="180"/>
      <c r="B119" s="178"/>
      <c r="C119" s="179" t="s">
        <v>2173</v>
      </c>
      <c r="D119" s="178"/>
      <c r="E119" s="178"/>
      <c r="F119" s="178"/>
      <c r="G119" s="178"/>
      <c r="H119" s="178"/>
      <c r="I119" s="178"/>
      <c r="J119" s="183">
        <f>SUM(J100:J117)</f>
        <v>86629.33540125002</v>
      </c>
    </row>
    <row r="120" spans="1:10">
      <c r="A120" s="180"/>
      <c r="B120" s="178"/>
      <c r="C120" s="177" t="s">
        <v>2174</v>
      </c>
      <c r="D120" s="178"/>
      <c r="E120" s="178"/>
      <c r="F120" s="178"/>
      <c r="G120" s="178"/>
      <c r="H120" s="178"/>
      <c r="I120" s="178"/>
      <c r="J120" s="186">
        <f>J119/112.4</f>
        <v>770.72362456628127</v>
      </c>
    </row>
    <row r="121" spans="1:10" ht="41.25" customHeight="1">
      <c r="A121" s="180"/>
      <c r="B121" s="187" t="s">
        <v>726</v>
      </c>
      <c r="C121" s="190" t="s">
        <v>1102</v>
      </c>
      <c r="D121" s="708" t="s">
        <v>2175</v>
      </c>
      <c r="E121" s="708"/>
      <c r="F121" s="708"/>
      <c r="G121" s="178"/>
      <c r="H121" s="178"/>
      <c r="I121" s="178"/>
      <c r="J121" s="178"/>
    </row>
    <row r="122" spans="1:10" ht="39.75" customHeight="1">
      <c r="A122" s="180"/>
      <c r="B122" s="178"/>
      <c r="C122" s="190" t="s">
        <v>1104</v>
      </c>
      <c r="D122" s="708" t="s">
        <v>2176</v>
      </c>
      <c r="E122" s="708"/>
      <c r="F122" s="708"/>
      <c r="G122" s="178"/>
      <c r="H122" s="178"/>
      <c r="I122" s="178"/>
      <c r="J122" s="178"/>
    </row>
    <row r="123" spans="1:10" ht="16.5" customHeight="1">
      <c r="A123" s="176" t="s">
        <v>748</v>
      </c>
      <c r="B123" s="173">
        <v>1500</v>
      </c>
      <c r="C123" s="177" t="s">
        <v>749</v>
      </c>
      <c r="D123" s="178"/>
      <c r="E123" s="178"/>
      <c r="F123" s="178"/>
      <c r="G123" s="178"/>
      <c r="H123" s="178"/>
      <c r="I123" s="178"/>
      <c r="J123" s="178"/>
    </row>
    <row r="124" spans="1:10" ht="40.5" customHeight="1">
      <c r="A124" s="173"/>
      <c r="B124" s="173"/>
      <c r="C124" s="191">
        <v>-1</v>
      </c>
      <c r="D124" s="710" t="s">
        <v>750</v>
      </c>
      <c r="E124" s="710"/>
      <c r="F124" s="710"/>
      <c r="G124" s="178"/>
      <c r="H124" s="178"/>
      <c r="I124" s="178"/>
      <c r="J124" s="178"/>
    </row>
    <row r="125" spans="1:10">
      <c r="A125" s="178"/>
      <c r="B125" s="178"/>
      <c r="C125" s="178"/>
      <c r="D125" s="179" t="s">
        <v>1426</v>
      </c>
      <c r="E125" s="178"/>
      <c r="F125" s="178"/>
      <c r="G125" s="178"/>
      <c r="H125" s="178"/>
      <c r="I125" s="178"/>
      <c r="J125" s="178"/>
    </row>
    <row r="126" spans="1:10">
      <c r="A126" s="178"/>
      <c r="B126" s="178"/>
      <c r="C126" s="178"/>
      <c r="D126" s="179" t="s">
        <v>2177</v>
      </c>
      <c r="E126" s="178"/>
      <c r="F126" s="178"/>
      <c r="G126" s="178"/>
      <c r="H126" s="178"/>
      <c r="I126" s="178"/>
      <c r="J126" s="178"/>
    </row>
    <row r="127" spans="1:10">
      <c r="A127" s="178"/>
      <c r="B127" s="178"/>
      <c r="C127" s="178"/>
      <c r="D127" s="177" t="s">
        <v>953</v>
      </c>
      <c r="E127" s="177" t="s">
        <v>1230</v>
      </c>
      <c r="F127" s="178"/>
      <c r="G127" s="178"/>
      <c r="H127" s="178"/>
      <c r="I127" s="178"/>
      <c r="J127" s="178"/>
    </row>
    <row r="128" spans="1:10">
      <c r="A128" s="178"/>
      <c r="B128" s="178"/>
      <c r="C128" s="178"/>
      <c r="D128" s="177"/>
      <c r="E128" s="179" t="s">
        <v>17</v>
      </c>
      <c r="F128" s="178"/>
      <c r="G128" s="182" t="s">
        <v>4</v>
      </c>
      <c r="H128" s="183">
        <v>1</v>
      </c>
      <c r="I128" s="183">
        <f>Labour!$D$16</f>
        <v>466.67</v>
      </c>
      <c r="J128" s="183">
        <f>I128*H128</f>
        <v>466.67</v>
      </c>
    </row>
    <row r="129" spans="1:10">
      <c r="A129" s="178"/>
      <c r="B129" s="178"/>
      <c r="C129" s="178"/>
      <c r="D129" s="178"/>
      <c r="E129" s="179" t="s">
        <v>18</v>
      </c>
      <c r="F129" s="178"/>
      <c r="G129" s="182" t="s">
        <v>4</v>
      </c>
      <c r="H129" s="183">
        <v>17</v>
      </c>
      <c r="I129" s="183">
        <f>Labour!D17</f>
        <v>466.67</v>
      </c>
      <c r="J129" s="183">
        <f>I129*H129</f>
        <v>7933.39</v>
      </c>
    </row>
    <row r="130" spans="1:10">
      <c r="A130" s="178"/>
      <c r="B130" s="178"/>
      <c r="C130" s="178"/>
      <c r="D130" s="178"/>
      <c r="E130" s="179" t="s">
        <v>2117</v>
      </c>
      <c r="F130" s="178"/>
      <c r="G130" s="182" t="s">
        <v>4</v>
      </c>
      <c r="H130" s="183">
        <v>8</v>
      </c>
      <c r="I130" s="183">
        <f>Labour!D15</f>
        <v>527.33000000000004</v>
      </c>
      <c r="J130" s="183">
        <f>I130*H130</f>
        <v>4218.6400000000003</v>
      </c>
    </row>
    <row r="131" spans="1:10">
      <c r="A131" s="178"/>
      <c r="B131" s="178"/>
      <c r="C131" s="178"/>
      <c r="D131" s="177" t="s">
        <v>955</v>
      </c>
      <c r="E131" s="177" t="s">
        <v>1231</v>
      </c>
      <c r="F131" s="178"/>
      <c r="G131" s="178"/>
      <c r="H131" s="178"/>
      <c r="I131" s="178"/>
      <c r="J131" s="178"/>
    </row>
    <row r="132" spans="1:10">
      <c r="A132" s="178"/>
      <c r="B132" s="178"/>
      <c r="C132" s="178"/>
      <c r="D132" s="178"/>
      <c r="E132" s="179" t="s">
        <v>2123</v>
      </c>
      <c r="F132" s="178"/>
      <c r="G132" s="182" t="s">
        <v>89</v>
      </c>
      <c r="H132" s="183">
        <v>2</v>
      </c>
      <c r="I132" s="183">
        <f>'Plant &amp; Machinery'!G55</f>
        <v>600</v>
      </c>
      <c r="J132" s="183">
        <f>I132*H132</f>
        <v>1200</v>
      </c>
    </row>
    <row r="133" spans="1:10">
      <c r="A133" s="178"/>
      <c r="B133" s="178"/>
      <c r="C133" s="178"/>
      <c r="D133" s="177" t="s">
        <v>957</v>
      </c>
      <c r="E133" s="177" t="s">
        <v>1293</v>
      </c>
      <c r="F133" s="178"/>
      <c r="G133" s="178"/>
      <c r="H133" s="178"/>
      <c r="I133" s="178"/>
      <c r="J133" s="178"/>
    </row>
    <row r="134" spans="1:10" ht="27.75" customHeight="1">
      <c r="A134" s="178"/>
      <c r="B134" s="178"/>
      <c r="C134" s="178"/>
      <c r="D134" s="178"/>
      <c r="E134" s="179" t="s">
        <v>299</v>
      </c>
      <c r="F134" s="185" t="s">
        <v>2178</v>
      </c>
      <c r="G134" s="182" t="s">
        <v>54</v>
      </c>
      <c r="H134" s="183">
        <v>225</v>
      </c>
      <c r="I134" s="183">
        <f>Material!D92</f>
        <v>810</v>
      </c>
      <c r="J134" s="183">
        <f>I134*H134</f>
        <v>182250</v>
      </c>
    </row>
    <row r="135" spans="1:10">
      <c r="A135" s="178"/>
      <c r="B135" s="178"/>
      <c r="C135" s="178"/>
      <c r="D135" s="178"/>
      <c r="E135" s="179" t="s">
        <v>301</v>
      </c>
      <c r="F135" s="179" t="s">
        <v>2179</v>
      </c>
      <c r="G135" s="182" t="s">
        <v>27</v>
      </c>
      <c r="H135" s="183">
        <v>120</v>
      </c>
      <c r="I135" s="502">
        <f>Material!D92</f>
        <v>810</v>
      </c>
      <c r="J135" s="183">
        <f>I135*H135</f>
        <v>97200</v>
      </c>
    </row>
    <row r="136" spans="1:10">
      <c r="A136" s="178"/>
      <c r="B136" s="178"/>
      <c r="C136" s="178"/>
      <c r="D136" s="178"/>
      <c r="E136" s="179" t="s">
        <v>303</v>
      </c>
      <c r="F136" s="179" t="s">
        <v>2169</v>
      </c>
      <c r="G136" s="182" t="s">
        <v>29</v>
      </c>
      <c r="H136" s="183">
        <v>7.23</v>
      </c>
      <c r="I136" s="183">
        <f>Material!D125</f>
        <v>1256</v>
      </c>
      <c r="J136" s="183">
        <f>I136*H136</f>
        <v>9080.880000000001</v>
      </c>
    </row>
    <row r="137" spans="1:10">
      <c r="A137" s="178"/>
      <c r="B137" s="178"/>
      <c r="C137" s="178"/>
      <c r="D137" s="178"/>
      <c r="E137" s="178"/>
      <c r="F137" s="179" t="s">
        <v>2180</v>
      </c>
      <c r="G137" s="178"/>
      <c r="H137" s="178"/>
      <c r="I137" s="178"/>
      <c r="J137" s="178"/>
    </row>
    <row r="138" spans="1:10">
      <c r="A138" s="178"/>
      <c r="B138" s="178"/>
      <c r="C138" s="178"/>
      <c r="D138" s="178"/>
      <c r="E138" s="178"/>
      <c r="F138" s="179" t="s">
        <v>2181</v>
      </c>
      <c r="G138" s="178"/>
      <c r="H138" s="178"/>
      <c r="I138" s="178"/>
      <c r="J138" s="178"/>
    </row>
    <row r="139" spans="1:10" ht="15.75" customHeight="1">
      <c r="A139" s="178"/>
      <c r="B139" s="178"/>
      <c r="C139" s="178"/>
      <c r="D139" s="178"/>
      <c r="E139" s="179" t="s">
        <v>305</v>
      </c>
      <c r="F139" s="179" t="s">
        <v>2182</v>
      </c>
      <c r="G139" s="182" t="s">
        <v>175</v>
      </c>
      <c r="H139" s="183">
        <v>3</v>
      </c>
      <c r="I139" s="183">
        <f>Material!D146</f>
        <v>125</v>
      </c>
      <c r="J139" s="183">
        <f>H139*I139</f>
        <v>375</v>
      </c>
    </row>
    <row r="140" spans="1:10">
      <c r="A140" s="178"/>
      <c r="B140" s="178"/>
      <c r="C140" s="178"/>
      <c r="D140" s="177" t="s">
        <v>959</v>
      </c>
      <c r="E140" s="177" t="s">
        <v>1296</v>
      </c>
      <c r="F140" s="178"/>
      <c r="G140" s="178"/>
      <c r="H140" s="178"/>
      <c r="I140" s="178"/>
      <c r="J140" s="186">
        <f>SUM(J126:J139)*12.5%</f>
        <v>37840.572500000002</v>
      </c>
    </row>
    <row r="141" spans="1:10">
      <c r="A141" s="178"/>
      <c r="B141" s="178"/>
      <c r="C141" s="178"/>
      <c r="D141" s="177"/>
      <c r="E141" s="177"/>
      <c r="F141" s="178"/>
      <c r="G141" s="178"/>
      <c r="H141" s="178"/>
      <c r="I141" s="178"/>
      <c r="J141" s="186"/>
    </row>
    <row r="142" spans="1:10">
      <c r="A142" s="178"/>
      <c r="B142" s="178"/>
      <c r="C142" s="178"/>
      <c r="D142" s="179" t="s">
        <v>2183</v>
      </c>
      <c r="E142" s="178"/>
      <c r="F142" s="178"/>
      <c r="G142" s="178"/>
      <c r="H142" s="178"/>
      <c r="I142" s="178"/>
      <c r="J142" s="183">
        <f>SUM(J126:J140)</f>
        <v>340565.15250000003</v>
      </c>
    </row>
    <row r="143" spans="1:10">
      <c r="A143" s="178"/>
      <c r="B143" s="178"/>
      <c r="C143" s="178"/>
      <c r="D143" s="177" t="s">
        <v>2184</v>
      </c>
      <c r="E143" s="178"/>
      <c r="F143" s="178"/>
      <c r="G143" s="178"/>
      <c r="H143" s="178"/>
      <c r="I143" s="178"/>
      <c r="J143" s="186">
        <f>J142/225</f>
        <v>1513.6229000000001</v>
      </c>
    </row>
    <row r="144" spans="1:10" ht="42.75" customHeight="1">
      <c r="A144" s="173"/>
      <c r="B144" s="173"/>
      <c r="C144" s="191">
        <v>-2</v>
      </c>
      <c r="D144" s="710" t="s">
        <v>751</v>
      </c>
      <c r="E144" s="710"/>
      <c r="F144" s="710"/>
      <c r="G144" s="178"/>
      <c r="H144" s="178"/>
      <c r="I144" s="178"/>
      <c r="J144" s="178"/>
    </row>
    <row r="145" spans="4:10">
      <c r="D145" s="179" t="s">
        <v>1426</v>
      </c>
      <c r="E145" s="178"/>
      <c r="F145" s="178"/>
      <c r="G145" s="178"/>
      <c r="H145" s="178"/>
      <c r="I145" s="178"/>
      <c r="J145" s="178"/>
    </row>
    <row r="146" spans="4:10">
      <c r="D146" s="179" t="s">
        <v>2177</v>
      </c>
      <c r="E146" s="178"/>
      <c r="F146" s="178"/>
      <c r="G146" s="178"/>
      <c r="H146" s="178"/>
      <c r="I146" s="178"/>
      <c r="J146" s="178"/>
    </row>
    <row r="147" spans="4:10">
      <c r="D147" s="177" t="s">
        <v>953</v>
      </c>
      <c r="E147" s="177" t="s">
        <v>1230</v>
      </c>
      <c r="F147" s="178"/>
      <c r="G147" s="178"/>
      <c r="H147" s="178"/>
      <c r="I147" s="178"/>
      <c r="J147" s="178"/>
    </row>
    <row r="148" spans="4:10">
      <c r="D148" s="177"/>
      <c r="E148" s="179" t="s">
        <v>17</v>
      </c>
      <c r="F148" s="178"/>
      <c r="G148" s="182" t="s">
        <v>4</v>
      </c>
      <c r="H148" s="183">
        <v>0.9</v>
      </c>
      <c r="I148" s="183">
        <f>Labour!$D$16</f>
        <v>466.67</v>
      </c>
      <c r="J148" s="183">
        <f>I148*H148</f>
        <v>420.00300000000004</v>
      </c>
    </row>
    <row r="149" spans="4:10">
      <c r="D149" s="178"/>
      <c r="E149" s="179" t="s">
        <v>18</v>
      </c>
      <c r="F149" s="178"/>
      <c r="G149" s="182" t="s">
        <v>4</v>
      </c>
      <c r="H149" s="183">
        <v>15</v>
      </c>
      <c r="I149" s="183">
        <f>Labour!D17</f>
        <v>466.67</v>
      </c>
      <c r="J149" s="183">
        <f>I149*H149</f>
        <v>7000.05</v>
      </c>
    </row>
    <row r="150" spans="4:10">
      <c r="D150" s="178"/>
      <c r="E150" s="179" t="s">
        <v>2117</v>
      </c>
      <c r="F150" s="178"/>
      <c r="G150" s="182" t="s">
        <v>4</v>
      </c>
      <c r="H150" s="183">
        <v>7</v>
      </c>
      <c r="I150" s="183">
        <f>Labour!D15</f>
        <v>527.33000000000004</v>
      </c>
      <c r="J150" s="183">
        <f>I150*H150</f>
        <v>3691.3100000000004</v>
      </c>
    </row>
    <row r="151" spans="4:10">
      <c r="D151" s="177" t="s">
        <v>955</v>
      </c>
      <c r="E151" s="177" t="s">
        <v>1231</v>
      </c>
      <c r="F151" s="178"/>
      <c r="G151" s="178"/>
      <c r="H151" s="178"/>
      <c r="I151" s="178"/>
      <c r="J151" s="178"/>
    </row>
    <row r="152" spans="4:10">
      <c r="D152" s="178"/>
      <c r="E152" s="179" t="s">
        <v>2123</v>
      </c>
      <c r="F152" s="178"/>
      <c r="G152" s="182" t="s">
        <v>89</v>
      </c>
      <c r="H152" s="183">
        <v>2</v>
      </c>
      <c r="I152" s="183">
        <f>'Plant &amp; Machinery'!G55</f>
        <v>600</v>
      </c>
      <c r="J152" s="183">
        <f>I152*H152</f>
        <v>1200</v>
      </c>
    </row>
    <row r="153" spans="4:10">
      <c r="D153" s="177" t="s">
        <v>957</v>
      </c>
      <c r="E153" s="177" t="s">
        <v>1293</v>
      </c>
      <c r="F153" s="178"/>
      <c r="G153" s="178"/>
      <c r="H153" s="178"/>
      <c r="I153" s="178"/>
      <c r="J153" s="178"/>
    </row>
    <row r="154" spans="4:10">
      <c r="D154" s="178"/>
      <c r="E154" s="179" t="s">
        <v>299</v>
      </c>
      <c r="F154" s="179" t="s">
        <v>2185</v>
      </c>
      <c r="G154" s="182" t="s">
        <v>54</v>
      </c>
      <c r="H154" s="183">
        <v>225</v>
      </c>
      <c r="I154" s="183">
        <f>Material!D91</f>
        <v>730</v>
      </c>
      <c r="J154" s="183">
        <f>H154*I154</f>
        <v>164250</v>
      </c>
    </row>
    <row r="155" spans="4:10">
      <c r="D155" s="178"/>
      <c r="E155" s="179" t="s">
        <v>301</v>
      </c>
      <c r="F155" s="179" t="s">
        <v>2186</v>
      </c>
      <c r="G155" s="182" t="s">
        <v>27</v>
      </c>
      <c r="H155" s="183">
        <v>120</v>
      </c>
      <c r="I155" s="502">
        <f>Material!D92</f>
        <v>810</v>
      </c>
      <c r="J155" s="183">
        <f>H155*I155</f>
        <v>97200</v>
      </c>
    </row>
    <row r="156" spans="4:10">
      <c r="D156" s="178"/>
      <c r="E156" s="179" t="s">
        <v>303</v>
      </c>
      <c r="F156" s="179" t="s">
        <v>2169</v>
      </c>
      <c r="G156" s="182" t="s">
        <v>29</v>
      </c>
      <c r="H156" s="183">
        <v>5.42</v>
      </c>
      <c r="I156" s="183">
        <f>Material!D125</f>
        <v>1256</v>
      </c>
      <c r="J156" s="183">
        <f>I156*H156</f>
        <v>6807.5199999999995</v>
      </c>
    </row>
    <row r="157" spans="4:10">
      <c r="D157" s="178"/>
      <c r="E157" s="179" t="s">
        <v>305</v>
      </c>
      <c r="F157" s="179" t="s">
        <v>174</v>
      </c>
      <c r="G157" s="182" t="s">
        <v>175</v>
      </c>
      <c r="H157" s="183">
        <v>3</v>
      </c>
      <c r="I157" s="183">
        <f>Material!D146</f>
        <v>125</v>
      </c>
      <c r="J157" s="183">
        <f>H157*I157</f>
        <v>375</v>
      </c>
    </row>
    <row r="158" spans="4:10">
      <c r="D158" s="177" t="s">
        <v>959</v>
      </c>
      <c r="E158" s="177" t="s">
        <v>1296</v>
      </c>
      <c r="F158" s="178"/>
      <c r="G158" s="178"/>
      <c r="H158" s="178"/>
      <c r="I158" s="178"/>
      <c r="J158" s="186">
        <f>SUM(J146:J157)*12.5%</f>
        <v>35117.985375000004</v>
      </c>
    </row>
    <row r="159" spans="4:10">
      <c r="D159" s="177"/>
      <c r="E159" s="177"/>
      <c r="F159" s="178"/>
      <c r="G159" s="178"/>
      <c r="H159" s="178"/>
      <c r="I159" s="178"/>
      <c r="J159" s="186"/>
    </row>
    <row r="160" spans="4:10">
      <c r="D160" s="179" t="s">
        <v>2183</v>
      </c>
      <c r="E160" s="178"/>
      <c r="F160" s="178"/>
      <c r="G160" s="178"/>
      <c r="H160" s="178"/>
      <c r="I160" s="178"/>
      <c r="J160" s="183">
        <f>SUM(J146:J158)</f>
        <v>316061.86837500002</v>
      </c>
    </row>
    <row r="161" spans="2:10">
      <c r="B161" s="178"/>
      <c r="C161" s="178"/>
      <c r="D161" s="177" t="s">
        <v>2184</v>
      </c>
      <c r="E161" s="178"/>
      <c r="F161" s="178"/>
      <c r="G161" s="178"/>
      <c r="H161" s="178"/>
      <c r="I161" s="178"/>
      <c r="J161" s="186">
        <f>J160/225</f>
        <v>1404.719415</v>
      </c>
    </row>
    <row r="162" spans="2:10" ht="38.25" customHeight="1">
      <c r="B162" s="187" t="s">
        <v>726</v>
      </c>
      <c r="C162" s="190" t="s">
        <v>1102</v>
      </c>
      <c r="D162" s="708" t="s">
        <v>2187</v>
      </c>
      <c r="E162" s="708"/>
      <c r="F162" s="708"/>
      <c r="G162" s="178"/>
      <c r="H162" s="178"/>
      <c r="I162" s="178"/>
      <c r="J162" s="178"/>
    </row>
    <row r="163" spans="2:10" ht="54.75" customHeight="1">
      <c r="B163" s="178"/>
      <c r="C163" s="190" t="s">
        <v>1104</v>
      </c>
      <c r="D163" s="708" t="s">
        <v>2188</v>
      </c>
      <c r="E163" s="708"/>
      <c r="F163" s="708"/>
      <c r="G163" s="178"/>
      <c r="H163" s="178"/>
      <c r="I163" s="178"/>
      <c r="J163" s="178"/>
    </row>
    <row r="164" spans="2:10" ht="28.5" customHeight="1">
      <c r="B164" s="178"/>
      <c r="C164" s="179" t="s">
        <v>1110</v>
      </c>
      <c r="D164" s="709" t="s">
        <v>2189</v>
      </c>
      <c r="E164" s="709"/>
      <c r="F164" s="709"/>
      <c r="G164" s="178"/>
      <c r="H164" s="178"/>
      <c r="I164" s="178"/>
      <c r="J164" s="178"/>
    </row>
  </sheetData>
  <mergeCells count="38">
    <mergeCell ref="A1:J1"/>
    <mergeCell ref="A2:J2"/>
    <mergeCell ref="C3:F3"/>
    <mergeCell ref="C5:F5"/>
    <mergeCell ref="C6:F6"/>
    <mergeCell ref="C7:F7"/>
    <mergeCell ref="C8:F8"/>
    <mergeCell ref="D10:F10"/>
    <mergeCell ref="D11:F11"/>
    <mergeCell ref="D12:F12"/>
    <mergeCell ref="D13:F13"/>
    <mergeCell ref="C15:F15"/>
    <mergeCell ref="C16:F16"/>
    <mergeCell ref="D26:F26"/>
    <mergeCell ref="D29:F29"/>
    <mergeCell ref="D31:F31"/>
    <mergeCell ref="E39:F39"/>
    <mergeCell ref="E40:F40"/>
    <mergeCell ref="E43:F43"/>
    <mergeCell ref="E44:F44"/>
    <mergeCell ref="E48:F48"/>
    <mergeCell ref="E49:F49"/>
    <mergeCell ref="E50:F50"/>
    <mergeCell ref="E53:F53"/>
    <mergeCell ref="C60:F60"/>
    <mergeCell ref="E68:F68"/>
    <mergeCell ref="E71:F71"/>
    <mergeCell ref="E73:F73"/>
    <mergeCell ref="E77:F77"/>
    <mergeCell ref="E78:F78"/>
    <mergeCell ref="D163:F163"/>
    <mergeCell ref="D164:F164"/>
    <mergeCell ref="C92:F92"/>
    <mergeCell ref="D121:F121"/>
    <mergeCell ref="D122:F122"/>
    <mergeCell ref="D124:F124"/>
    <mergeCell ref="D144:F144"/>
    <mergeCell ref="D162:F162"/>
  </mergeCells>
  <pageMargins left="0.8" right="0.25" top="0.75" bottom="0.75" header="0.51180555555555596" footer="0.51180555555555596"/>
  <pageSetup paperSize="9" scale="72"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3"/>
  <sheetViews>
    <sheetView view="pageBreakPreview" zoomScaleSheetLayoutView="100" workbookViewId="0">
      <selection activeCell="B405" sqref="B405"/>
    </sheetView>
  </sheetViews>
  <sheetFormatPr defaultRowHeight="15"/>
  <cols>
    <col min="2" max="2" width="13.85546875" customWidth="1"/>
    <col min="3" max="3" width="6.140625" customWidth="1"/>
    <col min="4" max="4" width="7.5703125" customWidth="1"/>
    <col min="5" max="5" width="7.42578125" customWidth="1"/>
    <col min="6" max="6" width="41.140625" customWidth="1"/>
    <col min="8" max="8" width="10.140625" customWidth="1"/>
    <col min="9" max="9" width="8.85546875" customWidth="1"/>
    <col min="10" max="10" width="9.7109375" customWidth="1"/>
  </cols>
  <sheetData>
    <row r="1" spans="1:10" ht="15.75" customHeight="1">
      <c r="A1" s="719" t="s">
        <v>2190</v>
      </c>
      <c r="B1" s="719"/>
      <c r="C1" s="719"/>
      <c r="D1" s="719"/>
      <c r="E1" s="719"/>
      <c r="F1" s="719"/>
      <c r="G1" s="719"/>
      <c r="H1" s="719"/>
      <c r="I1" s="719"/>
      <c r="J1" s="719"/>
    </row>
    <row r="2" spans="1:10" ht="15.75">
      <c r="A2" s="720" t="s">
        <v>2191</v>
      </c>
      <c r="B2" s="720"/>
      <c r="C2" s="720"/>
      <c r="D2" s="720"/>
      <c r="E2" s="720"/>
      <c r="F2" s="720"/>
      <c r="G2" s="720"/>
      <c r="H2" s="720"/>
      <c r="I2" s="720"/>
      <c r="J2" s="720"/>
    </row>
    <row r="3" spans="1:10" ht="49.5" customHeight="1">
      <c r="A3" s="192" t="s">
        <v>1224</v>
      </c>
      <c r="B3" s="193" t="s">
        <v>2192</v>
      </c>
      <c r="C3" s="721" t="s">
        <v>25</v>
      </c>
      <c r="D3" s="721"/>
      <c r="E3" s="721"/>
      <c r="F3" s="721"/>
      <c r="G3" s="194" t="s">
        <v>2</v>
      </c>
      <c r="H3" s="195" t="s">
        <v>1226</v>
      </c>
      <c r="I3" s="196" t="s">
        <v>296</v>
      </c>
      <c r="J3" s="197" t="s">
        <v>1227</v>
      </c>
    </row>
    <row r="5" spans="1:10" ht="25.5">
      <c r="A5" s="198" t="s">
        <v>752</v>
      </c>
      <c r="B5" s="199" t="s">
        <v>2193</v>
      </c>
      <c r="C5" s="200" t="s">
        <v>753</v>
      </c>
      <c r="D5" s="201"/>
      <c r="E5" s="201"/>
      <c r="F5" s="201"/>
      <c r="G5" s="201"/>
      <c r="H5" s="201"/>
      <c r="I5" s="201"/>
      <c r="J5" s="201"/>
    </row>
    <row r="6" spans="1:10" ht="27.75" customHeight="1">
      <c r="A6" s="198"/>
      <c r="B6" s="199"/>
      <c r="C6" s="200" t="s">
        <v>299</v>
      </c>
      <c r="D6" s="717" t="s">
        <v>754</v>
      </c>
      <c r="E6" s="717"/>
      <c r="F6" s="717"/>
      <c r="G6" s="201"/>
      <c r="H6" s="201"/>
      <c r="I6" s="201"/>
      <c r="J6" s="201"/>
    </row>
    <row r="7" spans="1:10">
      <c r="A7" s="198"/>
      <c r="B7" s="199"/>
      <c r="C7" s="200"/>
      <c r="D7" s="202" t="s">
        <v>755</v>
      </c>
      <c r="E7" s="201"/>
      <c r="F7" s="201"/>
      <c r="G7" s="203" t="s">
        <v>29</v>
      </c>
      <c r="H7" s="201"/>
      <c r="I7" s="201"/>
      <c r="J7" s="201"/>
    </row>
    <row r="8" spans="1:10">
      <c r="A8" s="198"/>
      <c r="B8" s="199"/>
      <c r="C8" s="200" t="s">
        <v>301</v>
      </c>
      <c r="D8" s="202" t="s">
        <v>756</v>
      </c>
      <c r="E8" s="201"/>
      <c r="F8" s="201"/>
      <c r="G8" s="201"/>
      <c r="H8" s="201"/>
      <c r="I8" s="201"/>
      <c r="J8" s="201"/>
    </row>
    <row r="9" spans="1:10">
      <c r="A9" s="198"/>
      <c r="B9" s="199"/>
      <c r="C9" s="200"/>
      <c r="D9" s="202" t="s">
        <v>757</v>
      </c>
      <c r="E9" s="201"/>
      <c r="F9" s="201"/>
      <c r="G9" s="203" t="s">
        <v>29</v>
      </c>
      <c r="H9" s="201"/>
      <c r="I9" s="201"/>
      <c r="J9" s="201"/>
    </row>
    <row r="10" spans="1:10">
      <c r="A10" s="198"/>
      <c r="B10" s="199"/>
      <c r="C10" s="200" t="s">
        <v>303</v>
      </c>
      <c r="D10" s="202" t="s">
        <v>758</v>
      </c>
      <c r="E10" s="201"/>
      <c r="F10" s="201"/>
      <c r="G10" s="201"/>
      <c r="H10" s="201"/>
      <c r="I10" s="201"/>
      <c r="J10" s="201"/>
    </row>
    <row r="11" spans="1:10">
      <c r="A11" s="198"/>
      <c r="B11" s="199"/>
      <c r="C11" s="200"/>
      <c r="D11" s="202" t="s">
        <v>759</v>
      </c>
      <c r="E11" s="201"/>
      <c r="F11" s="201"/>
      <c r="G11" s="203" t="s">
        <v>29</v>
      </c>
      <c r="H11" s="201"/>
      <c r="I11" s="201"/>
      <c r="J11" s="201"/>
    </row>
    <row r="12" spans="1:10">
      <c r="A12" s="198"/>
      <c r="B12" s="199"/>
      <c r="C12" s="200" t="s">
        <v>305</v>
      </c>
      <c r="D12" s="202" t="s">
        <v>760</v>
      </c>
      <c r="E12" s="201"/>
      <c r="F12" s="201"/>
      <c r="G12" s="201"/>
      <c r="H12" s="201"/>
      <c r="I12" s="201"/>
      <c r="J12" s="201"/>
    </row>
    <row r="13" spans="1:10">
      <c r="A13" s="198"/>
      <c r="B13" s="199"/>
      <c r="C13" s="200"/>
      <c r="D13" s="202" t="s">
        <v>761</v>
      </c>
      <c r="E13" s="201"/>
      <c r="F13" s="201"/>
      <c r="G13" s="203" t="s">
        <v>29</v>
      </c>
      <c r="H13" s="201"/>
      <c r="I13" s="201"/>
      <c r="J13" s="201"/>
    </row>
    <row r="14" spans="1:10" ht="15.75" customHeight="1">
      <c r="A14" s="198"/>
      <c r="B14" s="199"/>
      <c r="C14" s="200" t="s">
        <v>400</v>
      </c>
      <c r="D14" s="202" t="s">
        <v>762</v>
      </c>
      <c r="E14" s="201"/>
      <c r="F14" s="201"/>
      <c r="G14" s="201"/>
      <c r="H14" s="201"/>
      <c r="I14" s="201"/>
      <c r="J14" s="201"/>
    </row>
    <row r="15" spans="1:10">
      <c r="A15" s="198"/>
      <c r="B15" s="199"/>
      <c r="C15" s="200"/>
      <c r="D15" s="202" t="s">
        <v>763</v>
      </c>
      <c r="E15" s="201"/>
      <c r="F15" s="201"/>
      <c r="G15" s="203" t="s">
        <v>27</v>
      </c>
      <c r="H15" s="201"/>
      <c r="I15" s="201"/>
      <c r="J15" s="201"/>
    </row>
    <row r="16" spans="1:10" ht="16.5" customHeight="1">
      <c r="A16" s="198"/>
      <c r="B16" s="204" t="s">
        <v>726</v>
      </c>
      <c r="C16" s="718" t="s">
        <v>2194</v>
      </c>
      <c r="D16" s="718"/>
      <c r="E16" s="718"/>
      <c r="F16" s="718"/>
      <c r="G16" s="205"/>
      <c r="H16" s="206"/>
      <c r="I16" s="201"/>
      <c r="J16" s="201"/>
    </row>
    <row r="17" spans="1:8" ht="12.75" customHeight="1">
      <c r="A17" s="198" t="s">
        <v>764</v>
      </c>
      <c r="B17" s="199">
        <v>300</v>
      </c>
      <c r="C17" s="716" t="s">
        <v>765</v>
      </c>
      <c r="D17" s="716"/>
      <c r="E17" s="716"/>
      <c r="F17" s="716"/>
      <c r="G17" s="205"/>
      <c r="H17" s="206"/>
    </row>
    <row r="18" spans="1:8" ht="12.75" customHeight="1">
      <c r="A18" s="198"/>
      <c r="B18" s="207"/>
      <c r="C18" s="717" t="s">
        <v>766</v>
      </c>
      <c r="D18" s="717"/>
      <c r="E18" s="717"/>
      <c r="F18" s="717"/>
      <c r="G18" s="203" t="s">
        <v>29</v>
      </c>
      <c r="H18" s="206"/>
    </row>
    <row r="19" spans="1:8" ht="12.75" customHeight="1">
      <c r="A19" s="198" t="s">
        <v>767</v>
      </c>
      <c r="B19" s="199">
        <v>400</v>
      </c>
      <c r="C19" s="716" t="s">
        <v>768</v>
      </c>
      <c r="D19" s="716"/>
      <c r="E19" s="716"/>
      <c r="F19" s="716"/>
      <c r="G19" s="205"/>
      <c r="H19" s="206"/>
    </row>
    <row r="20" spans="1:8" ht="12.75" customHeight="1">
      <c r="A20" s="198"/>
      <c r="B20" s="207"/>
      <c r="C20" s="717" t="s">
        <v>730</v>
      </c>
      <c r="D20" s="717"/>
      <c r="E20" s="717"/>
      <c r="F20" s="717"/>
      <c r="G20" s="203" t="s">
        <v>29</v>
      </c>
      <c r="H20" s="206"/>
    </row>
    <row r="21" spans="1:8" ht="12.75" customHeight="1">
      <c r="A21" s="198" t="s">
        <v>769</v>
      </c>
      <c r="B21" s="199">
        <v>400</v>
      </c>
      <c r="C21" s="716" t="s">
        <v>770</v>
      </c>
      <c r="D21" s="716"/>
      <c r="E21" s="716"/>
      <c r="F21" s="716"/>
      <c r="G21" s="205"/>
      <c r="H21" s="206"/>
    </row>
    <row r="22" spans="1:8" ht="12.75" customHeight="1">
      <c r="A22" s="198"/>
      <c r="B22" s="207"/>
      <c r="C22" s="717" t="s">
        <v>771</v>
      </c>
      <c r="D22" s="717"/>
      <c r="E22" s="717"/>
      <c r="F22" s="717"/>
      <c r="G22" s="203" t="s">
        <v>29</v>
      </c>
      <c r="H22" s="206"/>
    </row>
    <row r="23" spans="1:8" ht="12.75" customHeight="1">
      <c r="A23" s="198" t="s">
        <v>772</v>
      </c>
      <c r="B23" s="199">
        <v>1500</v>
      </c>
      <c r="C23" s="716" t="s">
        <v>773</v>
      </c>
      <c r="D23" s="716"/>
      <c r="E23" s="716"/>
      <c r="F23" s="716"/>
      <c r="G23" s="205"/>
      <c r="H23" s="206"/>
    </row>
    <row r="24" spans="1:8" ht="12.75" customHeight="1">
      <c r="A24" s="198"/>
      <c r="B24" s="207"/>
      <c r="C24" s="717" t="s">
        <v>774</v>
      </c>
      <c r="D24" s="717"/>
      <c r="E24" s="717"/>
      <c r="F24" s="717"/>
      <c r="G24" s="203" t="s">
        <v>29</v>
      </c>
      <c r="H24" s="206"/>
    </row>
    <row r="25" spans="1:8" ht="29.25" customHeight="1">
      <c r="A25" s="198" t="s">
        <v>775</v>
      </c>
      <c r="B25" s="199" t="s">
        <v>2195</v>
      </c>
      <c r="C25" s="208" t="s">
        <v>299</v>
      </c>
      <c r="D25" s="716" t="s">
        <v>776</v>
      </c>
      <c r="E25" s="716"/>
      <c r="F25" s="716"/>
      <c r="G25" s="205"/>
      <c r="H25" s="206"/>
    </row>
    <row r="26" spans="1:8" ht="12.75" customHeight="1">
      <c r="A26" s="198"/>
      <c r="B26" s="207"/>
      <c r="C26" s="209"/>
      <c r="D26" s="717" t="s">
        <v>777</v>
      </c>
      <c r="E26" s="717"/>
      <c r="F26" s="717"/>
      <c r="G26" s="203" t="s">
        <v>29</v>
      </c>
      <c r="H26" s="206"/>
    </row>
    <row r="27" spans="1:8" ht="30" customHeight="1">
      <c r="A27" s="198"/>
      <c r="B27" s="207"/>
      <c r="C27" s="208" t="s">
        <v>301</v>
      </c>
      <c r="D27" s="716" t="s">
        <v>778</v>
      </c>
      <c r="E27" s="716"/>
      <c r="F27" s="716"/>
      <c r="G27" s="205"/>
      <c r="H27" s="206"/>
    </row>
    <row r="28" spans="1:8" ht="12.75" customHeight="1">
      <c r="A28" s="198"/>
      <c r="B28" s="207"/>
      <c r="C28" s="209"/>
      <c r="D28" s="717" t="s">
        <v>779</v>
      </c>
      <c r="E28" s="717"/>
      <c r="F28" s="717"/>
      <c r="G28" s="203" t="s">
        <v>29</v>
      </c>
      <c r="H28" s="206"/>
    </row>
    <row r="29" spans="1:8" ht="30" customHeight="1">
      <c r="A29" s="198"/>
      <c r="B29" s="207"/>
      <c r="C29" s="208" t="s">
        <v>303</v>
      </c>
      <c r="D29" s="716" t="s">
        <v>780</v>
      </c>
      <c r="E29" s="716"/>
      <c r="F29" s="716"/>
      <c r="G29" s="203"/>
      <c r="H29" s="206"/>
    </row>
    <row r="30" spans="1:8" ht="12.75" customHeight="1">
      <c r="A30" s="198"/>
      <c r="B30" s="207"/>
      <c r="C30" s="209"/>
      <c r="D30" s="717" t="s">
        <v>781</v>
      </c>
      <c r="E30" s="717"/>
      <c r="F30" s="717"/>
      <c r="G30" s="203" t="s">
        <v>29</v>
      </c>
      <c r="H30" s="206"/>
    </row>
    <row r="31" spans="1:8" ht="16.5" customHeight="1">
      <c r="A31" s="198"/>
      <c r="B31" s="207" t="s">
        <v>2196</v>
      </c>
      <c r="C31" s="718" t="s">
        <v>2197</v>
      </c>
      <c r="D31" s="718"/>
      <c r="E31" s="718"/>
      <c r="F31" s="718"/>
      <c r="G31" s="203"/>
      <c r="H31" s="206"/>
    </row>
    <row r="32" spans="1:8" ht="12.75" customHeight="1">
      <c r="A32" s="198" t="s">
        <v>782</v>
      </c>
      <c r="B32" s="199" t="s">
        <v>2198</v>
      </c>
      <c r="C32" s="716" t="s">
        <v>783</v>
      </c>
      <c r="D32" s="716"/>
      <c r="E32" s="716"/>
      <c r="F32" s="716"/>
      <c r="G32" s="205"/>
      <c r="H32" s="206"/>
    </row>
    <row r="33" spans="1:8" ht="26.25" customHeight="1">
      <c r="A33" s="198"/>
      <c r="B33" s="207"/>
      <c r="C33" s="717" t="s">
        <v>784</v>
      </c>
      <c r="D33" s="717"/>
      <c r="E33" s="717"/>
      <c r="F33" s="717"/>
      <c r="G33" s="205"/>
      <c r="H33" s="206"/>
    </row>
    <row r="34" spans="1:8" ht="12.75" customHeight="1">
      <c r="A34" s="198"/>
      <c r="B34" s="207"/>
      <c r="C34" s="717" t="s">
        <v>785</v>
      </c>
      <c r="D34" s="717"/>
      <c r="E34" s="717"/>
      <c r="F34" s="717"/>
      <c r="G34" s="203" t="s">
        <v>29</v>
      </c>
      <c r="H34" s="206"/>
    </row>
    <row r="35" spans="1:8" ht="12.75" customHeight="1">
      <c r="A35" s="198" t="s">
        <v>786</v>
      </c>
      <c r="B35" s="199" t="s">
        <v>2199</v>
      </c>
      <c r="C35" s="716" t="s">
        <v>787</v>
      </c>
      <c r="D35" s="716"/>
      <c r="E35" s="716"/>
      <c r="F35" s="716"/>
      <c r="G35" s="205"/>
      <c r="H35" s="206"/>
    </row>
    <row r="36" spans="1:8">
      <c r="A36" s="198"/>
      <c r="B36" s="199"/>
      <c r="C36" s="202" t="s">
        <v>299</v>
      </c>
      <c r="D36" s="202" t="s">
        <v>788</v>
      </c>
      <c r="E36" s="201"/>
      <c r="F36" s="201"/>
      <c r="G36" s="201"/>
      <c r="H36" s="201"/>
    </row>
    <row r="37" spans="1:8">
      <c r="A37" s="198"/>
      <c r="B37" s="199"/>
      <c r="C37" s="201"/>
      <c r="D37" s="202" t="s">
        <v>789</v>
      </c>
      <c r="E37" s="201"/>
      <c r="F37" s="201"/>
      <c r="G37" s="203" t="s">
        <v>29</v>
      </c>
      <c r="H37" s="201"/>
    </row>
    <row r="38" spans="1:8">
      <c r="A38" s="198"/>
      <c r="B38" s="199"/>
      <c r="C38" s="202" t="s">
        <v>301</v>
      </c>
      <c r="D38" s="202" t="s">
        <v>790</v>
      </c>
      <c r="E38" s="201"/>
      <c r="F38" s="201"/>
      <c r="G38" s="201"/>
      <c r="H38" s="201"/>
    </row>
    <row r="39" spans="1:8">
      <c r="A39" s="198"/>
      <c r="B39" s="199"/>
      <c r="C39" s="201"/>
      <c r="D39" s="202" t="s">
        <v>789</v>
      </c>
      <c r="E39" s="201"/>
      <c r="F39" s="201"/>
      <c r="G39" s="203" t="s">
        <v>29</v>
      </c>
      <c r="H39" s="201"/>
    </row>
    <row r="40" spans="1:8" ht="28.5" customHeight="1">
      <c r="A40" s="198" t="s">
        <v>791</v>
      </c>
      <c r="B40" s="199" t="s">
        <v>2200</v>
      </c>
      <c r="C40" s="716" t="s">
        <v>792</v>
      </c>
      <c r="D40" s="716"/>
      <c r="E40" s="716"/>
      <c r="F40" s="716"/>
      <c r="G40" s="201"/>
      <c r="H40" s="201"/>
    </row>
    <row r="41" spans="1:8">
      <c r="A41" s="198"/>
      <c r="B41" s="199"/>
      <c r="C41" s="202" t="s">
        <v>793</v>
      </c>
      <c r="D41" s="201"/>
      <c r="E41" s="201"/>
      <c r="F41" s="201"/>
      <c r="G41" s="203" t="s">
        <v>27</v>
      </c>
      <c r="H41" s="201"/>
    </row>
    <row r="42" spans="1:8" ht="28.5" customHeight="1">
      <c r="A42" s="198" t="s">
        <v>794</v>
      </c>
      <c r="B42" s="199" t="s">
        <v>2200</v>
      </c>
      <c r="C42" s="716" t="s">
        <v>795</v>
      </c>
      <c r="D42" s="716"/>
      <c r="E42" s="716"/>
      <c r="F42" s="716"/>
      <c r="G42" s="201"/>
      <c r="H42" s="201"/>
    </row>
    <row r="43" spans="1:8">
      <c r="A43" s="210"/>
      <c r="B43" s="199"/>
      <c r="C43" s="202" t="s">
        <v>796</v>
      </c>
      <c r="D43" s="201"/>
      <c r="E43" s="201"/>
      <c r="F43" s="201"/>
      <c r="G43" s="203" t="s">
        <v>27</v>
      </c>
      <c r="H43" s="201"/>
    </row>
  </sheetData>
  <mergeCells count="26">
    <mergeCell ref="A1:J1"/>
    <mergeCell ref="A2:J2"/>
    <mergeCell ref="C3:F3"/>
    <mergeCell ref="D6:F6"/>
    <mergeCell ref="C16:F16"/>
    <mergeCell ref="C17:F17"/>
    <mergeCell ref="C18:F18"/>
    <mergeCell ref="C19:F19"/>
    <mergeCell ref="C20:F20"/>
    <mergeCell ref="C21:F21"/>
    <mergeCell ref="C22:F22"/>
    <mergeCell ref="C23:F23"/>
    <mergeCell ref="C24:F24"/>
    <mergeCell ref="D25:F25"/>
    <mergeCell ref="D26:F26"/>
    <mergeCell ref="D27:F27"/>
    <mergeCell ref="D28:F28"/>
    <mergeCell ref="D29:F29"/>
    <mergeCell ref="C40:F40"/>
    <mergeCell ref="C42:F42"/>
    <mergeCell ref="D30:F30"/>
    <mergeCell ref="C31:F31"/>
    <mergeCell ref="C32:F32"/>
    <mergeCell ref="C33:F33"/>
    <mergeCell ref="C34:F34"/>
    <mergeCell ref="C35:F35"/>
  </mergeCells>
  <printOptions horizontalCentered="1"/>
  <pageMargins left="0.95" right="0.45" top="0.75" bottom="0.75" header="0.51180555555555551" footer="0.51180555555555551"/>
  <pageSetup paperSize="9" scale="71"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30"/>
  <sheetViews>
    <sheetView view="pageBreakPreview" zoomScaleSheetLayoutView="100" workbookViewId="0">
      <selection activeCell="J184" sqref="J184"/>
    </sheetView>
  </sheetViews>
  <sheetFormatPr defaultRowHeight="15"/>
  <cols>
    <col min="1" max="1" width="7.85546875" customWidth="1"/>
    <col min="2" max="2" width="15.7109375" customWidth="1"/>
    <col min="3" max="3" width="7.85546875" customWidth="1"/>
    <col min="4" max="5" width="8.28515625" customWidth="1"/>
    <col min="6" max="6" width="36" customWidth="1"/>
    <col min="8" max="8" width="9.28515625" customWidth="1"/>
    <col min="9" max="9" width="9.5703125" customWidth="1"/>
    <col min="10" max="10" width="12.7109375" customWidth="1"/>
  </cols>
  <sheetData>
    <row r="1" spans="1:10" ht="15.75" customHeight="1">
      <c r="A1" s="726" t="s">
        <v>2201</v>
      </c>
      <c r="B1" s="726"/>
      <c r="C1" s="726"/>
      <c r="D1" s="726"/>
      <c r="E1" s="726"/>
      <c r="F1" s="726"/>
      <c r="G1" s="726"/>
      <c r="H1" s="726"/>
      <c r="I1" s="726"/>
      <c r="J1" s="726"/>
    </row>
    <row r="2" spans="1:10" ht="15.75">
      <c r="A2" s="727" t="s">
        <v>2202</v>
      </c>
      <c r="B2" s="727"/>
      <c r="C2" s="727"/>
      <c r="D2" s="727"/>
      <c r="E2" s="727"/>
      <c r="F2" s="727"/>
      <c r="G2" s="727"/>
      <c r="H2" s="727"/>
      <c r="I2" s="727"/>
      <c r="J2" s="727"/>
    </row>
    <row r="3" spans="1:10" ht="38.25">
      <c r="A3" s="211" t="s">
        <v>1224</v>
      </c>
      <c r="B3" s="212" t="s">
        <v>2192</v>
      </c>
      <c r="C3" s="728" t="s">
        <v>25</v>
      </c>
      <c r="D3" s="728"/>
      <c r="E3" s="728"/>
      <c r="F3" s="728"/>
      <c r="G3" s="213" t="s">
        <v>2</v>
      </c>
      <c r="H3" s="214" t="s">
        <v>1226</v>
      </c>
      <c r="I3" s="215" t="s">
        <v>296</v>
      </c>
      <c r="J3" s="216" t="s">
        <v>1227</v>
      </c>
    </row>
    <row r="5" spans="1:10">
      <c r="A5" s="217">
        <v>8.1</v>
      </c>
      <c r="B5" s="218">
        <v>200</v>
      </c>
      <c r="C5" s="219" t="s">
        <v>797</v>
      </c>
      <c r="D5" s="220"/>
      <c r="E5" s="220"/>
      <c r="F5" s="220"/>
      <c r="G5" s="220"/>
      <c r="H5" s="220"/>
      <c r="I5" s="220"/>
      <c r="J5" s="220"/>
    </row>
    <row r="6" spans="1:10">
      <c r="A6" s="221"/>
      <c r="B6" s="220"/>
      <c r="C6" s="222" t="s">
        <v>2203</v>
      </c>
      <c r="D6" s="220"/>
      <c r="E6" s="220"/>
      <c r="F6" s="220"/>
      <c r="G6" s="220"/>
      <c r="H6" s="220"/>
      <c r="I6" s="220"/>
      <c r="J6" s="220"/>
    </row>
    <row r="7" spans="1:10">
      <c r="A7" s="217">
        <v>8.1999999999999993</v>
      </c>
      <c r="B7" s="218">
        <v>1600</v>
      </c>
      <c r="C7" s="219" t="s">
        <v>376</v>
      </c>
      <c r="D7" s="220"/>
      <c r="E7" s="220"/>
      <c r="F7" s="220"/>
      <c r="G7" s="220"/>
      <c r="H7" s="220"/>
      <c r="I7" s="220"/>
      <c r="J7" s="220"/>
    </row>
    <row r="8" spans="1:10">
      <c r="A8" s="217"/>
      <c r="B8" s="218"/>
      <c r="C8" s="222" t="s">
        <v>2204</v>
      </c>
      <c r="D8" s="220"/>
      <c r="E8" s="220"/>
      <c r="F8" s="220"/>
      <c r="G8" s="220"/>
      <c r="H8" s="220"/>
      <c r="I8" s="220"/>
      <c r="J8" s="220"/>
    </row>
    <row r="9" spans="1:10">
      <c r="A9" s="217"/>
      <c r="B9" s="218"/>
      <c r="C9" s="222" t="s">
        <v>1363</v>
      </c>
      <c r="D9" s="220"/>
      <c r="E9" s="220"/>
      <c r="F9" s="220"/>
      <c r="G9" s="220"/>
      <c r="H9" s="220"/>
      <c r="I9" s="220"/>
      <c r="J9" s="220"/>
    </row>
    <row r="10" spans="1:10" ht="30" customHeight="1">
      <c r="A10" s="221"/>
      <c r="B10" s="220"/>
      <c r="C10" s="223">
        <v>-1</v>
      </c>
      <c r="D10" s="722" t="s">
        <v>2205</v>
      </c>
      <c r="E10" s="722"/>
      <c r="F10" s="722"/>
      <c r="G10" s="220"/>
      <c r="H10" s="220"/>
      <c r="I10" s="220"/>
      <c r="J10" s="220"/>
    </row>
    <row r="11" spans="1:10" ht="28.5" customHeight="1">
      <c r="A11" s="221"/>
      <c r="B11" s="220"/>
      <c r="C11" s="223">
        <v>-2</v>
      </c>
      <c r="D11" s="722" t="s">
        <v>2206</v>
      </c>
      <c r="E11" s="722"/>
      <c r="F11" s="722"/>
      <c r="G11" s="220"/>
      <c r="H11" s="220"/>
      <c r="I11" s="220"/>
      <c r="J11" s="220"/>
    </row>
    <row r="12" spans="1:10" ht="16.5" customHeight="1">
      <c r="A12" s="221"/>
      <c r="B12" s="220"/>
      <c r="C12" s="223">
        <v>-3</v>
      </c>
      <c r="D12" s="222" t="s">
        <v>2207</v>
      </c>
      <c r="E12" s="220"/>
      <c r="F12" s="220"/>
      <c r="G12" s="220"/>
      <c r="H12" s="220"/>
      <c r="I12" s="220"/>
      <c r="J12" s="220"/>
    </row>
    <row r="13" spans="1:10" ht="39.75" customHeight="1">
      <c r="A13" s="221"/>
      <c r="B13" s="220"/>
      <c r="C13" s="223"/>
      <c r="D13" s="222" t="s">
        <v>798</v>
      </c>
      <c r="E13" s="725" t="s">
        <v>799</v>
      </c>
      <c r="F13" s="725"/>
      <c r="G13" s="224"/>
      <c r="H13" s="220"/>
      <c r="I13" s="220"/>
      <c r="J13" s="220"/>
    </row>
    <row r="14" spans="1:10" ht="28.5" customHeight="1">
      <c r="A14" s="221"/>
      <c r="B14" s="220"/>
      <c r="C14" s="220"/>
      <c r="D14" s="220"/>
      <c r="E14" s="222" t="s">
        <v>1633</v>
      </c>
      <c r="F14" s="225" t="s">
        <v>2208</v>
      </c>
      <c r="G14" s="224"/>
      <c r="H14" s="220"/>
      <c r="I14" s="220"/>
      <c r="J14" s="220"/>
    </row>
    <row r="15" spans="1:10">
      <c r="A15" s="221"/>
      <c r="B15" s="220"/>
      <c r="C15" s="220"/>
      <c r="D15" s="220"/>
      <c r="E15" s="220"/>
      <c r="F15" s="226" t="s">
        <v>2209</v>
      </c>
      <c r="G15" s="224" t="s">
        <v>29</v>
      </c>
      <c r="H15" s="227">
        <v>1.2</v>
      </c>
      <c r="I15" s="228">
        <f>'Chapter-11_Road'!J17</f>
        <v>436.80312000000004</v>
      </c>
      <c r="J15" s="228">
        <f>I15*H15</f>
        <v>524.16374400000007</v>
      </c>
    </row>
    <row r="16" spans="1:10" ht="38.25">
      <c r="A16" s="221"/>
      <c r="B16" s="220"/>
      <c r="C16" s="220"/>
      <c r="D16" s="220"/>
      <c r="E16" s="222" t="s">
        <v>1636</v>
      </c>
      <c r="F16" s="225" t="s">
        <v>2210</v>
      </c>
      <c r="G16" s="224"/>
      <c r="H16" s="220"/>
      <c r="I16" s="220"/>
      <c r="J16" s="220"/>
    </row>
    <row r="17" spans="1:10">
      <c r="A17" s="221"/>
      <c r="B17" s="220"/>
      <c r="C17" s="220"/>
      <c r="D17" s="220"/>
      <c r="E17" s="220"/>
      <c r="F17" s="226" t="s">
        <v>2211</v>
      </c>
      <c r="G17" s="224" t="s">
        <v>29</v>
      </c>
      <c r="H17" s="227">
        <v>1.2</v>
      </c>
      <c r="I17" s="228">
        <f>'Chapter-11_Road'!J388</f>
        <v>5301.2993625000008</v>
      </c>
      <c r="J17" s="228">
        <f>H17*I17</f>
        <v>6361.5592350000006</v>
      </c>
    </row>
    <row r="18" spans="1:10" ht="25.5">
      <c r="A18" s="221"/>
      <c r="B18" s="220"/>
      <c r="C18" s="220"/>
      <c r="D18" s="220"/>
      <c r="E18" s="222" t="s">
        <v>1639</v>
      </c>
      <c r="F18" s="225" t="s">
        <v>2212</v>
      </c>
      <c r="G18" s="224"/>
      <c r="H18" s="220"/>
      <c r="I18" s="220"/>
      <c r="J18" s="220"/>
    </row>
    <row r="19" spans="1:10" ht="15" customHeight="1">
      <c r="A19" s="221"/>
      <c r="B19" s="220"/>
      <c r="C19" s="220"/>
      <c r="D19" s="220"/>
      <c r="E19" s="220"/>
      <c r="F19" s="226" t="s">
        <v>2213</v>
      </c>
      <c r="G19" s="224" t="s">
        <v>54</v>
      </c>
      <c r="H19" s="228">
        <v>4</v>
      </c>
      <c r="I19" s="228">
        <f>'Chapter-12_Road'!J99/10</f>
        <v>213.55633800000001</v>
      </c>
      <c r="J19" s="228">
        <f>H19*I19</f>
        <v>854.22535200000004</v>
      </c>
    </row>
    <row r="20" spans="1:10" ht="27" customHeight="1">
      <c r="A20" s="221"/>
      <c r="B20" s="220"/>
      <c r="C20" s="220"/>
      <c r="D20" s="220"/>
      <c r="E20" s="722" t="s">
        <v>2214</v>
      </c>
      <c r="F20" s="722"/>
      <c r="G20" s="224"/>
      <c r="H20" s="220"/>
      <c r="I20" s="220"/>
      <c r="J20" s="228">
        <v>159.56410599360004</v>
      </c>
    </row>
    <row r="21" spans="1:10" ht="15" customHeight="1">
      <c r="A21" s="221"/>
      <c r="B21" s="220"/>
      <c r="C21" s="220"/>
      <c r="D21" s="220"/>
      <c r="E21" s="222" t="s">
        <v>2215</v>
      </c>
      <c r="F21" s="226"/>
      <c r="G21" s="224"/>
      <c r="H21" s="220"/>
      <c r="I21" s="220"/>
      <c r="J21" s="229">
        <v>3350.8462258656009</v>
      </c>
    </row>
    <row r="22" spans="1:10" ht="39.75" customHeight="1">
      <c r="A22" s="221"/>
      <c r="B22" s="220"/>
      <c r="C22" s="220"/>
      <c r="D22" s="222" t="s">
        <v>800</v>
      </c>
      <c r="E22" s="725" t="s">
        <v>801</v>
      </c>
      <c r="F22" s="725"/>
      <c r="G22" s="224"/>
      <c r="H22" s="220"/>
      <c r="I22" s="220"/>
      <c r="J22" s="220"/>
    </row>
    <row r="23" spans="1:10" ht="27" customHeight="1">
      <c r="A23" s="221"/>
      <c r="B23" s="220"/>
      <c r="C23" s="220"/>
      <c r="D23" s="220"/>
      <c r="E23" s="222" t="s">
        <v>1633</v>
      </c>
      <c r="F23" s="225" t="s">
        <v>2216</v>
      </c>
      <c r="G23" s="224"/>
      <c r="H23" s="220"/>
      <c r="I23" s="220"/>
      <c r="J23" s="220"/>
    </row>
    <row r="24" spans="1:10" ht="15" customHeight="1">
      <c r="A24" s="221"/>
      <c r="B24" s="220"/>
      <c r="C24" s="220"/>
      <c r="D24" s="220"/>
      <c r="E24" s="220"/>
      <c r="F24" s="226" t="s">
        <v>2217</v>
      </c>
      <c r="G24" s="222" t="s">
        <v>29</v>
      </c>
      <c r="H24" s="227">
        <v>3.6</v>
      </c>
      <c r="I24" s="228">
        <f>'Chapter-11_Road'!J17</f>
        <v>436.80312000000004</v>
      </c>
      <c r="J24" s="228">
        <f>I24*H24</f>
        <v>1572.4912320000001</v>
      </c>
    </row>
    <row r="25" spans="1:10" ht="38.25">
      <c r="A25" s="221"/>
      <c r="B25" s="220"/>
      <c r="C25" s="220"/>
      <c r="D25" s="220"/>
      <c r="E25" s="222" t="s">
        <v>1636</v>
      </c>
      <c r="F25" s="225" t="s">
        <v>2218</v>
      </c>
      <c r="G25" s="222"/>
      <c r="H25" s="230"/>
      <c r="I25" s="220"/>
      <c r="J25" s="220"/>
    </row>
    <row r="26" spans="1:10">
      <c r="A26" s="221"/>
      <c r="B26" s="220"/>
      <c r="C26" s="220"/>
      <c r="D26" s="220"/>
      <c r="E26" s="220"/>
      <c r="F26" s="226" t="s">
        <v>2219</v>
      </c>
      <c r="G26" s="222" t="s">
        <v>29</v>
      </c>
      <c r="H26" s="227">
        <v>3.6</v>
      </c>
      <c r="I26" s="228">
        <f>'Chapter-11_Road'!J388</f>
        <v>5301.2993625000008</v>
      </c>
      <c r="J26" s="228">
        <f>H26*I26</f>
        <v>19084.677705000002</v>
      </c>
    </row>
    <row r="27" spans="1:10" ht="25.5">
      <c r="A27" s="221"/>
      <c r="B27" s="220"/>
      <c r="C27" s="220"/>
      <c r="D27" s="220"/>
      <c r="E27" s="222" t="s">
        <v>1639</v>
      </c>
      <c r="F27" s="225" t="s">
        <v>2212</v>
      </c>
      <c r="G27" s="222"/>
      <c r="H27" s="220"/>
      <c r="I27" s="220"/>
      <c r="J27" s="220"/>
    </row>
    <row r="28" spans="1:10">
      <c r="A28" s="221"/>
      <c r="B28" s="220"/>
      <c r="C28" s="220"/>
      <c r="D28" s="220"/>
      <c r="E28" s="220"/>
      <c r="F28" s="226" t="s">
        <v>2220</v>
      </c>
      <c r="G28" s="222" t="s">
        <v>54</v>
      </c>
      <c r="H28" s="228">
        <v>45</v>
      </c>
      <c r="I28" s="228">
        <f>'Chapter-12_Road'!J99/10</f>
        <v>213.55633800000001</v>
      </c>
      <c r="J28" s="228">
        <f>H28*I28</f>
        <v>9610.03521</v>
      </c>
    </row>
    <row r="29" spans="1:10" ht="28.5" customHeight="1">
      <c r="A29" s="221"/>
      <c r="B29" s="220"/>
      <c r="C29" s="220"/>
      <c r="D29" s="220"/>
      <c r="E29" s="722" t="s">
        <v>2214</v>
      </c>
      <c r="F29" s="722"/>
      <c r="G29" s="224"/>
      <c r="H29" s="220"/>
      <c r="I29" s="220"/>
      <c r="J29" s="228">
        <v>500.23670875200003</v>
      </c>
    </row>
    <row r="30" spans="1:10">
      <c r="A30" s="221"/>
      <c r="B30" s="220"/>
      <c r="C30" s="220"/>
      <c r="D30" s="220"/>
      <c r="E30" s="222" t="s">
        <v>2221</v>
      </c>
      <c r="F30" s="226"/>
      <c r="G30" s="224"/>
      <c r="H30" s="220"/>
      <c r="I30" s="220"/>
      <c r="J30" s="229">
        <v>10504.970883792001</v>
      </c>
    </row>
    <row r="31" spans="1:10" ht="28.5" customHeight="1">
      <c r="A31" s="221"/>
      <c r="B31" s="220"/>
      <c r="C31" s="220"/>
      <c r="D31" s="222" t="s">
        <v>802</v>
      </c>
      <c r="E31" s="725" t="s">
        <v>803</v>
      </c>
      <c r="F31" s="725"/>
      <c r="G31" s="231"/>
      <c r="H31" s="220"/>
      <c r="I31" s="220"/>
      <c r="J31" s="220"/>
    </row>
    <row r="32" spans="1:10" ht="25.5">
      <c r="A32" s="221"/>
      <c r="B32" s="220"/>
      <c r="C32" s="220"/>
      <c r="D32" s="220"/>
      <c r="E32" s="222" t="s">
        <v>1633</v>
      </c>
      <c r="F32" s="225" t="s">
        <v>2222</v>
      </c>
      <c r="G32" s="222"/>
      <c r="H32" s="220"/>
      <c r="I32" s="220"/>
      <c r="J32" s="220"/>
    </row>
    <row r="33" spans="1:10">
      <c r="A33" s="221"/>
      <c r="B33" s="220"/>
      <c r="C33" s="220"/>
      <c r="D33" s="220"/>
      <c r="E33" s="220"/>
      <c r="F33" s="225" t="s">
        <v>2223</v>
      </c>
      <c r="G33" s="222" t="s">
        <v>29</v>
      </c>
      <c r="H33" s="230">
        <v>9.6000000000000002E-2</v>
      </c>
      <c r="I33" s="228">
        <f>'Chapter-11_Road'!J17</f>
        <v>436.80312000000004</v>
      </c>
      <c r="J33" s="228">
        <f>I33*H33</f>
        <v>41.933099520000006</v>
      </c>
    </row>
    <row r="34" spans="1:10" ht="38.25">
      <c r="A34" s="221"/>
      <c r="B34" s="220"/>
      <c r="C34" s="220"/>
      <c r="D34" s="220"/>
      <c r="E34" s="222" t="s">
        <v>1636</v>
      </c>
      <c r="F34" s="225" t="s">
        <v>2224</v>
      </c>
      <c r="G34" s="222"/>
      <c r="H34" s="230"/>
      <c r="I34" s="220"/>
      <c r="J34" s="220"/>
    </row>
    <row r="35" spans="1:10">
      <c r="A35" s="221"/>
      <c r="B35" s="220"/>
      <c r="C35" s="220"/>
      <c r="D35" s="220"/>
      <c r="E35" s="220"/>
      <c r="F35" s="225" t="s">
        <v>2225</v>
      </c>
      <c r="G35" s="222" t="s">
        <v>29</v>
      </c>
      <c r="H35" s="230">
        <v>9.6000000000000002E-2</v>
      </c>
      <c r="I35" s="228">
        <f>'Chapter-11_Road'!J388</f>
        <v>5301.2993625000008</v>
      </c>
      <c r="J35" s="228">
        <f>H35*I35</f>
        <v>508.92473880000011</v>
      </c>
    </row>
    <row r="36" spans="1:10" ht="25.5">
      <c r="A36" s="221"/>
      <c r="B36" s="220"/>
      <c r="C36" s="220"/>
      <c r="D36" s="220"/>
      <c r="E36" s="222" t="s">
        <v>1639</v>
      </c>
      <c r="F36" s="225" t="s">
        <v>2226</v>
      </c>
      <c r="G36" s="222"/>
      <c r="H36" s="220"/>
      <c r="I36" s="220"/>
      <c r="J36" s="220"/>
    </row>
    <row r="37" spans="1:10" ht="15" customHeight="1">
      <c r="A37" s="221"/>
      <c r="B37" s="220"/>
      <c r="C37" s="220"/>
      <c r="D37" s="220"/>
      <c r="E37" s="220"/>
      <c r="F37" s="225" t="s">
        <v>2227</v>
      </c>
      <c r="G37" s="222" t="s">
        <v>54</v>
      </c>
      <c r="H37" s="228">
        <v>0.96</v>
      </c>
      <c r="I37" s="228">
        <f>'Chapter-12_Road'!J99/10</f>
        <v>213.55633800000001</v>
      </c>
      <c r="J37" s="228">
        <f>H37*I37</f>
        <v>205.01408448000001</v>
      </c>
    </row>
    <row r="38" spans="1:10" ht="28.5" customHeight="1">
      <c r="A38" s="221"/>
      <c r="B38" s="220"/>
      <c r="C38" s="220"/>
      <c r="D38" s="220"/>
      <c r="E38" s="722" t="s">
        <v>2214</v>
      </c>
      <c r="F38" s="722"/>
      <c r="G38" s="224"/>
      <c r="H38" s="220"/>
      <c r="I38" s="220"/>
      <c r="J38" s="228">
        <v>12.990771524160003</v>
      </c>
    </row>
    <row r="39" spans="1:10">
      <c r="A39" s="221"/>
      <c r="B39" s="220"/>
      <c r="C39" s="220"/>
      <c r="D39" s="220"/>
      <c r="E39" s="222" t="s">
        <v>2228</v>
      </c>
      <c r="F39" s="226"/>
      <c r="G39" s="224"/>
      <c r="H39" s="220"/>
      <c r="I39" s="220"/>
      <c r="J39" s="229">
        <v>272.80620200736001</v>
      </c>
    </row>
    <row r="40" spans="1:10" ht="54" customHeight="1">
      <c r="A40" s="221"/>
      <c r="B40" s="232" t="s">
        <v>726</v>
      </c>
      <c r="C40" s="233" t="s">
        <v>299</v>
      </c>
      <c r="D40" s="724" t="s">
        <v>2229</v>
      </c>
      <c r="E40" s="724"/>
      <c r="F40" s="724"/>
      <c r="G40" s="222"/>
      <c r="H40" s="220"/>
      <c r="I40" s="220"/>
      <c r="J40" s="220"/>
    </row>
    <row r="41" spans="1:10" ht="40.5" customHeight="1">
      <c r="A41" s="221"/>
      <c r="B41" s="220"/>
      <c r="C41" s="233" t="s">
        <v>301</v>
      </c>
      <c r="D41" s="724" t="s">
        <v>2230</v>
      </c>
      <c r="E41" s="724"/>
      <c r="F41" s="724"/>
      <c r="G41" s="220"/>
      <c r="H41" s="220"/>
      <c r="I41" s="220"/>
      <c r="J41" s="220"/>
    </row>
    <row r="42" spans="1:10">
      <c r="A42" s="217">
        <v>8.3000000000000007</v>
      </c>
      <c r="B42" s="218" t="s">
        <v>2231</v>
      </c>
      <c r="C42" s="219" t="s">
        <v>804</v>
      </c>
      <c r="D42" s="220"/>
      <c r="E42" s="220"/>
      <c r="F42" s="220"/>
      <c r="G42" s="220"/>
      <c r="H42" s="220"/>
      <c r="I42" s="220"/>
      <c r="J42" s="220"/>
    </row>
    <row r="43" spans="1:10" ht="14.25" customHeight="1">
      <c r="A43" s="221"/>
      <c r="B43" s="220"/>
      <c r="C43" s="219" t="s">
        <v>318</v>
      </c>
      <c r="D43" s="219" t="s">
        <v>805</v>
      </c>
      <c r="E43" s="220"/>
      <c r="F43" s="220"/>
      <c r="G43" s="220"/>
      <c r="H43" s="220"/>
      <c r="I43" s="220"/>
      <c r="J43" s="220"/>
    </row>
    <row r="44" spans="1:10" ht="80.25" customHeight="1">
      <c r="A44" s="221"/>
      <c r="B44" s="220"/>
      <c r="C44" s="220"/>
      <c r="D44" s="219" t="s">
        <v>646</v>
      </c>
      <c r="E44" s="723" t="s">
        <v>806</v>
      </c>
      <c r="F44" s="723"/>
      <c r="G44" s="220"/>
      <c r="H44" s="220"/>
      <c r="I44" s="220"/>
      <c r="J44" s="220"/>
    </row>
    <row r="45" spans="1:10">
      <c r="A45" s="221"/>
      <c r="B45" s="220"/>
      <c r="C45" s="220"/>
      <c r="D45" s="220"/>
      <c r="E45" s="222" t="s">
        <v>1404</v>
      </c>
      <c r="F45" s="220"/>
      <c r="G45" s="220"/>
      <c r="H45" s="220"/>
      <c r="I45" s="220"/>
      <c r="J45" s="220"/>
    </row>
    <row r="46" spans="1:10">
      <c r="A46" s="221"/>
      <c r="B46" s="220"/>
      <c r="C46" s="220"/>
      <c r="D46" s="220"/>
      <c r="E46" s="222" t="s">
        <v>1494</v>
      </c>
      <c r="F46" s="220"/>
      <c r="G46" s="220"/>
      <c r="H46" s="220"/>
      <c r="I46" s="220"/>
      <c r="J46" s="220"/>
    </row>
    <row r="47" spans="1:10">
      <c r="A47" s="221"/>
      <c r="B47" s="220"/>
      <c r="C47" s="220"/>
      <c r="D47" s="220"/>
      <c r="E47" s="219" t="s">
        <v>1128</v>
      </c>
      <c r="F47" s="219" t="s">
        <v>1230</v>
      </c>
      <c r="G47" s="220"/>
      <c r="H47" s="220"/>
      <c r="I47" s="220"/>
      <c r="J47" s="220"/>
    </row>
    <row r="48" spans="1:10">
      <c r="A48" s="221"/>
      <c r="B48" s="220"/>
      <c r="C48" s="220"/>
      <c r="D48" s="220"/>
      <c r="E48" s="220"/>
      <c r="F48" s="222" t="s">
        <v>17</v>
      </c>
      <c r="G48" s="234" t="s">
        <v>4</v>
      </c>
      <c r="H48" s="228">
        <v>2.4</v>
      </c>
      <c r="I48" s="228">
        <f>Labour!D16</f>
        <v>466.67</v>
      </c>
      <c r="J48" s="228">
        <f>I48*H48</f>
        <v>1120.008</v>
      </c>
    </row>
    <row r="49" spans="1:10">
      <c r="A49" s="221"/>
      <c r="B49" s="220"/>
      <c r="C49" s="220"/>
      <c r="D49" s="220"/>
      <c r="E49" s="220"/>
      <c r="F49" s="222" t="s">
        <v>18</v>
      </c>
      <c r="G49" s="234" t="s">
        <v>4</v>
      </c>
      <c r="H49" s="228">
        <v>60</v>
      </c>
      <c r="I49" s="228">
        <f>Labour!D17</f>
        <v>466.67</v>
      </c>
      <c r="J49" s="228">
        <f>I49*H49</f>
        <v>28000.2</v>
      </c>
    </row>
    <row r="50" spans="1:10">
      <c r="A50" s="221"/>
      <c r="B50" s="220"/>
      <c r="C50" s="220"/>
      <c r="D50" s="220"/>
      <c r="E50" s="219" t="s">
        <v>1269</v>
      </c>
      <c r="F50" s="219" t="s">
        <v>1388</v>
      </c>
      <c r="G50" s="220"/>
      <c r="H50" s="220"/>
      <c r="I50" s="220"/>
      <c r="J50" s="229">
        <f>SUM(J48:J49)*12.5%</f>
        <v>3640.0260000000003</v>
      </c>
    </row>
    <row r="51" spans="1:10">
      <c r="A51" s="221"/>
      <c r="B51" s="220"/>
      <c r="C51" s="220"/>
      <c r="D51" s="220"/>
      <c r="E51" s="219"/>
      <c r="F51" s="219"/>
      <c r="G51" s="220"/>
      <c r="H51" s="220"/>
      <c r="I51" s="220"/>
      <c r="J51" s="229"/>
    </row>
    <row r="52" spans="1:10">
      <c r="A52" s="221"/>
      <c r="B52" s="220"/>
      <c r="C52" s="220"/>
      <c r="D52" s="220"/>
      <c r="E52" s="222" t="s">
        <v>2232</v>
      </c>
      <c r="F52" s="220"/>
      <c r="G52" s="220"/>
      <c r="H52" s="220"/>
      <c r="I52" s="220"/>
      <c r="J52" s="228">
        <f>SUM(J48:J50)</f>
        <v>32760.234000000004</v>
      </c>
    </row>
    <row r="53" spans="1:10">
      <c r="A53" s="221"/>
      <c r="B53" s="220"/>
      <c r="C53" s="220"/>
      <c r="D53" s="220"/>
      <c r="E53" s="219" t="s">
        <v>2233</v>
      </c>
      <c r="F53" s="220"/>
      <c r="G53" s="220"/>
      <c r="H53" s="220"/>
      <c r="I53" s="220"/>
      <c r="J53" s="229">
        <f>J52/120</f>
        <v>273.00195000000002</v>
      </c>
    </row>
    <row r="54" spans="1:10" ht="27.75" customHeight="1">
      <c r="A54" s="221"/>
      <c r="B54" s="220"/>
      <c r="C54" s="220"/>
      <c r="D54" s="219" t="s">
        <v>650</v>
      </c>
      <c r="E54" s="723" t="s">
        <v>807</v>
      </c>
      <c r="F54" s="723"/>
      <c r="G54" s="220"/>
      <c r="H54" s="220"/>
      <c r="I54" s="220"/>
      <c r="J54" s="220"/>
    </row>
    <row r="55" spans="1:10">
      <c r="A55" s="221"/>
      <c r="B55" s="220"/>
      <c r="C55" s="220"/>
      <c r="D55" s="219"/>
      <c r="E55" s="222" t="s">
        <v>2234</v>
      </c>
      <c r="F55" s="220"/>
      <c r="G55" s="220"/>
      <c r="H55" s="220"/>
      <c r="I55" s="220"/>
      <c r="J55" s="220"/>
    </row>
    <row r="56" spans="1:10">
      <c r="A56" s="221"/>
      <c r="B56" s="220"/>
      <c r="C56" s="220"/>
      <c r="D56" s="220"/>
      <c r="E56" s="222" t="s">
        <v>1404</v>
      </c>
      <c r="F56" s="220"/>
      <c r="G56" s="220"/>
      <c r="H56" s="220"/>
      <c r="I56" s="220"/>
      <c r="J56" s="220"/>
    </row>
    <row r="57" spans="1:10">
      <c r="A57" s="221"/>
      <c r="B57" s="220"/>
      <c r="C57" s="220"/>
      <c r="D57" s="220"/>
      <c r="E57" s="222" t="s">
        <v>2235</v>
      </c>
      <c r="F57" s="220"/>
      <c r="G57" s="220"/>
      <c r="H57" s="220"/>
      <c r="I57" s="220"/>
      <c r="J57" s="220"/>
    </row>
    <row r="58" spans="1:10">
      <c r="A58" s="221"/>
      <c r="B58" s="220"/>
      <c r="C58" s="220"/>
      <c r="D58" s="220"/>
      <c r="E58" s="219" t="s">
        <v>1128</v>
      </c>
      <c r="F58" s="219" t="s">
        <v>1230</v>
      </c>
      <c r="G58" s="220"/>
      <c r="H58" s="220"/>
      <c r="I58" s="220"/>
      <c r="J58" s="220"/>
    </row>
    <row r="59" spans="1:10">
      <c r="A59" s="221"/>
      <c r="B59" s="220"/>
      <c r="C59" s="220"/>
      <c r="D59" s="220"/>
      <c r="E59" s="220"/>
      <c r="F59" s="222" t="s">
        <v>18</v>
      </c>
      <c r="G59" s="234" t="s">
        <v>4</v>
      </c>
      <c r="H59" s="228">
        <v>0.55000000000000004</v>
      </c>
      <c r="I59" s="228">
        <f>Labour!D17</f>
        <v>466.67</v>
      </c>
      <c r="J59" s="228">
        <f>I59*H59</f>
        <v>256.66850000000005</v>
      </c>
    </row>
    <row r="60" spans="1:10">
      <c r="A60" s="221"/>
      <c r="B60" s="220"/>
      <c r="C60" s="220"/>
      <c r="D60" s="220"/>
      <c r="E60" s="219" t="s">
        <v>1269</v>
      </c>
      <c r="F60" s="219" t="s">
        <v>1388</v>
      </c>
      <c r="G60" s="220"/>
      <c r="H60" s="220"/>
      <c r="I60" s="220"/>
      <c r="J60" s="229">
        <f>SUM(J58:J59)*12.5%</f>
        <v>32.083562500000006</v>
      </c>
    </row>
    <row r="61" spans="1:10">
      <c r="A61" s="221"/>
      <c r="B61" s="220"/>
      <c r="C61" s="220"/>
      <c r="D61" s="220"/>
      <c r="E61" s="219"/>
      <c r="F61" s="219"/>
      <c r="G61" s="220"/>
      <c r="H61" s="220"/>
      <c r="I61" s="220"/>
      <c r="J61" s="229"/>
    </row>
    <row r="62" spans="1:10">
      <c r="A62" s="221"/>
      <c r="B62" s="220"/>
      <c r="C62" s="220"/>
      <c r="D62" s="220"/>
      <c r="E62" s="222" t="s">
        <v>2236</v>
      </c>
      <c r="F62" s="220"/>
      <c r="G62" s="220"/>
      <c r="H62" s="220"/>
      <c r="I62" s="220"/>
      <c r="J62" s="228">
        <f>SUM(J58:J60)</f>
        <v>288.75206250000008</v>
      </c>
    </row>
    <row r="63" spans="1:10">
      <c r="A63" s="221"/>
      <c r="B63" s="220"/>
      <c r="C63" s="220"/>
      <c r="D63" s="220"/>
      <c r="E63" s="219" t="s">
        <v>2237</v>
      </c>
      <c r="F63" s="220"/>
      <c r="G63" s="220"/>
      <c r="H63" s="220"/>
      <c r="I63" s="220"/>
      <c r="J63" s="229">
        <f>J62/10</f>
        <v>28.875206250000009</v>
      </c>
    </row>
    <row r="64" spans="1:10" ht="15.75" customHeight="1">
      <c r="A64" s="221"/>
      <c r="B64" s="220"/>
      <c r="C64" s="219" t="s">
        <v>301</v>
      </c>
      <c r="D64" s="219" t="s">
        <v>808</v>
      </c>
      <c r="E64" s="220"/>
      <c r="F64" s="220"/>
      <c r="G64" s="220"/>
      <c r="H64" s="220"/>
      <c r="I64" s="220"/>
      <c r="J64" s="220"/>
    </row>
    <row r="65" spans="1:10" ht="66" customHeight="1">
      <c r="A65" s="221"/>
      <c r="B65" s="220"/>
      <c r="C65" s="220"/>
      <c r="D65" s="219" t="s">
        <v>646</v>
      </c>
      <c r="E65" s="723" t="s">
        <v>809</v>
      </c>
      <c r="F65" s="723"/>
      <c r="G65" s="220"/>
      <c r="H65" s="220"/>
      <c r="I65" s="220"/>
      <c r="J65" s="220"/>
    </row>
    <row r="66" spans="1:10">
      <c r="A66" s="221"/>
      <c r="B66" s="220"/>
      <c r="C66" s="220"/>
      <c r="D66" s="220"/>
      <c r="E66" s="222" t="s">
        <v>1404</v>
      </c>
      <c r="F66" s="220"/>
      <c r="G66" s="220"/>
      <c r="H66" s="220"/>
      <c r="I66" s="220"/>
      <c r="J66" s="220"/>
    </row>
    <row r="67" spans="1:10">
      <c r="A67" s="221"/>
      <c r="B67" s="220"/>
      <c r="C67" s="220"/>
      <c r="D67" s="220"/>
      <c r="E67" s="222" t="s">
        <v>2238</v>
      </c>
      <c r="F67" s="220"/>
      <c r="G67" s="220"/>
      <c r="H67" s="220"/>
      <c r="I67" s="220"/>
      <c r="J67" s="220"/>
    </row>
    <row r="68" spans="1:10">
      <c r="A68" s="221"/>
      <c r="B68" s="220"/>
      <c r="C68" s="220"/>
      <c r="D68" s="220"/>
      <c r="E68" s="219" t="s">
        <v>953</v>
      </c>
      <c r="F68" s="219" t="s">
        <v>1230</v>
      </c>
      <c r="G68" s="220"/>
      <c r="H68" s="220"/>
      <c r="I68" s="220"/>
      <c r="J68" s="220"/>
    </row>
    <row r="69" spans="1:10">
      <c r="A69" s="221"/>
      <c r="B69" s="220"/>
      <c r="C69" s="220"/>
      <c r="D69" s="220"/>
      <c r="E69" s="220"/>
      <c r="F69" s="222" t="s">
        <v>17</v>
      </c>
      <c r="G69" s="234" t="s">
        <v>4</v>
      </c>
      <c r="H69" s="228">
        <v>0.8</v>
      </c>
      <c r="I69" s="228">
        <f>Labour!D16</f>
        <v>466.67</v>
      </c>
      <c r="J69" s="228">
        <f>I69*H69</f>
        <v>373.33600000000001</v>
      </c>
    </row>
    <row r="70" spans="1:10" ht="25.5">
      <c r="A70" s="221"/>
      <c r="B70" s="220"/>
      <c r="C70" s="220"/>
      <c r="D70" s="220"/>
      <c r="E70" s="220"/>
      <c r="F70" s="231" t="s">
        <v>2239</v>
      </c>
      <c r="G70" s="234" t="s">
        <v>4</v>
      </c>
      <c r="H70" s="228">
        <v>20</v>
      </c>
      <c r="I70" s="228">
        <f>Labour!D17</f>
        <v>466.67</v>
      </c>
      <c r="J70" s="228">
        <f>I70*H70</f>
        <v>9333.4</v>
      </c>
    </row>
    <row r="71" spans="1:10">
      <c r="A71" s="221"/>
      <c r="B71" s="220"/>
      <c r="C71" s="220"/>
      <c r="D71" s="220"/>
      <c r="E71" s="219" t="s">
        <v>1269</v>
      </c>
      <c r="F71" s="219" t="s">
        <v>1231</v>
      </c>
      <c r="G71" s="220"/>
      <c r="H71" s="220"/>
      <c r="I71" s="220"/>
      <c r="J71" s="220"/>
    </row>
    <row r="72" spans="1:10">
      <c r="A72" s="221"/>
      <c r="B72" s="220"/>
      <c r="C72" s="220"/>
      <c r="D72" s="220"/>
      <c r="E72" s="220"/>
      <c r="F72" s="222" t="s">
        <v>2240</v>
      </c>
      <c r="G72" s="234" t="s">
        <v>89</v>
      </c>
      <c r="H72" s="228">
        <v>6</v>
      </c>
      <c r="I72" s="228">
        <f>'Plant &amp; Machinery'!G14</f>
        <v>3770</v>
      </c>
      <c r="J72" s="228">
        <f>I72*H72</f>
        <v>22620</v>
      </c>
    </row>
    <row r="73" spans="1:10">
      <c r="A73" s="221"/>
      <c r="B73" s="220"/>
      <c r="C73" s="220"/>
      <c r="D73" s="220"/>
      <c r="E73" s="220"/>
      <c r="F73" s="222" t="s">
        <v>2241</v>
      </c>
      <c r="G73" s="234" t="s">
        <v>89</v>
      </c>
      <c r="H73" s="228">
        <v>6</v>
      </c>
      <c r="I73" s="228">
        <f>'Plant &amp; Machinery'!G18</f>
        <v>1537</v>
      </c>
      <c r="J73" s="228">
        <f>H73*I73</f>
        <v>9222</v>
      </c>
    </row>
    <row r="74" spans="1:10">
      <c r="A74" s="221"/>
      <c r="B74" s="220"/>
      <c r="C74" s="220"/>
      <c r="D74" s="220"/>
      <c r="E74" s="219" t="s">
        <v>957</v>
      </c>
      <c r="F74" s="219" t="s">
        <v>1390</v>
      </c>
      <c r="G74" s="220"/>
      <c r="H74" s="220"/>
      <c r="I74" s="220"/>
      <c r="J74" s="229">
        <f>SUM(J69:J73)*12.5%</f>
        <v>5193.5919999999996</v>
      </c>
    </row>
    <row r="75" spans="1:10">
      <c r="A75" s="221"/>
      <c r="B75" s="220"/>
      <c r="C75" s="220"/>
      <c r="D75" s="220"/>
      <c r="E75" s="219"/>
      <c r="F75" s="219"/>
      <c r="G75" s="220"/>
      <c r="H75" s="220"/>
      <c r="I75" s="220"/>
      <c r="J75" s="229"/>
    </row>
    <row r="76" spans="1:10">
      <c r="A76" s="221"/>
      <c r="B76" s="220"/>
      <c r="C76" s="220"/>
      <c r="D76" s="220"/>
      <c r="E76" s="222" t="s">
        <v>2242</v>
      </c>
      <c r="F76" s="220"/>
      <c r="G76" s="220"/>
      <c r="H76" s="220"/>
      <c r="I76" s="220"/>
      <c r="J76" s="228">
        <f>SUM(J69:J74)</f>
        <v>46742.327999999994</v>
      </c>
    </row>
    <row r="77" spans="1:10">
      <c r="A77" s="221"/>
      <c r="B77" s="220"/>
      <c r="C77" s="220"/>
      <c r="D77" s="220"/>
      <c r="E77" s="219" t="s">
        <v>2243</v>
      </c>
      <c r="F77" s="220"/>
      <c r="G77" s="220"/>
      <c r="H77" s="220"/>
      <c r="I77" s="220"/>
      <c r="J77" s="229">
        <f>J76/260</f>
        <v>179.77818461538459</v>
      </c>
    </row>
    <row r="78" spans="1:10" ht="26.25" customHeight="1">
      <c r="A78" s="221"/>
      <c r="B78" s="220"/>
      <c r="C78" s="220"/>
      <c r="D78" s="219" t="s">
        <v>650</v>
      </c>
      <c r="E78" s="723" t="s">
        <v>807</v>
      </c>
      <c r="F78" s="723"/>
      <c r="G78" s="220"/>
      <c r="H78" s="220"/>
      <c r="I78" s="220"/>
      <c r="J78" s="220"/>
    </row>
    <row r="79" spans="1:10">
      <c r="A79" s="221"/>
      <c r="B79" s="220"/>
      <c r="C79" s="220"/>
      <c r="D79" s="219"/>
      <c r="E79" s="222" t="s">
        <v>2234</v>
      </c>
      <c r="F79" s="220"/>
      <c r="G79" s="220"/>
      <c r="H79" s="220"/>
      <c r="I79" s="220"/>
      <c r="J79" s="220"/>
    </row>
    <row r="80" spans="1:10">
      <c r="A80" s="221"/>
      <c r="B80" s="220"/>
      <c r="C80" s="220"/>
      <c r="D80" s="220"/>
      <c r="E80" s="222" t="s">
        <v>1404</v>
      </c>
      <c r="F80" s="220"/>
      <c r="G80" s="220"/>
      <c r="H80" s="220"/>
      <c r="I80" s="220"/>
      <c r="J80" s="220"/>
    </row>
    <row r="81" spans="1:10">
      <c r="A81" s="221"/>
      <c r="B81" s="220"/>
      <c r="C81" s="220"/>
      <c r="D81" s="220"/>
      <c r="E81" s="222" t="s">
        <v>2235</v>
      </c>
      <c r="F81" s="220"/>
      <c r="G81" s="220"/>
      <c r="H81" s="220"/>
      <c r="I81" s="220"/>
      <c r="J81" s="220"/>
    </row>
    <row r="82" spans="1:10">
      <c r="A82" s="221"/>
      <c r="B82" s="220"/>
      <c r="C82" s="220"/>
      <c r="D82" s="220"/>
      <c r="E82" s="219" t="s">
        <v>1128</v>
      </c>
      <c r="F82" s="219" t="s">
        <v>1230</v>
      </c>
      <c r="G82" s="220"/>
      <c r="H82" s="220"/>
      <c r="I82" s="220"/>
      <c r="J82" s="220"/>
    </row>
    <row r="83" spans="1:10">
      <c r="A83" s="221"/>
      <c r="B83" s="220"/>
      <c r="C83" s="220"/>
      <c r="D83" s="220"/>
      <c r="E83" s="220"/>
      <c r="F83" s="222" t="s">
        <v>18</v>
      </c>
      <c r="G83" s="234" t="s">
        <v>4</v>
      </c>
      <c r="H83" s="228">
        <v>0.55000000000000004</v>
      </c>
      <c r="I83" s="228">
        <f>Labour!D17</f>
        <v>466.67</v>
      </c>
      <c r="J83" s="228">
        <f>I83*H83</f>
        <v>256.66850000000005</v>
      </c>
    </row>
    <row r="84" spans="1:10">
      <c r="A84" s="221"/>
      <c r="B84" s="220"/>
      <c r="C84" s="220"/>
      <c r="D84" s="220"/>
      <c r="E84" s="219" t="s">
        <v>1269</v>
      </c>
      <c r="F84" s="219" t="s">
        <v>1388</v>
      </c>
      <c r="G84" s="220"/>
      <c r="H84" s="220"/>
      <c r="I84" s="220"/>
      <c r="J84" s="229">
        <f>SUM(J82:J83)*12.5%</f>
        <v>32.083562500000006</v>
      </c>
    </row>
    <row r="85" spans="1:10">
      <c r="A85" s="221"/>
      <c r="B85" s="220"/>
      <c r="C85" s="220"/>
      <c r="D85" s="220"/>
      <c r="E85" s="219"/>
      <c r="F85" s="219"/>
      <c r="G85" s="220"/>
      <c r="H85" s="220"/>
      <c r="I85" s="220"/>
      <c r="J85" s="229"/>
    </row>
    <row r="86" spans="1:10">
      <c r="A86" s="221"/>
      <c r="B86" s="220"/>
      <c r="C86" s="220"/>
      <c r="D86" s="220"/>
      <c r="E86" s="222" t="s">
        <v>2236</v>
      </c>
      <c r="F86" s="220"/>
      <c r="G86" s="220"/>
      <c r="H86" s="220"/>
      <c r="I86" s="220"/>
      <c r="J86" s="228">
        <f>SUM(J82:J84)</f>
        <v>288.75206250000008</v>
      </c>
    </row>
    <row r="87" spans="1:10">
      <c r="A87" s="221"/>
      <c r="B87" s="220"/>
      <c r="C87" s="220"/>
      <c r="D87" s="220"/>
      <c r="E87" s="219" t="s">
        <v>2237</v>
      </c>
      <c r="F87" s="220"/>
      <c r="G87" s="220"/>
      <c r="H87" s="220"/>
      <c r="I87" s="220"/>
      <c r="J87" s="229">
        <f>J86/10</f>
        <v>28.875206250000009</v>
      </c>
    </row>
    <row r="88" spans="1:10" ht="51.75" customHeight="1">
      <c r="A88" s="221"/>
      <c r="B88" s="232" t="s">
        <v>726</v>
      </c>
      <c r="C88" s="235" t="s">
        <v>299</v>
      </c>
      <c r="D88" s="724" t="s">
        <v>2244</v>
      </c>
      <c r="E88" s="724"/>
      <c r="F88" s="724"/>
      <c r="G88" s="220"/>
      <c r="H88" s="220"/>
      <c r="I88" s="220"/>
      <c r="J88" s="220"/>
    </row>
    <row r="89" spans="1:10" ht="27.75" customHeight="1">
      <c r="A89" s="221"/>
      <c r="B89" s="232"/>
      <c r="C89" s="233" t="s">
        <v>301</v>
      </c>
      <c r="D89" s="724" t="s">
        <v>2245</v>
      </c>
      <c r="E89" s="724"/>
      <c r="F89" s="724"/>
      <c r="G89" s="220"/>
      <c r="H89" s="220"/>
      <c r="I89" s="220"/>
      <c r="J89" s="220"/>
    </row>
    <row r="90" spans="1:10" ht="41.25" customHeight="1">
      <c r="A90" s="221"/>
      <c r="B90" s="232"/>
      <c r="C90" s="233" t="s">
        <v>303</v>
      </c>
      <c r="D90" s="724" t="s">
        <v>2246</v>
      </c>
      <c r="E90" s="724"/>
      <c r="F90" s="724"/>
      <c r="G90" s="220"/>
      <c r="H90" s="220"/>
      <c r="I90" s="220"/>
      <c r="J90" s="220"/>
    </row>
    <row r="91" spans="1:10" ht="25.5" customHeight="1">
      <c r="A91" s="217"/>
      <c r="B91" s="218"/>
      <c r="C91" s="219" t="s">
        <v>810</v>
      </c>
      <c r="D91" s="723" t="s">
        <v>811</v>
      </c>
      <c r="E91" s="723"/>
      <c r="F91" s="723"/>
      <c r="G91" s="220"/>
      <c r="H91" s="220"/>
      <c r="I91" s="220"/>
      <c r="J91" s="220"/>
    </row>
    <row r="92" spans="1:10" ht="66" customHeight="1">
      <c r="A92" s="221"/>
      <c r="B92" s="220"/>
      <c r="C92" s="220"/>
      <c r="D92" s="219" t="s">
        <v>646</v>
      </c>
      <c r="E92" s="723" t="s">
        <v>812</v>
      </c>
      <c r="F92" s="723"/>
      <c r="G92" s="220"/>
      <c r="H92" s="220"/>
      <c r="I92" s="220"/>
      <c r="J92" s="220"/>
    </row>
    <row r="93" spans="1:10">
      <c r="A93" s="221"/>
      <c r="B93" s="220"/>
      <c r="C93" s="220"/>
      <c r="D93" s="220"/>
      <c r="E93" s="222" t="s">
        <v>1404</v>
      </c>
      <c r="F93" s="220"/>
      <c r="G93" s="220"/>
      <c r="H93" s="220"/>
      <c r="I93" s="220"/>
      <c r="J93" s="220"/>
    </row>
    <row r="94" spans="1:10">
      <c r="A94" s="221"/>
      <c r="B94" s="220"/>
      <c r="C94" s="220"/>
      <c r="D94" s="220"/>
      <c r="E94" s="222" t="s">
        <v>1494</v>
      </c>
      <c r="F94" s="220"/>
      <c r="G94" s="220"/>
      <c r="H94" s="220"/>
      <c r="I94" s="220"/>
      <c r="J94" s="220"/>
    </row>
    <row r="95" spans="1:10">
      <c r="A95" s="221"/>
      <c r="B95" s="220"/>
      <c r="C95" s="220"/>
      <c r="D95" s="220"/>
      <c r="E95" s="219" t="s">
        <v>1128</v>
      </c>
      <c r="F95" s="219" t="s">
        <v>1230</v>
      </c>
      <c r="G95" s="220"/>
      <c r="H95" s="220"/>
      <c r="I95" s="220"/>
      <c r="J95" s="220"/>
    </row>
    <row r="96" spans="1:10">
      <c r="A96" s="221"/>
      <c r="B96" s="220"/>
      <c r="C96" s="220"/>
      <c r="D96" s="220"/>
      <c r="E96" s="220"/>
      <c r="F96" s="222" t="s">
        <v>17</v>
      </c>
      <c r="G96" s="234" t="s">
        <v>4</v>
      </c>
      <c r="H96" s="228">
        <v>5.28</v>
      </c>
      <c r="I96" s="228">
        <f>Labour!D16</f>
        <v>466.67</v>
      </c>
      <c r="J96" s="228">
        <f>I96*H96</f>
        <v>2464.0176000000001</v>
      </c>
    </row>
    <row r="97" spans="1:10">
      <c r="A97" s="221"/>
      <c r="B97" s="220"/>
      <c r="C97" s="220"/>
      <c r="D97" s="220"/>
      <c r="E97" s="220"/>
      <c r="F97" s="222" t="s">
        <v>18</v>
      </c>
      <c r="G97" s="234" t="s">
        <v>4</v>
      </c>
      <c r="H97" s="228">
        <v>132</v>
      </c>
      <c r="I97" s="228">
        <f>Labour!D17</f>
        <v>466.67</v>
      </c>
      <c r="J97" s="228">
        <f>I97*H97</f>
        <v>61600.44</v>
      </c>
    </row>
    <row r="98" spans="1:10">
      <c r="A98" s="221"/>
      <c r="B98" s="220"/>
      <c r="C98" s="220"/>
      <c r="D98" s="220"/>
      <c r="E98" s="219" t="s">
        <v>1269</v>
      </c>
      <c r="F98" s="219" t="s">
        <v>1388</v>
      </c>
      <c r="G98" s="220"/>
      <c r="H98" s="220"/>
      <c r="I98" s="220"/>
      <c r="J98" s="229">
        <f>SUM(J93:J97)*12.5%</f>
        <v>8008.0572000000002</v>
      </c>
    </row>
    <row r="99" spans="1:10">
      <c r="A99" s="221"/>
      <c r="B99" s="220"/>
      <c r="C99" s="220"/>
      <c r="D99" s="220"/>
      <c r="E99" s="219"/>
      <c r="F99" s="219"/>
      <c r="G99" s="220"/>
      <c r="H99" s="220"/>
      <c r="I99" s="220"/>
      <c r="J99" s="229"/>
    </row>
    <row r="100" spans="1:10">
      <c r="A100" s="221"/>
      <c r="B100" s="220"/>
      <c r="C100" s="220"/>
      <c r="D100" s="220"/>
      <c r="E100" s="222" t="s">
        <v>1518</v>
      </c>
      <c r="F100" s="220"/>
      <c r="G100" s="220"/>
      <c r="H100" s="220"/>
      <c r="I100" s="220"/>
      <c r="J100" s="228">
        <f>SUM(J93:J98)</f>
        <v>72072.514800000004</v>
      </c>
    </row>
    <row r="101" spans="1:10">
      <c r="A101" s="221"/>
      <c r="B101" s="220"/>
      <c r="C101" s="220"/>
      <c r="D101" s="220"/>
      <c r="E101" s="219" t="s">
        <v>1496</v>
      </c>
      <c r="F101" s="220"/>
      <c r="G101" s="220"/>
      <c r="H101" s="220"/>
      <c r="I101" s="220"/>
      <c r="J101" s="229">
        <f>J100/120</f>
        <v>600.60428999999999</v>
      </c>
    </row>
    <row r="102" spans="1:10" ht="27.75" customHeight="1">
      <c r="A102" s="221"/>
      <c r="B102" s="220"/>
      <c r="C102" s="220"/>
      <c r="D102" s="219" t="s">
        <v>650</v>
      </c>
      <c r="E102" s="723" t="s">
        <v>807</v>
      </c>
      <c r="F102" s="723"/>
      <c r="G102" s="220"/>
      <c r="H102" s="220"/>
      <c r="I102" s="220"/>
      <c r="J102" s="220"/>
    </row>
    <row r="103" spans="1:10">
      <c r="A103" s="221"/>
      <c r="B103" s="220"/>
      <c r="C103" s="220"/>
      <c r="D103" s="219"/>
      <c r="E103" s="222" t="s">
        <v>2247</v>
      </c>
      <c r="F103" s="231"/>
      <c r="G103" s="220"/>
      <c r="H103" s="220"/>
      <c r="I103" s="220"/>
      <c r="J103" s="220"/>
    </row>
    <row r="104" spans="1:10">
      <c r="A104" s="221"/>
      <c r="B104" s="220"/>
      <c r="C104" s="220"/>
      <c r="D104" s="220"/>
      <c r="E104" s="222" t="s">
        <v>1404</v>
      </c>
      <c r="F104" s="220"/>
      <c r="G104" s="220"/>
      <c r="H104" s="220"/>
      <c r="I104" s="220"/>
      <c r="J104" s="220"/>
    </row>
    <row r="105" spans="1:10">
      <c r="A105" s="221"/>
      <c r="B105" s="220"/>
      <c r="C105" s="220"/>
      <c r="D105" s="220"/>
      <c r="E105" s="222" t="s">
        <v>2235</v>
      </c>
      <c r="F105" s="220"/>
      <c r="G105" s="220"/>
      <c r="H105" s="220"/>
      <c r="I105" s="220"/>
      <c r="J105" s="220"/>
    </row>
    <row r="106" spans="1:10">
      <c r="A106" s="221"/>
      <c r="B106" s="220"/>
      <c r="C106" s="220"/>
      <c r="D106" s="220"/>
      <c r="E106" s="219" t="s">
        <v>1128</v>
      </c>
      <c r="F106" s="219" t="s">
        <v>1230</v>
      </c>
      <c r="G106" s="220"/>
      <c r="H106" s="220"/>
      <c r="I106" s="220"/>
      <c r="J106" s="220"/>
    </row>
    <row r="107" spans="1:10">
      <c r="A107" s="221"/>
      <c r="B107" s="220"/>
      <c r="C107" s="220"/>
      <c r="D107" s="220"/>
      <c r="E107" s="220"/>
      <c r="F107" s="222" t="s">
        <v>18</v>
      </c>
      <c r="G107" s="234" t="s">
        <v>4</v>
      </c>
      <c r="H107" s="228">
        <v>0.86</v>
      </c>
      <c r="I107" s="228">
        <f>Labour!D17</f>
        <v>466.67</v>
      </c>
      <c r="J107" s="228">
        <f>I107*H107</f>
        <v>401.33620000000002</v>
      </c>
    </row>
    <row r="108" spans="1:10">
      <c r="A108" s="221"/>
      <c r="B108" s="220"/>
      <c r="C108" s="220"/>
      <c r="D108" s="220"/>
      <c r="E108" s="219" t="s">
        <v>1269</v>
      </c>
      <c r="F108" s="219" t="s">
        <v>1388</v>
      </c>
      <c r="G108" s="220"/>
      <c r="H108" s="220"/>
      <c r="I108" s="220"/>
      <c r="J108" s="229">
        <f>SUM(J106:J107)*12.5%</f>
        <v>50.167025000000002</v>
      </c>
    </row>
    <row r="109" spans="1:10">
      <c r="A109" s="221"/>
      <c r="B109" s="220"/>
      <c r="C109" s="220"/>
      <c r="D109" s="220"/>
      <c r="E109" s="219"/>
      <c r="F109" s="219"/>
      <c r="G109" s="220"/>
      <c r="H109" s="220"/>
      <c r="I109" s="220"/>
      <c r="J109" s="229"/>
    </row>
    <row r="110" spans="1:10">
      <c r="A110" s="221"/>
      <c r="B110" s="220"/>
      <c r="C110" s="220"/>
      <c r="D110" s="220"/>
      <c r="E110" s="222" t="s">
        <v>2248</v>
      </c>
      <c r="F110" s="220"/>
      <c r="G110" s="220"/>
      <c r="H110" s="220"/>
      <c r="I110" s="220"/>
      <c r="J110" s="228">
        <f>SUM(J106:J108)</f>
        <v>451.50322500000004</v>
      </c>
    </row>
    <row r="111" spans="1:10">
      <c r="A111" s="221"/>
      <c r="B111" s="220"/>
      <c r="C111" s="220"/>
      <c r="D111" s="220"/>
      <c r="E111" s="219" t="s">
        <v>2249</v>
      </c>
      <c r="F111" s="220"/>
      <c r="G111" s="220"/>
      <c r="H111" s="220"/>
      <c r="I111" s="220"/>
      <c r="J111" s="229">
        <f>J110/10</f>
        <v>45.150322500000001</v>
      </c>
    </row>
    <row r="112" spans="1:10" ht="27.75" customHeight="1">
      <c r="A112" s="221"/>
      <c r="B112" s="220"/>
      <c r="C112" s="219" t="s">
        <v>813</v>
      </c>
      <c r="D112" s="723" t="s">
        <v>814</v>
      </c>
      <c r="E112" s="723"/>
      <c r="F112" s="723"/>
      <c r="G112" s="220"/>
      <c r="H112" s="220"/>
      <c r="I112" s="220"/>
      <c r="J112" s="220"/>
    </row>
    <row r="113" spans="1:10" ht="52.5" customHeight="1">
      <c r="A113" s="221"/>
      <c r="B113" s="220"/>
      <c r="C113" s="220"/>
      <c r="D113" s="722" t="s">
        <v>815</v>
      </c>
      <c r="E113" s="722"/>
      <c r="F113" s="722"/>
      <c r="G113" s="220"/>
      <c r="H113" s="220"/>
      <c r="I113" s="220"/>
      <c r="J113" s="220"/>
    </row>
    <row r="114" spans="1:10">
      <c r="A114" s="221"/>
      <c r="B114" s="220"/>
      <c r="C114" s="220"/>
      <c r="D114" s="222" t="s">
        <v>1404</v>
      </c>
      <c r="E114" s="220"/>
      <c r="F114" s="220"/>
      <c r="G114" s="220"/>
      <c r="H114" s="220"/>
      <c r="I114" s="220"/>
      <c r="J114" s="220"/>
    </row>
    <row r="115" spans="1:10">
      <c r="A115" s="221"/>
      <c r="B115" s="220"/>
      <c r="C115" s="220"/>
      <c r="D115" s="222" t="s">
        <v>2250</v>
      </c>
      <c r="E115" s="220"/>
      <c r="F115" s="220"/>
      <c r="G115" s="220"/>
      <c r="H115" s="220"/>
      <c r="I115" s="220"/>
      <c r="J115" s="220"/>
    </row>
    <row r="116" spans="1:10">
      <c r="A116" s="221"/>
      <c r="B116" s="220"/>
      <c r="C116" s="220"/>
      <c r="D116" s="219" t="s">
        <v>953</v>
      </c>
      <c r="E116" s="219" t="s">
        <v>1230</v>
      </c>
      <c r="F116" s="220"/>
      <c r="G116" s="220"/>
      <c r="H116" s="220"/>
      <c r="I116" s="220"/>
      <c r="J116" s="220"/>
    </row>
    <row r="117" spans="1:10">
      <c r="A117" s="221"/>
      <c r="B117" s="220"/>
      <c r="C117" s="220"/>
      <c r="D117" s="220"/>
      <c r="E117" s="222" t="s">
        <v>17</v>
      </c>
      <c r="F117" s="220"/>
      <c r="G117" s="234" t="s">
        <v>4</v>
      </c>
      <c r="H117" s="228">
        <v>0.68</v>
      </c>
      <c r="I117" s="228">
        <f>Labour!D16</f>
        <v>466.67</v>
      </c>
      <c r="J117" s="228">
        <f>I117*H117</f>
        <v>317.33560000000006</v>
      </c>
    </row>
    <row r="118" spans="1:10">
      <c r="A118" s="221"/>
      <c r="B118" s="220"/>
      <c r="C118" s="220"/>
      <c r="D118" s="220"/>
      <c r="E118" s="222" t="s">
        <v>18</v>
      </c>
      <c r="F118" s="220"/>
      <c r="G118" s="234" t="s">
        <v>4</v>
      </c>
      <c r="H118" s="228">
        <v>17</v>
      </c>
      <c r="I118" s="228">
        <f>Labour!D17</f>
        <v>466.67</v>
      </c>
      <c r="J118" s="228">
        <f>I118*H118</f>
        <v>7933.39</v>
      </c>
    </row>
    <row r="119" spans="1:10">
      <c r="A119" s="221"/>
      <c r="B119" s="220"/>
      <c r="C119" s="220"/>
      <c r="D119" s="220"/>
      <c r="E119" s="222" t="s">
        <v>2251</v>
      </c>
      <c r="F119" s="220"/>
      <c r="G119" s="234" t="s">
        <v>4</v>
      </c>
      <c r="H119" s="228">
        <v>9</v>
      </c>
      <c r="I119" s="228">
        <f>Labour!D17</f>
        <v>466.67</v>
      </c>
      <c r="J119" s="228">
        <f>I119*H119</f>
        <v>4200.03</v>
      </c>
    </row>
    <row r="120" spans="1:10">
      <c r="A120" s="221"/>
      <c r="B120" s="220"/>
      <c r="C120" s="220"/>
      <c r="D120" s="219" t="s">
        <v>1269</v>
      </c>
      <c r="E120" s="219" t="s">
        <v>1231</v>
      </c>
      <c r="F120" s="220"/>
      <c r="G120" s="220"/>
      <c r="H120" s="220"/>
      <c r="I120" s="220"/>
      <c r="J120" s="220"/>
    </row>
    <row r="121" spans="1:10">
      <c r="A121" s="221"/>
      <c r="B121" s="220"/>
      <c r="C121" s="220"/>
      <c r="D121" s="220"/>
      <c r="E121" s="222" t="s">
        <v>2252</v>
      </c>
      <c r="F121" s="220"/>
      <c r="G121" s="234" t="s">
        <v>89</v>
      </c>
      <c r="H121" s="228">
        <v>6</v>
      </c>
      <c r="I121" s="228">
        <f>'Plant &amp; Machinery'!G14</f>
        <v>3770</v>
      </c>
      <c r="J121" s="228">
        <f>I121*H121</f>
        <v>22620</v>
      </c>
    </row>
    <row r="122" spans="1:10" ht="12.75" customHeight="1">
      <c r="A122" s="221"/>
      <c r="B122" s="220"/>
      <c r="C122" s="220"/>
      <c r="D122" s="220"/>
      <c r="E122" s="722" t="s">
        <v>2253</v>
      </c>
      <c r="F122" s="722"/>
      <c r="G122" s="234" t="s">
        <v>89</v>
      </c>
      <c r="H122" s="228">
        <v>4.25</v>
      </c>
      <c r="I122" s="228">
        <f>'Plant &amp; Machinery'!G21</f>
        <v>2782</v>
      </c>
      <c r="J122" s="228">
        <f>I122*H122</f>
        <v>11823.5</v>
      </c>
    </row>
    <row r="123" spans="1:10">
      <c r="A123" s="221"/>
      <c r="B123" s="220"/>
      <c r="C123" s="220"/>
      <c r="D123" s="219" t="s">
        <v>1261</v>
      </c>
      <c r="E123" s="219" t="s">
        <v>1390</v>
      </c>
      <c r="F123" s="220"/>
      <c r="G123" s="220"/>
      <c r="H123" s="220"/>
      <c r="I123" s="220"/>
      <c r="J123" s="229">
        <f>SUM(J117:J122)*12.5%</f>
        <v>5861.7819500000005</v>
      </c>
    </row>
    <row r="124" spans="1:10">
      <c r="A124" s="221"/>
      <c r="B124" s="220"/>
      <c r="C124" s="220"/>
      <c r="D124" s="219"/>
      <c r="E124" s="219"/>
      <c r="F124" s="220"/>
      <c r="G124" s="220"/>
      <c r="H124" s="220"/>
      <c r="I124" s="220"/>
      <c r="J124" s="229"/>
    </row>
    <row r="125" spans="1:10">
      <c r="A125" s="221"/>
      <c r="B125" s="220"/>
      <c r="C125" s="220"/>
      <c r="D125" s="222" t="s">
        <v>2254</v>
      </c>
      <c r="E125" s="220"/>
      <c r="F125" s="220"/>
      <c r="G125" s="220"/>
      <c r="H125" s="220"/>
      <c r="I125" s="220"/>
      <c r="J125" s="228">
        <f>SUM(J117:J123)</f>
        <v>52756.037550000008</v>
      </c>
    </row>
    <row r="126" spans="1:10">
      <c r="A126" s="221"/>
      <c r="B126" s="220"/>
      <c r="C126" s="220"/>
      <c r="D126" s="219" t="s">
        <v>2255</v>
      </c>
      <c r="E126" s="220"/>
      <c r="F126" s="220"/>
      <c r="G126" s="220"/>
      <c r="H126" s="220"/>
      <c r="I126" s="220"/>
      <c r="J126" s="229">
        <f>J125/170</f>
        <v>310.32963264705887</v>
      </c>
    </row>
    <row r="127" spans="1:10" ht="53.25" customHeight="1">
      <c r="A127" s="221"/>
      <c r="B127" s="232" t="s">
        <v>726</v>
      </c>
      <c r="C127" s="235" t="s">
        <v>299</v>
      </c>
      <c r="D127" s="724" t="s">
        <v>2244</v>
      </c>
      <c r="E127" s="724"/>
      <c r="F127" s="724"/>
      <c r="G127" s="220"/>
      <c r="H127" s="220"/>
      <c r="I127" s="220"/>
      <c r="J127" s="220"/>
    </row>
    <row r="128" spans="1:10" ht="40.5" customHeight="1">
      <c r="A128" s="221"/>
      <c r="B128" s="232"/>
      <c r="C128" s="233" t="s">
        <v>301</v>
      </c>
      <c r="D128" s="724" t="s">
        <v>2246</v>
      </c>
      <c r="E128" s="724"/>
      <c r="F128" s="724"/>
      <c r="G128" s="220"/>
      <c r="H128" s="220"/>
      <c r="I128" s="220"/>
      <c r="J128" s="220"/>
    </row>
    <row r="129" spans="1:10" ht="15.75" customHeight="1">
      <c r="A129" s="221"/>
      <c r="B129" s="232"/>
      <c r="C129" s="236" t="s">
        <v>400</v>
      </c>
      <c r="D129" s="723" t="s">
        <v>816</v>
      </c>
      <c r="E129" s="723"/>
      <c r="F129" s="723"/>
      <c r="G129" s="220"/>
      <c r="H129" s="220"/>
      <c r="I129" s="220"/>
      <c r="J129" s="220"/>
    </row>
    <row r="130" spans="1:10" ht="51.75" customHeight="1">
      <c r="A130" s="221"/>
      <c r="B130" s="220"/>
      <c r="C130" s="220"/>
      <c r="D130" s="219" t="s">
        <v>646</v>
      </c>
      <c r="E130" s="723" t="s">
        <v>817</v>
      </c>
      <c r="F130" s="723"/>
      <c r="G130" s="220"/>
      <c r="H130" s="220"/>
      <c r="I130" s="220"/>
      <c r="J130" s="220"/>
    </row>
    <row r="131" spans="1:10">
      <c r="A131" s="221"/>
      <c r="B131" s="220"/>
      <c r="C131" s="220"/>
      <c r="D131" s="220"/>
      <c r="E131" s="222" t="s">
        <v>1404</v>
      </c>
      <c r="F131" s="220"/>
      <c r="G131" s="220"/>
      <c r="H131" s="220"/>
      <c r="I131" s="220"/>
      <c r="J131" s="220"/>
    </row>
    <row r="132" spans="1:10">
      <c r="A132" s="221"/>
      <c r="B132" s="220"/>
      <c r="C132" s="220"/>
      <c r="D132" s="220"/>
      <c r="E132" s="222" t="s">
        <v>2250</v>
      </c>
      <c r="F132" s="220"/>
      <c r="G132" s="220"/>
      <c r="H132" s="220"/>
      <c r="I132" s="220"/>
      <c r="J132" s="220"/>
    </row>
    <row r="133" spans="1:10">
      <c r="A133" s="221"/>
      <c r="B133" s="220"/>
      <c r="C133" s="220"/>
      <c r="D133" s="220"/>
      <c r="E133" s="219" t="s">
        <v>1128</v>
      </c>
      <c r="F133" s="219" t="s">
        <v>1230</v>
      </c>
      <c r="G133" s="220"/>
      <c r="H133" s="220"/>
      <c r="I133" s="220"/>
      <c r="J133" s="220"/>
    </row>
    <row r="134" spans="1:10">
      <c r="A134" s="221"/>
      <c r="B134" s="220"/>
      <c r="C134" s="220"/>
      <c r="D134" s="220"/>
      <c r="E134" s="220"/>
      <c r="F134" s="222" t="s">
        <v>17</v>
      </c>
      <c r="G134" s="234" t="s">
        <v>4</v>
      </c>
      <c r="H134" s="228">
        <v>1.36</v>
      </c>
      <c r="I134" s="228">
        <f>Labour!D16</f>
        <v>466.67</v>
      </c>
      <c r="J134" s="228">
        <f>I134*H134</f>
        <v>634.67120000000011</v>
      </c>
    </row>
    <row r="135" spans="1:10">
      <c r="A135" s="221"/>
      <c r="B135" s="220"/>
      <c r="C135" s="220"/>
      <c r="D135" s="220"/>
      <c r="E135" s="220"/>
      <c r="F135" s="222" t="s">
        <v>18</v>
      </c>
      <c r="G135" s="234" t="s">
        <v>4</v>
      </c>
      <c r="H135" s="228">
        <v>22</v>
      </c>
      <c r="I135" s="228">
        <f>Labour!D17</f>
        <v>466.67</v>
      </c>
      <c r="J135" s="228">
        <f>I135*H135</f>
        <v>10266.74</v>
      </c>
    </row>
    <row r="136" spans="1:10">
      <c r="A136" s="221"/>
      <c r="B136" s="220"/>
      <c r="C136" s="220"/>
      <c r="D136" s="220"/>
      <c r="E136" s="220"/>
      <c r="F136" s="222" t="s">
        <v>12</v>
      </c>
      <c r="G136" s="234" t="s">
        <v>4</v>
      </c>
      <c r="H136" s="228">
        <v>2</v>
      </c>
      <c r="I136" s="228">
        <f>Labour!D11</f>
        <v>466.67</v>
      </c>
      <c r="J136" s="228">
        <f>H136*I136</f>
        <v>933.34</v>
      </c>
    </row>
    <row r="137" spans="1:10">
      <c r="A137" s="221"/>
      <c r="B137" s="220"/>
      <c r="C137" s="220"/>
      <c r="D137" s="220"/>
      <c r="E137" s="220"/>
      <c r="F137" s="222" t="s">
        <v>7</v>
      </c>
      <c r="G137" s="234" t="s">
        <v>4</v>
      </c>
      <c r="H137" s="228">
        <v>10</v>
      </c>
      <c r="I137" s="228">
        <f>Labour!D6</f>
        <v>527.33000000000004</v>
      </c>
      <c r="J137" s="228">
        <f>H137*I137</f>
        <v>5273.3</v>
      </c>
    </row>
    <row r="138" spans="1:10">
      <c r="A138" s="221"/>
      <c r="B138" s="220"/>
      <c r="C138" s="220"/>
      <c r="D138" s="220"/>
      <c r="E138" s="219" t="s">
        <v>1269</v>
      </c>
      <c r="F138" s="219" t="s">
        <v>1231</v>
      </c>
      <c r="G138" s="220"/>
      <c r="H138" s="220"/>
      <c r="I138" s="220"/>
      <c r="J138" s="220"/>
    </row>
    <row r="139" spans="1:10">
      <c r="A139" s="221"/>
      <c r="B139" s="220"/>
      <c r="C139" s="220"/>
      <c r="D139" s="220"/>
      <c r="E139" s="220"/>
      <c r="F139" s="222" t="s">
        <v>2256</v>
      </c>
      <c r="G139" s="234" t="s">
        <v>89</v>
      </c>
      <c r="H139" s="228">
        <v>3</v>
      </c>
      <c r="I139" s="228">
        <f>'Plant &amp; Machinery'!G14</f>
        <v>3770</v>
      </c>
      <c r="J139" s="228">
        <f>I139*H139</f>
        <v>11310</v>
      </c>
    </row>
    <row r="140" spans="1:10" ht="25.5">
      <c r="A140" s="221"/>
      <c r="B140" s="220"/>
      <c r="C140" s="220"/>
      <c r="D140" s="220"/>
      <c r="E140" s="220"/>
      <c r="F140" s="231" t="s">
        <v>2257</v>
      </c>
      <c r="G140" s="234" t="s">
        <v>89</v>
      </c>
      <c r="H140" s="228">
        <v>5</v>
      </c>
      <c r="I140" s="228">
        <f>'Plant &amp; Machinery'!G21</f>
        <v>2782</v>
      </c>
      <c r="J140" s="228">
        <f>I140*H140</f>
        <v>13910</v>
      </c>
    </row>
    <row r="141" spans="1:10" ht="25.5">
      <c r="A141" s="221"/>
      <c r="B141" s="220"/>
      <c r="C141" s="220"/>
      <c r="D141" s="220"/>
      <c r="E141" s="220"/>
      <c r="F141" s="231" t="s">
        <v>2258</v>
      </c>
      <c r="G141" s="234" t="s">
        <v>89</v>
      </c>
      <c r="H141" s="228">
        <v>28</v>
      </c>
      <c r="I141" s="228">
        <f>'Plant &amp; Machinery'!G5</f>
        <v>586</v>
      </c>
      <c r="J141" s="228">
        <f>I141*H141</f>
        <v>16408</v>
      </c>
    </row>
    <row r="142" spans="1:10">
      <c r="A142" s="221"/>
      <c r="B142" s="220"/>
      <c r="C142" s="220"/>
      <c r="D142" s="220"/>
      <c r="E142" s="219" t="s">
        <v>1261</v>
      </c>
      <c r="F142" s="219" t="s">
        <v>1300</v>
      </c>
      <c r="G142" s="220"/>
      <c r="H142" s="220"/>
      <c r="I142" s="220"/>
      <c r="J142" s="220"/>
    </row>
    <row r="143" spans="1:10">
      <c r="A143" s="221"/>
      <c r="B143" s="220"/>
      <c r="C143" s="220"/>
      <c r="D143" s="220"/>
      <c r="E143" s="220"/>
      <c r="F143" s="222" t="s">
        <v>113</v>
      </c>
      <c r="G143" s="234" t="s">
        <v>65</v>
      </c>
      <c r="H143" s="228">
        <v>67</v>
      </c>
      <c r="I143" s="228">
        <f>Material!D83</f>
        <v>114</v>
      </c>
      <c r="J143" s="228">
        <f>I143*H143</f>
        <v>7638</v>
      </c>
    </row>
    <row r="144" spans="1:10" ht="25.5">
      <c r="A144" s="221"/>
      <c r="B144" s="220"/>
      <c r="C144" s="220"/>
      <c r="D144" s="220"/>
      <c r="E144" s="220"/>
      <c r="F144" s="231" t="s">
        <v>2259</v>
      </c>
      <c r="G144" s="234" t="s">
        <v>2260</v>
      </c>
      <c r="H144" s="228">
        <v>235</v>
      </c>
      <c r="I144" s="228">
        <f>Material!D74</f>
        <v>20.9</v>
      </c>
      <c r="J144" s="228">
        <f>H144*I144</f>
        <v>4911.5</v>
      </c>
    </row>
    <row r="145" spans="1:10">
      <c r="A145" s="221"/>
      <c r="B145" s="220"/>
      <c r="C145" s="220"/>
      <c r="D145" s="220"/>
      <c r="E145" s="219" t="s">
        <v>1338</v>
      </c>
      <c r="F145" s="219" t="s">
        <v>1296</v>
      </c>
      <c r="G145" s="220"/>
      <c r="H145" s="220"/>
      <c r="I145" s="220"/>
      <c r="J145" s="229">
        <f>SUM(J134:J144)*12.5%</f>
        <v>8910.6939000000002</v>
      </c>
    </row>
    <row r="146" spans="1:10">
      <c r="A146" s="221"/>
      <c r="B146" s="220"/>
      <c r="C146" s="220"/>
      <c r="D146" s="220"/>
      <c r="E146" s="219"/>
      <c r="F146" s="219"/>
      <c r="G146" s="220"/>
      <c r="H146" s="220"/>
      <c r="I146" s="220"/>
      <c r="J146" s="229"/>
    </row>
    <row r="147" spans="1:10">
      <c r="A147" s="221"/>
      <c r="B147" s="220"/>
      <c r="C147" s="220"/>
      <c r="D147" s="220"/>
      <c r="E147" s="222" t="s">
        <v>2261</v>
      </c>
      <c r="F147" s="220"/>
      <c r="G147" s="220"/>
      <c r="H147" s="220"/>
      <c r="I147" s="220"/>
      <c r="J147" s="228">
        <f>SUM(J134:J145)</f>
        <v>80196.2451</v>
      </c>
    </row>
    <row r="148" spans="1:10">
      <c r="A148" s="221"/>
      <c r="B148" s="220"/>
      <c r="C148" s="220"/>
      <c r="D148" s="220"/>
      <c r="E148" s="219" t="s">
        <v>2262</v>
      </c>
      <c r="F148" s="220"/>
      <c r="G148" s="220"/>
      <c r="H148" s="220"/>
      <c r="I148" s="220"/>
      <c r="J148" s="229">
        <f>J147/170</f>
        <v>471.74261823529412</v>
      </c>
    </row>
    <row r="149" spans="1:10" ht="28.5" customHeight="1">
      <c r="A149" s="221"/>
      <c r="B149" s="220"/>
      <c r="C149" s="220"/>
      <c r="D149" s="219" t="s">
        <v>650</v>
      </c>
      <c r="E149" s="723" t="s">
        <v>807</v>
      </c>
      <c r="F149" s="723"/>
      <c r="G149" s="220"/>
      <c r="H149" s="220"/>
      <c r="I149" s="220"/>
      <c r="J149" s="220"/>
    </row>
    <row r="150" spans="1:10">
      <c r="A150" s="221"/>
      <c r="B150" s="220"/>
      <c r="C150" s="220"/>
      <c r="D150" s="220"/>
      <c r="E150" s="222" t="s">
        <v>2263</v>
      </c>
      <c r="F150" s="231"/>
      <c r="G150" s="220"/>
      <c r="H150" s="220"/>
      <c r="I150" s="220"/>
      <c r="J150" s="220"/>
    </row>
    <row r="151" spans="1:10">
      <c r="A151" s="221"/>
      <c r="B151" s="220"/>
      <c r="C151" s="220"/>
      <c r="D151" s="220"/>
      <c r="E151" s="222" t="s">
        <v>1404</v>
      </c>
      <c r="F151" s="220"/>
      <c r="G151" s="220"/>
      <c r="H151" s="220"/>
      <c r="I151" s="220"/>
      <c r="J151" s="220"/>
    </row>
    <row r="152" spans="1:10">
      <c r="A152" s="221"/>
      <c r="B152" s="220"/>
      <c r="C152" s="220"/>
      <c r="D152" s="220"/>
      <c r="E152" s="222" t="s">
        <v>2235</v>
      </c>
      <c r="F152" s="220"/>
      <c r="G152" s="220"/>
      <c r="H152" s="220"/>
      <c r="I152" s="220"/>
      <c r="J152" s="220"/>
    </row>
    <row r="153" spans="1:10">
      <c r="A153" s="221"/>
      <c r="B153" s="220"/>
      <c r="C153" s="220"/>
      <c r="D153" s="220"/>
      <c r="E153" s="219" t="s">
        <v>1128</v>
      </c>
      <c r="F153" s="219" t="s">
        <v>1230</v>
      </c>
      <c r="G153" s="220"/>
      <c r="H153" s="220"/>
      <c r="I153" s="220"/>
      <c r="J153" s="220"/>
    </row>
    <row r="154" spans="1:10">
      <c r="A154" s="221"/>
      <c r="B154" s="220"/>
      <c r="C154" s="220"/>
      <c r="D154" s="220"/>
      <c r="E154" s="220"/>
      <c r="F154" s="222" t="s">
        <v>18</v>
      </c>
      <c r="G154" s="234" t="s">
        <v>4</v>
      </c>
      <c r="H154" s="228">
        <v>1.08</v>
      </c>
      <c r="I154" s="228">
        <f>Labour!D17</f>
        <v>466.67</v>
      </c>
      <c r="J154" s="228">
        <f>I154*H154</f>
        <v>504.00360000000006</v>
      </c>
    </row>
    <row r="155" spans="1:10">
      <c r="A155" s="221"/>
      <c r="B155" s="220"/>
      <c r="C155" s="220"/>
      <c r="D155" s="220"/>
      <c r="E155" s="219" t="s">
        <v>1269</v>
      </c>
      <c r="F155" s="219" t="s">
        <v>1388</v>
      </c>
      <c r="G155" s="220"/>
      <c r="H155" s="220"/>
      <c r="I155" s="220"/>
      <c r="J155" s="229">
        <f>SUM(J153:J154)*12.5%</f>
        <v>63.000450000000008</v>
      </c>
    </row>
    <row r="156" spans="1:10">
      <c r="A156" s="221"/>
      <c r="B156" s="220"/>
      <c r="C156" s="220"/>
      <c r="D156" s="220"/>
      <c r="E156" s="219"/>
      <c r="F156" s="219"/>
      <c r="G156" s="220"/>
      <c r="H156" s="220"/>
      <c r="I156" s="220"/>
      <c r="J156" s="229"/>
    </row>
    <row r="157" spans="1:10">
      <c r="A157" s="221"/>
      <c r="B157" s="220"/>
      <c r="C157" s="220"/>
      <c r="D157" s="220"/>
      <c r="E157" s="222" t="s">
        <v>2248</v>
      </c>
      <c r="F157" s="220"/>
      <c r="G157" s="220"/>
      <c r="H157" s="220"/>
      <c r="I157" s="220"/>
      <c r="J157" s="228">
        <f>SUM(J153:J155)</f>
        <v>567.00405000000012</v>
      </c>
    </row>
    <row r="158" spans="1:10">
      <c r="A158" s="221"/>
      <c r="B158" s="220"/>
      <c r="C158" s="220"/>
      <c r="D158" s="220"/>
      <c r="E158" s="219" t="s">
        <v>2249</v>
      </c>
      <c r="F158" s="220"/>
      <c r="G158" s="220"/>
      <c r="H158" s="220"/>
      <c r="I158" s="220"/>
      <c r="J158" s="229">
        <f>J157/10</f>
        <v>56.700405000000011</v>
      </c>
    </row>
    <row r="159" spans="1:10" ht="51.75" customHeight="1">
      <c r="A159" s="221"/>
      <c r="B159" s="232" t="s">
        <v>726</v>
      </c>
      <c r="C159" s="237" t="s">
        <v>798</v>
      </c>
      <c r="D159" s="724" t="s">
        <v>2244</v>
      </c>
      <c r="E159" s="724"/>
      <c r="F159" s="724"/>
      <c r="G159" s="220"/>
      <c r="H159" s="220"/>
      <c r="I159" s="220"/>
      <c r="J159" s="220"/>
    </row>
    <row r="160" spans="1:10" ht="51.75" customHeight="1">
      <c r="A160" s="221"/>
      <c r="B160" s="220"/>
      <c r="C160" s="237" t="s">
        <v>800</v>
      </c>
      <c r="D160" s="724" t="s">
        <v>2264</v>
      </c>
      <c r="E160" s="724"/>
      <c r="F160" s="724"/>
      <c r="G160" s="220"/>
      <c r="H160" s="220"/>
      <c r="I160" s="220"/>
      <c r="J160" s="220"/>
    </row>
    <row r="161" spans="1:8" ht="28.5" customHeight="1">
      <c r="A161" s="221"/>
      <c r="B161" s="220"/>
      <c r="C161" s="237" t="s">
        <v>802</v>
      </c>
      <c r="D161" s="724" t="s">
        <v>2265</v>
      </c>
      <c r="E161" s="724"/>
      <c r="F161" s="724"/>
      <c r="G161" s="220"/>
      <c r="H161" s="220"/>
    </row>
    <row r="162" spans="1:8">
      <c r="A162" s="217">
        <v>8.4</v>
      </c>
      <c r="B162" s="238" t="s">
        <v>2266</v>
      </c>
      <c r="C162" s="219" t="s">
        <v>818</v>
      </c>
      <c r="D162" s="220"/>
      <c r="E162" s="220"/>
      <c r="F162" s="220"/>
      <c r="G162" s="220"/>
      <c r="H162" s="220"/>
    </row>
    <row r="163" spans="1:8" ht="28.5" customHeight="1">
      <c r="A163" s="221"/>
      <c r="B163" s="220"/>
      <c r="C163" s="722" t="s">
        <v>819</v>
      </c>
      <c r="D163" s="722"/>
      <c r="E163" s="722"/>
      <c r="F163" s="722"/>
      <c r="G163" s="220"/>
      <c r="H163" s="220"/>
    </row>
    <row r="164" spans="1:8" ht="15" customHeight="1">
      <c r="A164" s="221"/>
      <c r="B164" s="220"/>
      <c r="C164" s="219" t="s">
        <v>318</v>
      </c>
      <c r="D164" s="219" t="s">
        <v>820</v>
      </c>
      <c r="E164" s="220"/>
      <c r="F164" s="220"/>
      <c r="G164" s="220"/>
      <c r="H164" s="220"/>
    </row>
    <row r="165" spans="1:8">
      <c r="A165" s="221"/>
      <c r="B165" s="220"/>
      <c r="C165" s="220"/>
      <c r="D165" s="222" t="s">
        <v>755</v>
      </c>
      <c r="E165" s="220"/>
      <c r="F165" s="220"/>
      <c r="G165" s="234" t="s">
        <v>29</v>
      </c>
      <c r="H165" s="228"/>
    </row>
    <row r="166" spans="1:8">
      <c r="A166" s="221"/>
      <c r="B166" s="220"/>
      <c r="C166" s="219" t="s">
        <v>821</v>
      </c>
      <c r="D166" s="219" t="s">
        <v>822</v>
      </c>
      <c r="E166" s="220"/>
      <c r="F166" s="220"/>
      <c r="G166" s="220"/>
      <c r="H166" s="228"/>
    </row>
    <row r="167" spans="1:8">
      <c r="A167" s="221"/>
      <c r="B167" s="220"/>
      <c r="C167" s="220"/>
      <c r="D167" s="222" t="s">
        <v>823</v>
      </c>
      <c r="E167" s="220"/>
      <c r="F167" s="220"/>
      <c r="G167" s="234" t="s">
        <v>29</v>
      </c>
      <c r="H167" s="228"/>
    </row>
    <row r="168" spans="1:8">
      <c r="A168" s="221"/>
      <c r="B168" s="220"/>
      <c r="C168" s="219" t="s">
        <v>303</v>
      </c>
      <c r="D168" s="219" t="s">
        <v>824</v>
      </c>
      <c r="E168" s="220"/>
      <c r="F168" s="220"/>
      <c r="G168" s="220"/>
      <c r="H168" s="228"/>
    </row>
    <row r="169" spans="1:8">
      <c r="A169" s="221"/>
      <c r="B169" s="220"/>
      <c r="C169" s="220"/>
      <c r="D169" s="222" t="s">
        <v>825</v>
      </c>
      <c r="E169" s="220"/>
      <c r="F169" s="220"/>
      <c r="G169" s="234" t="s">
        <v>29</v>
      </c>
      <c r="H169" s="228"/>
    </row>
    <row r="170" spans="1:8">
      <c r="A170" s="221"/>
      <c r="B170" s="220"/>
      <c r="C170" s="219" t="s">
        <v>813</v>
      </c>
      <c r="D170" s="219" t="s">
        <v>826</v>
      </c>
      <c r="E170" s="220"/>
      <c r="F170" s="220"/>
      <c r="G170" s="220"/>
      <c r="H170" s="228"/>
    </row>
    <row r="171" spans="1:8">
      <c r="A171" s="221"/>
      <c r="B171" s="220"/>
      <c r="C171" s="220"/>
      <c r="D171" s="222" t="s">
        <v>827</v>
      </c>
      <c r="E171" s="220"/>
      <c r="F171" s="220"/>
      <c r="G171" s="234" t="s">
        <v>54</v>
      </c>
      <c r="H171" s="228"/>
    </row>
    <row r="172" spans="1:8" ht="12.75" customHeight="1">
      <c r="A172" s="221"/>
      <c r="B172" s="220"/>
      <c r="C172" s="219" t="s">
        <v>828</v>
      </c>
      <c r="D172" s="723" t="s">
        <v>829</v>
      </c>
      <c r="E172" s="723"/>
      <c r="F172" s="723"/>
      <c r="G172" s="220"/>
      <c r="H172" s="228"/>
    </row>
    <row r="173" spans="1:8">
      <c r="A173" s="221"/>
      <c r="B173" s="220"/>
      <c r="C173" s="220"/>
      <c r="D173" s="222" t="s">
        <v>763</v>
      </c>
      <c r="E173" s="220"/>
      <c r="F173" s="220"/>
      <c r="G173" s="234" t="s">
        <v>27</v>
      </c>
      <c r="H173" s="228"/>
    </row>
    <row r="174" spans="1:8" ht="12.75" customHeight="1">
      <c r="A174" s="221"/>
      <c r="B174" s="220"/>
      <c r="C174" s="219" t="s">
        <v>402</v>
      </c>
      <c r="D174" s="723" t="s">
        <v>830</v>
      </c>
      <c r="E174" s="723"/>
      <c r="F174" s="723"/>
      <c r="G174" s="220"/>
      <c r="H174" s="228"/>
    </row>
    <row r="175" spans="1:8">
      <c r="A175" s="221"/>
      <c r="B175" s="220"/>
      <c r="C175" s="220"/>
      <c r="D175" s="222" t="s">
        <v>831</v>
      </c>
      <c r="E175" s="220"/>
      <c r="F175" s="220"/>
      <c r="G175" s="234" t="s">
        <v>29</v>
      </c>
      <c r="H175" s="228"/>
    </row>
    <row r="176" spans="1:8">
      <c r="A176" s="221"/>
      <c r="B176" s="220"/>
      <c r="C176" s="219" t="s">
        <v>832</v>
      </c>
      <c r="D176" s="219" t="s">
        <v>833</v>
      </c>
      <c r="E176" s="220"/>
      <c r="F176" s="220"/>
      <c r="G176" s="220"/>
      <c r="H176" s="228"/>
    </row>
    <row r="177" spans="1:11">
      <c r="A177" s="221"/>
      <c r="B177" s="220"/>
      <c r="C177" s="220"/>
      <c r="D177" s="222" t="s">
        <v>834</v>
      </c>
      <c r="E177" s="220"/>
      <c r="F177" s="220"/>
      <c r="G177" s="234" t="s">
        <v>29</v>
      </c>
      <c r="H177" s="228"/>
      <c r="I177" s="229"/>
      <c r="J177" s="220"/>
    </row>
    <row r="178" spans="1:11" ht="28.5" customHeight="1">
      <c r="A178" s="221"/>
      <c r="B178" s="232" t="s">
        <v>726</v>
      </c>
      <c r="C178" s="237">
        <v>1</v>
      </c>
      <c r="D178" s="724" t="s">
        <v>2267</v>
      </c>
      <c r="E178" s="724"/>
      <c r="F178" s="724"/>
      <c r="G178" s="220"/>
      <c r="H178" s="220"/>
      <c r="I178" s="220"/>
      <c r="J178" s="220"/>
    </row>
    <row r="179" spans="1:11" ht="40.5" customHeight="1">
      <c r="A179" s="221"/>
      <c r="B179" s="232"/>
      <c r="C179" s="234">
        <v>2</v>
      </c>
      <c r="D179" s="724" t="s">
        <v>2268</v>
      </c>
      <c r="E179" s="724"/>
      <c r="F179" s="724"/>
      <c r="G179" s="220"/>
      <c r="H179" s="220"/>
      <c r="I179" s="220"/>
      <c r="J179" s="220"/>
    </row>
    <row r="180" spans="1:11" ht="25.5">
      <c r="A180" s="217">
        <v>8.5</v>
      </c>
      <c r="B180" s="238" t="s">
        <v>2269</v>
      </c>
      <c r="C180" s="219" t="s">
        <v>835</v>
      </c>
      <c r="D180" s="220"/>
      <c r="E180" s="220"/>
      <c r="F180" s="220"/>
      <c r="G180" s="220"/>
      <c r="H180" s="220"/>
      <c r="I180" s="220"/>
      <c r="J180" s="220"/>
    </row>
    <row r="181" spans="1:11" ht="41.25" customHeight="1">
      <c r="A181" s="221"/>
      <c r="B181" s="220"/>
      <c r="C181" s="722" t="s">
        <v>836</v>
      </c>
      <c r="D181" s="722"/>
      <c r="E181" s="722"/>
      <c r="F181" s="722"/>
      <c r="G181" s="220"/>
      <c r="H181" s="220"/>
      <c r="I181" s="220"/>
      <c r="J181" s="220"/>
    </row>
    <row r="182" spans="1:11">
      <c r="A182" s="221"/>
      <c r="B182" s="220"/>
      <c r="C182" s="222" t="s">
        <v>1632</v>
      </c>
      <c r="D182" s="220"/>
      <c r="E182" s="220"/>
      <c r="F182" s="220"/>
      <c r="G182" s="220"/>
      <c r="H182" s="220"/>
      <c r="I182" s="220"/>
      <c r="J182" s="220"/>
    </row>
    <row r="183" spans="1:11" ht="12.75" customHeight="1">
      <c r="A183" s="221"/>
      <c r="B183" s="220"/>
      <c r="C183" s="219" t="s">
        <v>318</v>
      </c>
      <c r="D183" s="723" t="s">
        <v>2270</v>
      </c>
      <c r="E183" s="723"/>
      <c r="F183" s="723"/>
      <c r="G183" s="220"/>
      <c r="H183" s="220"/>
      <c r="I183" s="220"/>
      <c r="J183" s="220"/>
    </row>
    <row r="184" spans="1:11">
      <c r="A184" s="221"/>
      <c r="B184" s="220"/>
      <c r="C184" s="220"/>
      <c r="D184" s="222" t="s">
        <v>755</v>
      </c>
      <c r="E184" s="220"/>
      <c r="F184" s="220"/>
      <c r="G184" s="234" t="s">
        <v>29</v>
      </c>
      <c r="H184" s="239"/>
      <c r="I184" s="228">
        <f>'Chapter-11_Road'!J17</f>
        <v>436.80312000000004</v>
      </c>
      <c r="J184" s="228">
        <f>I184*H184</f>
        <v>0</v>
      </c>
    </row>
    <row r="185" spans="1:11">
      <c r="A185" s="221"/>
      <c r="B185" s="220"/>
      <c r="C185" s="219" t="s">
        <v>301</v>
      </c>
      <c r="D185" s="219" t="s">
        <v>2271</v>
      </c>
      <c r="E185" s="220"/>
      <c r="F185" s="220"/>
      <c r="G185" s="220"/>
      <c r="H185" s="220"/>
      <c r="I185" s="220"/>
      <c r="J185" s="220"/>
    </row>
    <row r="186" spans="1:11">
      <c r="A186" s="221"/>
      <c r="B186" s="220"/>
      <c r="C186" s="220"/>
      <c r="D186" s="222" t="s">
        <v>823</v>
      </c>
      <c r="E186" s="220"/>
      <c r="F186" s="220"/>
      <c r="G186" s="234" t="s">
        <v>29</v>
      </c>
      <c r="H186" s="239"/>
      <c r="I186" s="228">
        <f>'Chapter-11_Road'!J154</f>
        <v>5519.9940119999992</v>
      </c>
      <c r="J186" s="228">
        <f>I186*H186</f>
        <v>0</v>
      </c>
    </row>
    <row r="187" spans="1:11">
      <c r="A187" s="221"/>
      <c r="B187" s="220"/>
      <c r="C187" s="219" t="s">
        <v>303</v>
      </c>
      <c r="D187" s="219" t="s">
        <v>824</v>
      </c>
      <c r="E187" s="220"/>
      <c r="F187" s="220"/>
      <c r="G187" s="220"/>
      <c r="H187" s="220"/>
      <c r="I187" s="220"/>
      <c r="J187" s="220"/>
    </row>
    <row r="188" spans="1:11">
      <c r="A188" s="221"/>
      <c r="B188" s="220"/>
      <c r="C188" s="220"/>
      <c r="D188" s="222" t="s">
        <v>2272</v>
      </c>
      <c r="E188" s="220"/>
      <c r="F188" s="220"/>
      <c r="G188" s="234" t="s">
        <v>29</v>
      </c>
      <c r="H188" s="239"/>
      <c r="I188" s="228">
        <f>'Chapter-12_Road'!J276</f>
        <v>5153.4692582625003</v>
      </c>
      <c r="J188" s="228">
        <f>H188*I188</f>
        <v>0</v>
      </c>
    </row>
    <row r="189" spans="1:11">
      <c r="A189" s="221"/>
      <c r="B189" s="220"/>
      <c r="C189" s="219" t="s">
        <v>813</v>
      </c>
      <c r="D189" s="219" t="s">
        <v>2273</v>
      </c>
      <c r="E189" s="220"/>
      <c r="F189" s="220"/>
      <c r="G189" s="220"/>
      <c r="H189" s="220"/>
      <c r="I189" s="220"/>
      <c r="J189" s="220"/>
    </row>
    <row r="190" spans="1:11">
      <c r="A190" s="221"/>
      <c r="B190" s="220"/>
      <c r="C190" s="220"/>
      <c r="D190" s="222" t="s">
        <v>823</v>
      </c>
      <c r="E190" s="220"/>
      <c r="F190" s="220"/>
      <c r="G190" s="234" t="s">
        <v>29</v>
      </c>
      <c r="H190" s="239"/>
      <c r="I190" s="240">
        <f>'Chapter-11_Road'!J191</f>
        <v>5490.9826920000005</v>
      </c>
      <c r="J190" s="228">
        <f>I190*H190</f>
        <v>0</v>
      </c>
      <c r="K190" t="s">
        <v>1584</v>
      </c>
    </row>
    <row r="191" spans="1:11">
      <c r="A191" s="221"/>
      <c r="B191" s="220"/>
      <c r="C191" s="219" t="s">
        <v>400</v>
      </c>
      <c r="D191" s="219" t="s">
        <v>2274</v>
      </c>
      <c r="E191" s="220"/>
      <c r="F191" s="220"/>
      <c r="G191" s="220"/>
      <c r="H191" s="220"/>
      <c r="I191" s="220"/>
      <c r="J191" s="220"/>
    </row>
    <row r="192" spans="1:11">
      <c r="A192" s="221"/>
      <c r="B192" s="220"/>
      <c r="C192" s="220"/>
      <c r="D192" s="222" t="s">
        <v>891</v>
      </c>
      <c r="E192" s="220"/>
      <c r="F192" s="220"/>
      <c r="G192" s="234" t="s">
        <v>29</v>
      </c>
      <c r="H192" s="239"/>
      <c r="I192" s="228">
        <f>'Chapter-12_Road'!J99/10</f>
        <v>213.55633800000001</v>
      </c>
      <c r="J192" s="228">
        <f>H192*I192</f>
        <v>0</v>
      </c>
    </row>
    <row r="193" spans="1:11" ht="12.75" customHeight="1">
      <c r="A193" s="221"/>
      <c r="B193" s="220"/>
      <c r="C193" s="219" t="s">
        <v>402</v>
      </c>
      <c r="D193" s="723" t="s">
        <v>2275</v>
      </c>
      <c r="E193" s="723"/>
      <c r="F193" s="723"/>
      <c r="G193" s="220"/>
      <c r="H193" s="220"/>
      <c r="I193" s="220"/>
      <c r="J193" s="220"/>
    </row>
    <row r="194" spans="1:11">
      <c r="A194" s="221"/>
      <c r="B194" s="220"/>
      <c r="C194" s="220"/>
      <c r="D194" s="222" t="s">
        <v>763</v>
      </c>
      <c r="E194" s="220"/>
      <c r="F194" s="220"/>
      <c r="G194" s="234" t="s">
        <v>27</v>
      </c>
      <c r="H194" s="239"/>
      <c r="I194" s="240">
        <f>'Chapter-12_Road'!J530</f>
        <v>417.60332593649986</v>
      </c>
      <c r="J194" s="228">
        <f>H194*I194</f>
        <v>0</v>
      </c>
      <c r="K194" t="s">
        <v>1584</v>
      </c>
    </row>
    <row r="195" spans="1:11" ht="16.5" customHeight="1">
      <c r="A195" s="221"/>
      <c r="B195" s="220"/>
      <c r="C195" s="219" t="s">
        <v>2276</v>
      </c>
      <c r="D195" s="219"/>
      <c r="E195" s="220"/>
      <c r="F195" s="220"/>
      <c r="G195" s="218"/>
      <c r="H195" s="229"/>
      <c r="I195" s="229"/>
      <c r="J195" s="229">
        <v>0</v>
      </c>
    </row>
    <row r="196" spans="1:11" ht="28.5" customHeight="1">
      <c r="A196" s="221"/>
      <c r="B196" s="232" t="s">
        <v>726</v>
      </c>
      <c r="C196" s="237">
        <v>1</v>
      </c>
      <c r="D196" s="724" t="s">
        <v>2267</v>
      </c>
      <c r="E196" s="724"/>
      <c r="F196" s="724"/>
      <c r="G196" s="220"/>
      <c r="H196" s="220"/>
      <c r="I196" s="220"/>
      <c r="J196" s="220"/>
    </row>
    <row r="197" spans="1:11" ht="39.75" customHeight="1">
      <c r="A197" s="221"/>
      <c r="B197" s="232"/>
      <c r="C197" s="234">
        <v>2</v>
      </c>
      <c r="D197" s="724" t="s">
        <v>2268</v>
      </c>
      <c r="E197" s="724"/>
      <c r="F197" s="724"/>
      <c r="G197" s="220"/>
      <c r="H197" s="220"/>
      <c r="I197" s="220"/>
      <c r="J197" s="220"/>
    </row>
    <row r="198" spans="1:11" ht="25.5">
      <c r="A198" s="217">
        <v>8.6</v>
      </c>
      <c r="B198" s="238" t="s">
        <v>2277</v>
      </c>
      <c r="C198" s="219" t="s">
        <v>837</v>
      </c>
      <c r="D198" s="220"/>
      <c r="E198" s="220"/>
      <c r="F198" s="220"/>
      <c r="G198" s="220"/>
      <c r="H198" s="220"/>
      <c r="I198" s="220"/>
      <c r="J198" s="220"/>
    </row>
    <row r="199" spans="1:11" ht="41.25" customHeight="1">
      <c r="A199" s="241"/>
      <c r="B199" s="222"/>
      <c r="C199" s="722" t="s">
        <v>838</v>
      </c>
      <c r="D199" s="722"/>
      <c r="E199" s="722"/>
      <c r="F199" s="722"/>
      <c r="G199" s="220"/>
      <c r="H199" s="220"/>
      <c r="I199" s="220"/>
      <c r="J199" s="220"/>
    </row>
    <row r="200" spans="1:11">
      <c r="A200" s="221"/>
      <c r="B200" s="220"/>
      <c r="C200" s="222" t="s">
        <v>1632</v>
      </c>
      <c r="D200" s="220"/>
      <c r="E200" s="220"/>
      <c r="F200" s="220"/>
      <c r="G200" s="220"/>
      <c r="H200" s="220"/>
      <c r="I200" s="220"/>
      <c r="J200" s="220"/>
    </row>
    <row r="201" spans="1:11" ht="12.75" customHeight="1">
      <c r="A201" s="221"/>
      <c r="B201" s="220"/>
      <c r="C201" s="219" t="s">
        <v>299</v>
      </c>
      <c r="D201" s="723" t="s">
        <v>2270</v>
      </c>
      <c r="E201" s="723"/>
      <c r="F201" s="723"/>
      <c r="G201" s="220"/>
      <c r="H201" s="220"/>
      <c r="I201" s="220"/>
      <c r="J201" s="220"/>
    </row>
    <row r="202" spans="1:11">
      <c r="A202" s="221"/>
      <c r="B202" s="220"/>
      <c r="C202" s="220"/>
      <c r="D202" s="222" t="s">
        <v>755</v>
      </c>
      <c r="E202" s="220"/>
      <c r="F202" s="220"/>
      <c r="G202" s="234" t="s">
        <v>29</v>
      </c>
      <c r="H202" s="239"/>
      <c r="I202" s="228">
        <f>'Chapter-11_Road'!J17</f>
        <v>436.80312000000004</v>
      </c>
      <c r="J202" s="228">
        <f>I202*H202</f>
        <v>0</v>
      </c>
    </row>
    <row r="203" spans="1:11">
      <c r="A203" s="221"/>
      <c r="B203" s="220"/>
      <c r="C203" s="219" t="s">
        <v>301</v>
      </c>
      <c r="D203" s="219" t="s">
        <v>2271</v>
      </c>
      <c r="E203" s="220"/>
      <c r="F203" s="220"/>
      <c r="G203" s="220"/>
      <c r="H203" s="220"/>
      <c r="I203" s="220"/>
      <c r="J203" s="220"/>
    </row>
    <row r="204" spans="1:11">
      <c r="A204" s="221"/>
      <c r="B204" s="220"/>
      <c r="C204" s="220"/>
      <c r="D204" s="222" t="s">
        <v>823</v>
      </c>
      <c r="E204" s="220"/>
      <c r="F204" s="220"/>
      <c r="G204" s="234" t="s">
        <v>29</v>
      </c>
      <c r="H204" s="239"/>
      <c r="I204" s="228">
        <f>'Chapter-11_Road'!J154</f>
        <v>5519.9940119999992</v>
      </c>
      <c r="J204" s="228">
        <f>I204*H204</f>
        <v>0</v>
      </c>
    </row>
    <row r="205" spans="1:11">
      <c r="A205" s="221"/>
      <c r="B205" s="220"/>
      <c r="C205" s="219" t="s">
        <v>303</v>
      </c>
      <c r="D205" s="219" t="s">
        <v>2278</v>
      </c>
      <c r="E205" s="220"/>
      <c r="F205" s="220"/>
      <c r="G205" s="220"/>
      <c r="H205" s="220"/>
      <c r="I205" s="220"/>
      <c r="J205" s="220"/>
    </row>
    <row r="206" spans="1:11">
      <c r="A206" s="221"/>
      <c r="B206" s="220"/>
      <c r="C206" s="220"/>
      <c r="D206" s="222" t="s">
        <v>2272</v>
      </c>
      <c r="E206" s="220"/>
      <c r="F206" s="220"/>
      <c r="G206" s="234" t="s">
        <v>29</v>
      </c>
      <c r="H206" s="239"/>
      <c r="I206" s="228">
        <f>'Chapter-12_Road'!J276</f>
        <v>5153.4692582625003</v>
      </c>
      <c r="J206" s="228">
        <f>H206*I206</f>
        <v>0</v>
      </c>
    </row>
    <row r="207" spans="1:11">
      <c r="A207" s="221"/>
      <c r="B207" s="220"/>
      <c r="C207" s="219" t="s">
        <v>305</v>
      </c>
      <c r="D207" s="219" t="s">
        <v>2273</v>
      </c>
      <c r="E207" s="220"/>
      <c r="F207" s="220"/>
      <c r="G207" s="220"/>
      <c r="H207" s="220"/>
      <c r="I207" s="220"/>
      <c r="J207" s="220"/>
    </row>
    <row r="208" spans="1:11">
      <c r="A208" s="221"/>
      <c r="B208" s="220"/>
      <c r="C208" s="220"/>
      <c r="D208" s="222" t="s">
        <v>823</v>
      </c>
      <c r="E208" s="220"/>
      <c r="F208" s="220"/>
      <c r="G208" s="234" t="s">
        <v>29</v>
      </c>
      <c r="H208" s="239"/>
      <c r="I208" s="240">
        <f>'Chapter-11_Road'!J191</f>
        <v>5490.9826920000005</v>
      </c>
      <c r="J208" s="228">
        <f>I208*H208</f>
        <v>0</v>
      </c>
      <c r="K208" t="s">
        <v>1584</v>
      </c>
    </row>
    <row r="209" spans="1:11">
      <c r="A209" s="221"/>
      <c r="B209" s="220"/>
      <c r="C209" s="219" t="s">
        <v>400</v>
      </c>
      <c r="D209" s="219" t="s">
        <v>2274</v>
      </c>
      <c r="E209" s="220"/>
      <c r="F209" s="220"/>
      <c r="G209" s="220"/>
      <c r="H209" s="220"/>
      <c r="I209" s="220"/>
      <c r="J209" s="220"/>
    </row>
    <row r="210" spans="1:11">
      <c r="A210" s="221"/>
      <c r="B210" s="220"/>
      <c r="C210" s="220"/>
      <c r="D210" s="222" t="s">
        <v>2220</v>
      </c>
      <c r="E210" s="220"/>
      <c r="F210" s="220"/>
      <c r="G210" s="234" t="s">
        <v>54</v>
      </c>
      <c r="H210" s="239"/>
      <c r="I210" s="228">
        <f>'Chapter-12_Road'!J99/10</f>
        <v>213.55633800000001</v>
      </c>
      <c r="J210" s="228">
        <f>H210*I210</f>
        <v>0</v>
      </c>
    </row>
    <row r="211" spans="1:11" ht="12.75" customHeight="1">
      <c r="A211" s="221"/>
      <c r="B211" s="220"/>
      <c r="C211" s="219" t="s">
        <v>402</v>
      </c>
      <c r="D211" s="723" t="s">
        <v>2279</v>
      </c>
      <c r="E211" s="723"/>
      <c r="F211" s="723"/>
      <c r="G211" s="220"/>
      <c r="H211" s="220"/>
      <c r="I211" s="220"/>
      <c r="J211" s="220"/>
    </row>
    <row r="212" spans="1:11">
      <c r="A212" s="221"/>
      <c r="B212" s="220"/>
      <c r="C212" s="220"/>
      <c r="D212" s="222" t="s">
        <v>763</v>
      </c>
      <c r="E212" s="220"/>
      <c r="F212" s="220"/>
      <c r="G212" s="234" t="s">
        <v>27</v>
      </c>
      <c r="H212" s="239"/>
      <c r="I212" s="240">
        <f>'Chapter-12_Road'!J530</f>
        <v>417.60332593649986</v>
      </c>
      <c r="J212" s="228">
        <f>H212*I212</f>
        <v>0</v>
      </c>
      <c r="K212" t="s">
        <v>1584</v>
      </c>
    </row>
    <row r="213" spans="1:11">
      <c r="A213" s="217"/>
      <c r="B213" s="218"/>
      <c r="C213" s="219"/>
      <c r="D213" s="220"/>
      <c r="E213" s="220"/>
      <c r="F213" s="219" t="s">
        <v>2280</v>
      </c>
      <c r="G213" s="218" t="s">
        <v>27</v>
      </c>
      <c r="H213" s="229"/>
      <c r="I213" s="229"/>
      <c r="J213" s="229">
        <v>0</v>
      </c>
    </row>
    <row r="214" spans="1:11" ht="27.75" customHeight="1">
      <c r="A214" s="221"/>
      <c r="B214" s="232" t="s">
        <v>726</v>
      </c>
      <c r="C214" s="237">
        <v>1</v>
      </c>
      <c r="D214" s="724" t="s">
        <v>2267</v>
      </c>
      <c r="E214" s="724"/>
      <c r="F214" s="724"/>
      <c r="G214" s="220"/>
      <c r="H214" s="220"/>
      <c r="I214" s="220"/>
      <c r="J214" s="220"/>
    </row>
    <row r="215" spans="1:11" ht="40.5" customHeight="1">
      <c r="A215" s="221"/>
      <c r="B215" s="232"/>
      <c r="C215" s="234">
        <v>2</v>
      </c>
      <c r="D215" s="724" t="s">
        <v>2268</v>
      </c>
      <c r="E215" s="724"/>
      <c r="F215" s="724"/>
      <c r="G215" s="220"/>
      <c r="H215" s="220"/>
      <c r="I215" s="220"/>
      <c r="J215" s="220"/>
    </row>
    <row r="216" spans="1:11">
      <c r="A216" s="217">
        <v>8.6999999999999993</v>
      </c>
      <c r="B216" s="218" t="s">
        <v>2281</v>
      </c>
      <c r="C216" s="219" t="s">
        <v>839</v>
      </c>
      <c r="D216" s="220"/>
      <c r="E216" s="220"/>
      <c r="F216" s="220"/>
      <c r="G216" s="220"/>
      <c r="H216" s="220"/>
      <c r="I216" s="220"/>
      <c r="J216" s="220"/>
    </row>
    <row r="217" spans="1:11" ht="27.75" customHeight="1">
      <c r="A217" s="221"/>
      <c r="B217" s="220"/>
      <c r="C217" s="722" t="s">
        <v>840</v>
      </c>
      <c r="D217" s="722"/>
      <c r="E217" s="722"/>
      <c r="F217" s="722"/>
      <c r="G217" s="220"/>
      <c r="H217" s="220"/>
      <c r="I217" s="220"/>
      <c r="J217" s="220"/>
    </row>
    <row r="218" spans="1:11">
      <c r="A218" s="221"/>
      <c r="B218" s="220"/>
      <c r="C218" s="222" t="s">
        <v>1632</v>
      </c>
      <c r="D218" s="220"/>
      <c r="E218" s="220"/>
      <c r="F218" s="220"/>
      <c r="G218" s="220"/>
      <c r="H218" s="220"/>
      <c r="I218" s="220"/>
      <c r="J218" s="220"/>
    </row>
    <row r="219" spans="1:11">
      <c r="A219" s="221"/>
      <c r="B219" s="220"/>
      <c r="C219" s="222" t="s">
        <v>2282</v>
      </c>
      <c r="D219" s="220"/>
      <c r="E219" s="220"/>
      <c r="F219" s="220"/>
      <c r="G219" s="220"/>
      <c r="H219" s="220"/>
      <c r="I219" s="220"/>
      <c r="J219" s="220"/>
    </row>
    <row r="220" spans="1:11" ht="27.75" customHeight="1">
      <c r="A220" s="221"/>
      <c r="B220" s="220"/>
      <c r="C220" s="219" t="s">
        <v>318</v>
      </c>
      <c r="D220" s="723" t="s">
        <v>2283</v>
      </c>
      <c r="E220" s="723"/>
      <c r="F220" s="723"/>
      <c r="G220" s="220"/>
      <c r="H220" s="220"/>
      <c r="I220" s="220"/>
      <c r="J220" s="220"/>
    </row>
    <row r="221" spans="1:11" ht="27" customHeight="1">
      <c r="A221" s="221"/>
      <c r="B221" s="220"/>
      <c r="C221" s="220"/>
      <c r="D221" s="722" t="s">
        <v>2284</v>
      </c>
      <c r="E221" s="722"/>
      <c r="F221" s="722"/>
      <c r="G221" s="220"/>
      <c r="H221" s="220"/>
      <c r="I221" s="220"/>
      <c r="J221" s="220"/>
    </row>
    <row r="222" spans="1:11">
      <c r="A222" s="221"/>
      <c r="B222" s="220"/>
      <c r="C222" s="220"/>
      <c r="D222" s="222" t="s">
        <v>755</v>
      </c>
      <c r="E222" s="220"/>
      <c r="F222" s="220"/>
      <c r="G222" s="234" t="s">
        <v>29</v>
      </c>
      <c r="H222" s="228">
        <v>115</v>
      </c>
      <c r="I222" s="240">
        <f>'Chapter-11_Road'!J17</f>
        <v>436.80312000000004</v>
      </c>
      <c r="J222" s="228">
        <f>I222*H222</f>
        <v>50232.358800000002</v>
      </c>
      <c r="K222" t="s">
        <v>1584</v>
      </c>
    </row>
    <row r="223" spans="1:11">
      <c r="A223" s="221"/>
      <c r="B223" s="220"/>
      <c r="C223" s="220"/>
      <c r="D223" s="219" t="s">
        <v>2285</v>
      </c>
      <c r="E223" s="220"/>
      <c r="F223" s="220"/>
      <c r="G223" s="220"/>
      <c r="H223" s="220"/>
      <c r="I223" s="220"/>
      <c r="J223" s="229">
        <f>J222/6</f>
        <v>8372.0598000000009</v>
      </c>
    </row>
    <row r="224" spans="1:11">
      <c r="A224" s="221"/>
      <c r="B224" s="220"/>
      <c r="C224" s="219" t="s">
        <v>821</v>
      </c>
      <c r="D224" s="219" t="s">
        <v>2286</v>
      </c>
      <c r="E224" s="220"/>
      <c r="F224" s="220"/>
      <c r="G224" s="220"/>
      <c r="H224" s="220"/>
      <c r="I224" s="220"/>
      <c r="J224" s="220"/>
    </row>
    <row r="225" spans="1:10">
      <c r="A225" s="221"/>
      <c r="B225" s="220"/>
      <c r="C225" s="220"/>
      <c r="D225" s="222" t="s">
        <v>2287</v>
      </c>
      <c r="E225" s="220"/>
      <c r="F225" s="220"/>
      <c r="G225" s="220"/>
      <c r="H225" s="220"/>
      <c r="I225" s="220"/>
      <c r="J225" s="220"/>
    </row>
    <row r="226" spans="1:10">
      <c r="A226" s="221"/>
      <c r="B226" s="220"/>
      <c r="C226" s="220"/>
      <c r="D226" s="219" t="s">
        <v>1128</v>
      </c>
      <c r="E226" s="219" t="s">
        <v>1230</v>
      </c>
      <c r="F226" s="220"/>
      <c r="G226" s="220"/>
      <c r="H226" s="220"/>
      <c r="I226" s="220"/>
      <c r="J226" s="220"/>
    </row>
    <row r="227" spans="1:10">
      <c r="A227" s="221"/>
      <c r="B227" s="220"/>
      <c r="C227" s="220"/>
      <c r="D227" s="220"/>
      <c r="E227" s="222" t="s">
        <v>17</v>
      </c>
      <c r="F227" s="220"/>
      <c r="G227" s="234" t="s">
        <v>4</v>
      </c>
      <c r="H227" s="228">
        <v>3.8</v>
      </c>
      <c r="I227" s="228">
        <f>Labour!D16</f>
        <v>466.67</v>
      </c>
      <c r="J227" s="228">
        <f>I227*H227</f>
        <v>1773.346</v>
      </c>
    </row>
    <row r="228" spans="1:10">
      <c r="A228" s="221"/>
      <c r="B228" s="220"/>
      <c r="C228" s="220"/>
      <c r="D228" s="220"/>
      <c r="E228" s="222" t="s">
        <v>2288</v>
      </c>
      <c r="F228" s="220"/>
      <c r="G228" s="234" t="s">
        <v>4</v>
      </c>
      <c r="H228" s="228">
        <v>38</v>
      </c>
      <c r="I228" s="228">
        <f>Labour!D14</f>
        <v>642.33000000000004</v>
      </c>
      <c r="J228" s="228">
        <f>H228*I228</f>
        <v>24408.54</v>
      </c>
    </row>
    <row r="229" spans="1:10">
      <c r="A229" s="221"/>
      <c r="B229" s="220"/>
      <c r="C229" s="220"/>
      <c r="D229" s="220"/>
      <c r="E229" s="222" t="s">
        <v>18</v>
      </c>
      <c r="F229" s="220"/>
      <c r="G229" s="234" t="s">
        <v>4</v>
      </c>
      <c r="H229" s="228">
        <v>57</v>
      </c>
      <c r="I229" s="228">
        <f>Labour!D17</f>
        <v>466.67</v>
      </c>
      <c r="J229" s="228">
        <f>I229*H229</f>
        <v>26600.190000000002</v>
      </c>
    </row>
    <row r="230" spans="1:10">
      <c r="A230" s="221"/>
      <c r="B230" s="220"/>
      <c r="C230" s="220"/>
      <c r="D230" s="219" t="s">
        <v>955</v>
      </c>
      <c r="E230" s="219" t="s">
        <v>1300</v>
      </c>
      <c r="F230" s="220"/>
      <c r="G230" s="220"/>
      <c r="H230" s="220"/>
      <c r="I230" s="220"/>
      <c r="J230" s="220"/>
    </row>
    <row r="231" spans="1:10">
      <c r="A231" s="221"/>
      <c r="B231" s="220"/>
      <c r="C231" s="220"/>
      <c r="D231" s="220"/>
      <c r="E231" s="222" t="s">
        <v>2289</v>
      </c>
      <c r="F231" s="220"/>
      <c r="G231" s="234" t="s">
        <v>29</v>
      </c>
      <c r="H231" s="228">
        <v>38</v>
      </c>
      <c r="I231" s="228">
        <f>Material!D138</f>
        <v>800</v>
      </c>
      <c r="J231" s="228">
        <f>H231*I231</f>
        <v>30400</v>
      </c>
    </row>
    <row r="232" spans="1:10">
      <c r="A232" s="221"/>
      <c r="B232" s="220"/>
      <c r="C232" s="220"/>
      <c r="D232" s="220"/>
      <c r="E232" s="222" t="s">
        <v>2290</v>
      </c>
      <c r="F232" s="220"/>
      <c r="G232" s="234" t="s">
        <v>2260</v>
      </c>
      <c r="H232" s="228">
        <v>266</v>
      </c>
      <c r="I232" s="228">
        <f>Material!D49</f>
        <v>65</v>
      </c>
      <c r="J232" s="228">
        <f>I232*H232</f>
        <v>17290</v>
      </c>
    </row>
    <row r="233" spans="1:10">
      <c r="A233" s="221"/>
      <c r="B233" s="220"/>
      <c r="C233" s="220"/>
      <c r="D233" s="219" t="s">
        <v>1261</v>
      </c>
      <c r="E233" s="219" t="s">
        <v>1390</v>
      </c>
      <c r="F233" s="220"/>
      <c r="G233" s="220"/>
      <c r="H233" s="220"/>
      <c r="I233" s="220"/>
      <c r="J233" s="229">
        <f>SUM(J227:J232)*12.5%</f>
        <v>12559.0095</v>
      </c>
    </row>
    <row r="234" spans="1:10">
      <c r="A234" s="221"/>
      <c r="B234" s="220"/>
      <c r="C234" s="220"/>
      <c r="D234" s="219"/>
      <c r="E234" s="219"/>
      <c r="F234" s="220"/>
      <c r="G234" s="220"/>
      <c r="H234" s="220"/>
      <c r="I234" s="220"/>
      <c r="J234" s="229"/>
    </row>
    <row r="235" spans="1:10">
      <c r="A235" s="221"/>
      <c r="B235" s="220"/>
      <c r="C235" s="220"/>
      <c r="D235" s="222" t="s">
        <v>2291</v>
      </c>
      <c r="E235" s="220"/>
      <c r="F235" s="220"/>
      <c r="G235" s="220"/>
      <c r="H235" s="220"/>
      <c r="I235" s="220"/>
      <c r="J235" s="228">
        <f>SUM(J227:J233)</f>
        <v>113031.0855</v>
      </c>
    </row>
    <row r="236" spans="1:10">
      <c r="A236" s="221"/>
      <c r="B236" s="220"/>
      <c r="C236" s="220"/>
      <c r="D236" s="219" t="s">
        <v>2292</v>
      </c>
      <c r="E236" s="220"/>
      <c r="F236" s="220"/>
      <c r="G236" s="220"/>
      <c r="H236" s="220"/>
      <c r="I236" s="220"/>
      <c r="J236" s="229">
        <f>J235/6</f>
        <v>18838.51425</v>
      </c>
    </row>
    <row r="237" spans="1:10" ht="18.75" customHeight="1">
      <c r="A237" s="221"/>
      <c r="B237" s="220"/>
      <c r="C237" s="219" t="s">
        <v>303</v>
      </c>
      <c r="D237" s="219" t="s">
        <v>2293</v>
      </c>
      <c r="E237" s="220"/>
      <c r="F237" s="220"/>
      <c r="G237" s="220"/>
      <c r="H237" s="220"/>
      <c r="I237" s="220"/>
      <c r="J237" s="220"/>
    </row>
    <row r="238" spans="1:10">
      <c r="A238" s="221"/>
      <c r="B238" s="220"/>
      <c r="C238" s="220"/>
      <c r="D238" s="222" t="s">
        <v>2294</v>
      </c>
      <c r="E238" s="220"/>
      <c r="F238" s="220"/>
      <c r="G238" s="220"/>
      <c r="H238" s="220"/>
      <c r="I238" s="220"/>
      <c r="J238" s="220"/>
    </row>
    <row r="239" spans="1:10">
      <c r="A239" s="221"/>
      <c r="B239" s="220"/>
      <c r="C239" s="220"/>
      <c r="D239" s="219" t="s">
        <v>1128</v>
      </c>
      <c r="E239" s="219" t="s">
        <v>1230</v>
      </c>
      <c r="F239" s="220"/>
      <c r="G239" s="220"/>
      <c r="H239" s="220"/>
      <c r="I239" s="220"/>
      <c r="J239" s="220"/>
    </row>
    <row r="240" spans="1:10">
      <c r="A240" s="221"/>
      <c r="B240" s="220"/>
      <c r="C240" s="220"/>
      <c r="D240" s="220"/>
      <c r="E240" s="222" t="s">
        <v>17</v>
      </c>
      <c r="F240" s="220"/>
      <c r="G240" s="234" t="s">
        <v>4</v>
      </c>
      <c r="H240" s="228">
        <v>0.72</v>
      </c>
      <c r="I240" s="228">
        <f>Labour!D16</f>
        <v>466.67</v>
      </c>
      <c r="J240" s="228">
        <f>I240*H240</f>
        <v>336.00240000000002</v>
      </c>
    </row>
    <row r="241" spans="1:10">
      <c r="A241" s="221"/>
      <c r="B241" s="220"/>
      <c r="C241" s="220"/>
      <c r="D241" s="220"/>
      <c r="E241" s="222" t="s">
        <v>2117</v>
      </c>
      <c r="F241" s="220"/>
      <c r="G241" s="234" t="s">
        <v>4</v>
      </c>
      <c r="H241" s="228">
        <v>6</v>
      </c>
      <c r="I241" s="228">
        <f>Labour!D15</f>
        <v>527.33000000000004</v>
      </c>
      <c r="J241" s="228">
        <f>H241*I241</f>
        <v>3163.9800000000005</v>
      </c>
    </row>
    <row r="242" spans="1:10">
      <c r="A242" s="221"/>
      <c r="B242" s="220"/>
      <c r="C242" s="220"/>
      <c r="D242" s="220"/>
      <c r="E242" s="222" t="s">
        <v>18</v>
      </c>
      <c r="F242" s="220"/>
      <c r="G242" s="234" t="s">
        <v>4</v>
      </c>
      <c r="H242" s="228">
        <v>12</v>
      </c>
      <c r="I242" s="228">
        <f>Labour!D17</f>
        <v>466.67</v>
      </c>
      <c r="J242" s="228">
        <f>I242*H242</f>
        <v>5600.04</v>
      </c>
    </row>
    <row r="243" spans="1:10">
      <c r="A243" s="221"/>
      <c r="B243" s="220"/>
      <c r="C243" s="220"/>
      <c r="D243" s="219" t="s">
        <v>1269</v>
      </c>
      <c r="E243" s="219" t="s">
        <v>1300</v>
      </c>
      <c r="F243" s="220"/>
      <c r="G243" s="220"/>
      <c r="H243" s="220"/>
      <c r="I243" s="220"/>
      <c r="J243" s="220"/>
    </row>
    <row r="244" spans="1:10" ht="30" customHeight="1">
      <c r="A244" s="221"/>
      <c r="B244" s="220"/>
      <c r="C244" s="220"/>
      <c r="D244" s="220"/>
      <c r="E244" s="722" t="s">
        <v>2295</v>
      </c>
      <c r="F244" s="722"/>
      <c r="G244" s="234" t="s">
        <v>2260</v>
      </c>
      <c r="H244" s="228">
        <v>1335</v>
      </c>
      <c r="I244" s="228">
        <f>Material!D57</f>
        <v>120</v>
      </c>
      <c r="J244" s="228">
        <f>H244*I244</f>
        <v>160200</v>
      </c>
    </row>
    <row r="245" spans="1:10">
      <c r="A245" s="221"/>
      <c r="B245" s="220"/>
      <c r="C245" s="220"/>
      <c r="D245" s="219" t="s">
        <v>1261</v>
      </c>
      <c r="E245" s="219" t="s">
        <v>1390</v>
      </c>
      <c r="F245" s="220"/>
      <c r="G245" s="220"/>
      <c r="H245" s="220"/>
      <c r="I245" s="220"/>
      <c r="J245" s="229">
        <f>SUM(J240:J244)*12.5%</f>
        <v>21162.502799999998</v>
      </c>
    </row>
    <row r="246" spans="1:10">
      <c r="A246" s="221"/>
      <c r="B246" s="220"/>
      <c r="C246" s="220"/>
      <c r="D246" s="219"/>
      <c r="E246" s="219"/>
      <c r="F246" s="220"/>
      <c r="G246" s="220"/>
      <c r="H246" s="220"/>
      <c r="I246" s="220"/>
      <c r="J246" s="229"/>
    </row>
    <row r="247" spans="1:10">
      <c r="A247" s="221"/>
      <c r="B247" s="220"/>
      <c r="C247" s="220"/>
      <c r="D247" s="222" t="s">
        <v>2291</v>
      </c>
      <c r="E247" s="220"/>
      <c r="F247" s="220"/>
      <c r="G247" s="220"/>
      <c r="H247" s="220"/>
      <c r="I247" s="220"/>
      <c r="J247" s="228">
        <f>SUM(J240:J245)</f>
        <v>190462.52519999997</v>
      </c>
    </row>
    <row r="248" spans="1:10">
      <c r="A248" s="221"/>
      <c r="B248" s="220"/>
      <c r="C248" s="220"/>
      <c r="D248" s="219" t="s">
        <v>2292</v>
      </c>
      <c r="E248" s="220"/>
      <c r="F248" s="220"/>
      <c r="G248" s="220"/>
      <c r="H248" s="220"/>
      <c r="I248" s="220"/>
      <c r="J248" s="229">
        <f>J247/6</f>
        <v>31743.754199999996</v>
      </c>
    </row>
    <row r="249" spans="1:10" ht="30" customHeight="1">
      <c r="A249" s="221"/>
      <c r="B249" s="220"/>
      <c r="C249" s="219" t="s">
        <v>813</v>
      </c>
      <c r="D249" s="723" t="s">
        <v>2296</v>
      </c>
      <c r="E249" s="723"/>
      <c r="F249" s="723"/>
      <c r="G249" s="220"/>
      <c r="H249" s="220"/>
      <c r="I249" s="220"/>
      <c r="J249" s="220"/>
    </row>
    <row r="250" spans="1:10">
      <c r="A250" s="221"/>
      <c r="B250" s="220"/>
      <c r="C250" s="220"/>
      <c r="D250" s="222" t="s">
        <v>2297</v>
      </c>
      <c r="E250" s="220"/>
      <c r="F250" s="220"/>
      <c r="G250" s="220"/>
      <c r="H250" s="220"/>
      <c r="I250" s="220"/>
      <c r="J250" s="220"/>
    </row>
    <row r="251" spans="1:10">
      <c r="A251" s="221"/>
      <c r="B251" s="220"/>
      <c r="C251" s="220"/>
      <c r="D251" s="219" t="s">
        <v>953</v>
      </c>
      <c r="E251" s="219" t="s">
        <v>1230</v>
      </c>
      <c r="F251" s="220"/>
      <c r="G251" s="220"/>
      <c r="H251" s="220"/>
      <c r="I251" s="220"/>
      <c r="J251" s="220"/>
    </row>
    <row r="252" spans="1:10">
      <c r="A252" s="221"/>
      <c r="B252" s="220"/>
      <c r="C252" s="220"/>
      <c r="D252" s="220"/>
      <c r="E252" s="222" t="s">
        <v>17</v>
      </c>
      <c r="F252" s="220"/>
      <c r="G252" s="234" t="s">
        <v>4</v>
      </c>
      <c r="H252" s="228">
        <v>0.12</v>
      </c>
      <c r="I252" s="228">
        <f>Labour!D16</f>
        <v>466.67</v>
      </c>
      <c r="J252" s="228">
        <f>I252*H252</f>
        <v>56.000399999999999</v>
      </c>
    </row>
    <row r="253" spans="1:10">
      <c r="A253" s="221"/>
      <c r="B253" s="220"/>
      <c r="C253" s="220"/>
      <c r="D253" s="220"/>
      <c r="E253" s="222" t="s">
        <v>18</v>
      </c>
      <c r="F253" s="220"/>
      <c r="G253" s="234" t="s">
        <v>4</v>
      </c>
      <c r="H253" s="228">
        <v>3</v>
      </c>
      <c r="I253" s="228">
        <f>Labour!D17</f>
        <v>466.67</v>
      </c>
      <c r="J253" s="228">
        <f>I253*H253</f>
        <v>1400.01</v>
      </c>
    </row>
    <row r="254" spans="1:10">
      <c r="A254" s="221"/>
      <c r="B254" s="220"/>
      <c r="C254" s="220"/>
      <c r="D254" s="219" t="s">
        <v>1269</v>
      </c>
      <c r="E254" s="219" t="s">
        <v>1300</v>
      </c>
      <c r="F254" s="220"/>
      <c r="G254" s="220"/>
      <c r="H254" s="220"/>
      <c r="I254" s="220"/>
      <c r="J254" s="220"/>
    </row>
    <row r="255" spans="1:10">
      <c r="A255" s="221"/>
      <c r="B255" s="220"/>
      <c r="C255" s="220"/>
      <c r="D255" s="220"/>
      <c r="E255" s="222" t="s">
        <v>131</v>
      </c>
      <c r="F255" s="220"/>
      <c r="G255" s="234" t="s">
        <v>29</v>
      </c>
      <c r="H255" s="228">
        <v>12</v>
      </c>
      <c r="I255" s="228">
        <f>Material!D101</f>
        <v>650</v>
      </c>
      <c r="J255" s="228">
        <f>H255*I255</f>
        <v>7800</v>
      </c>
    </row>
    <row r="256" spans="1:10">
      <c r="A256" s="221"/>
      <c r="B256" s="220"/>
      <c r="C256" s="220"/>
      <c r="D256" s="219" t="s">
        <v>1261</v>
      </c>
      <c r="E256" s="219" t="s">
        <v>1390</v>
      </c>
      <c r="F256" s="220"/>
      <c r="G256" s="220"/>
      <c r="H256" s="220"/>
      <c r="I256" s="220"/>
      <c r="J256" s="229">
        <f>SUM(J251:J255)*12.5%</f>
        <v>1157.0012999999999</v>
      </c>
    </row>
    <row r="257" spans="1:10">
      <c r="A257" s="221"/>
      <c r="B257" s="220"/>
      <c r="C257" s="220"/>
      <c r="D257" s="219"/>
      <c r="E257" s="219"/>
      <c r="F257" s="220"/>
      <c r="G257" s="220"/>
      <c r="H257" s="220"/>
      <c r="I257" s="220"/>
      <c r="J257" s="229"/>
    </row>
    <row r="258" spans="1:10">
      <c r="A258" s="221"/>
      <c r="B258" s="220"/>
      <c r="C258" s="220"/>
      <c r="D258" s="222" t="s">
        <v>2291</v>
      </c>
      <c r="E258" s="220"/>
      <c r="F258" s="220"/>
      <c r="G258" s="220"/>
      <c r="H258" s="220"/>
      <c r="I258" s="220"/>
      <c r="J258" s="228">
        <f>SUM(J251:J256)</f>
        <v>10413.011699999999</v>
      </c>
    </row>
    <row r="259" spans="1:10">
      <c r="A259" s="221"/>
      <c r="B259" s="220"/>
      <c r="C259" s="220"/>
      <c r="D259" s="219" t="s">
        <v>2292</v>
      </c>
      <c r="E259" s="220"/>
      <c r="F259" s="220"/>
      <c r="G259" s="220"/>
      <c r="H259" s="220"/>
      <c r="I259" s="220"/>
      <c r="J259" s="229">
        <f>J258/6</f>
        <v>1735.5019499999999</v>
      </c>
    </row>
    <row r="260" spans="1:10" ht="16.5" customHeight="1">
      <c r="A260" s="221"/>
      <c r="B260" s="220"/>
      <c r="C260" s="219" t="s">
        <v>2298</v>
      </c>
      <c r="D260" s="219"/>
      <c r="E260" s="220"/>
      <c r="F260" s="220"/>
      <c r="G260" s="220"/>
      <c r="H260" s="220"/>
      <c r="I260" s="220"/>
      <c r="J260" s="229">
        <f>J223+J236+J248+J259</f>
        <v>60689.830199999997</v>
      </c>
    </row>
    <row r="261" spans="1:10" ht="30" customHeight="1">
      <c r="A261" s="221"/>
      <c r="B261" s="232" t="s">
        <v>726</v>
      </c>
      <c r="C261" s="237">
        <v>1</v>
      </c>
      <c r="D261" s="724" t="s">
        <v>2299</v>
      </c>
      <c r="E261" s="724"/>
      <c r="F261" s="724"/>
      <c r="G261" s="220"/>
      <c r="H261" s="220"/>
      <c r="I261" s="220"/>
      <c r="J261" s="220"/>
    </row>
    <row r="262" spans="1:10" ht="28.5" customHeight="1">
      <c r="A262" s="221"/>
      <c r="B262" s="220"/>
      <c r="C262" s="237">
        <v>2</v>
      </c>
      <c r="D262" s="724" t="s">
        <v>2300</v>
      </c>
      <c r="E262" s="724"/>
      <c r="F262" s="724"/>
      <c r="G262" s="220"/>
      <c r="H262" s="220"/>
      <c r="I262" s="220"/>
      <c r="J262" s="220"/>
    </row>
    <row r="263" spans="1:10" ht="30" customHeight="1">
      <c r="A263" s="221"/>
      <c r="B263" s="220"/>
      <c r="C263" s="234">
        <v>3</v>
      </c>
      <c r="D263" s="724" t="s">
        <v>2301</v>
      </c>
      <c r="E263" s="724"/>
      <c r="F263" s="724"/>
      <c r="G263" s="220"/>
      <c r="H263" s="220"/>
      <c r="I263" s="220"/>
      <c r="J263" s="220"/>
    </row>
    <row r="264" spans="1:10" ht="55.5" customHeight="1">
      <c r="A264" s="217" t="s">
        <v>841</v>
      </c>
      <c r="B264" s="238" t="s">
        <v>2302</v>
      </c>
      <c r="C264" s="723" t="s">
        <v>842</v>
      </c>
      <c r="D264" s="723"/>
      <c r="E264" s="723"/>
      <c r="F264" s="723"/>
      <c r="G264" s="220"/>
      <c r="H264" s="220"/>
      <c r="I264" s="220"/>
      <c r="J264" s="220"/>
    </row>
    <row r="265" spans="1:10">
      <c r="A265" s="221"/>
      <c r="B265" s="220"/>
      <c r="C265" s="219" t="s">
        <v>299</v>
      </c>
      <c r="D265" s="219" t="s">
        <v>843</v>
      </c>
      <c r="E265" s="220"/>
      <c r="F265" s="220"/>
      <c r="G265" s="220"/>
      <c r="H265" s="220"/>
      <c r="I265" s="220"/>
      <c r="J265" s="220"/>
    </row>
    <row r="266" spans="1:10">
      <c r="A266" s="221"/>
      <c r="B266" s="220"/>
      <c r="C266" s="220"/>
      <c r="D266" s="222" t="s">
        <v>1404</v>
      </c>
      <c r="E266" s="220"/>
      <c r="F266" s="220"/>
      <c r="G266" s="220"/>
      <c r="H266" s="220"/>
      <c r="I266" s="220"/>
      <c r="J266" s="220"/>
    </row>
    <row r="267" spans="1:10">
      <c r="A267" s="221"/>
      <c r="B267" s="220"/>
      <c r="C267" s="220"/>
      <c r="D267" s="222" t="s">
        <v>844</v>
      </c>
      <c r="E267" s="220"/>
      <c r="F267" s="220"/>
      <c r="G267" s="234" t="s">
        <v>29</v>
      </c>
      <c r="H267" s="228"/>
      <c r="I267" s="220"/>
      <c r="J267" s="220"/>
    </row>
    <row r="268" spans="1:10">
      <c r="A268" s="221"/>
      <c r="B268" s="220"/>
      <c r="C268" s="219" t="s">
        <v>301</v>
      </c>
      <c r="D268" s="219" t="s">
        <v>845</v>
      </c>
      <c r="E268" s="220"/>
      <c r="F268" s="220"/>
      <c r="G268" s="220"/>
      <c r="H268" s="228"/>
      <c r="I268" s="220"/>
      <c r="J268" s="220"/>
    </row>
    <row r="269" spans="1:10">
      <c r="A269" s="221"/>
      <c r="B269" s="220"/>
      <c r="C269" s="220"/>
      <c r="D269" s="222" t="s">
        <v>1404</v>
      </c>
      <c r="E269" s="220"/>
      <c r="F269" s="220"/>
      <c r="G269" s="220"/>
      <c r="H269" s="228"/>
      <c r="I269" s="220"/>
      <c r="J269" s="220"/>
    </row>
    <row r="270" spans="1:10">
      <c r="A270" s="221"/>
      <c r="B270" s="220"/>
      <c r="C270" s="220"/>
      <c r="D270" s="222" t="s">
        <v>846</v>
      </c>
      <c r="E270" s="220"/>
      <c r="F270" s="220"/>
      <c r="G270" s="234" t="s">
        <v>29</v>
      </c>
      <c r="H270" s="228"/>
      <c r="I270" s="220"/>
      <c r="J270" s="220"/>
    </row>
    <row r="271" spans="1:10">
      <c r="A271" s="221"/>
      <c r="B271" s="220"/>
      <c r="C271" s="219" t="s">
        <v>303</v>
      </c>
      <c r="D271" s="219" t="s">
        <v>847</v>
      </c>
      <c r="E271" s="220"/>
      <c r="F271" s="220"/>
      <c r="G271" s="220"/>
      <c r="H271" s="228"/>
      <c r="I271" s="220"/>
      <c r="J271" s="220"/>
    </row>
    <row r="272" spans="1:10">
      <c r="A272" s="221"/>
      <c r="B272" s="220"/>
      <c r="C272" s="220"/>
      <c r="D272" s="222" t="s">
        <v>1414</v>
      </c>
      <c r="E272" s="220"/>
      <c r="F272" s="220"/>
      <c r="G272" s="220"/>
      <c r="H272" s="228"/>
      <c r="I272" s="220"/>
      <c r="J272" s="220"/>
    </row>
    <row r="273" spans="1:10">
      <c r="A273" s="221"/>
      <c r="B273" s="220"/>
      <c r="C273" s="220"/>
      <c r="D273" s="222" t="s">
        <v>848</v>
      </c>
      <c r="E273" s="220"/>
      <c r="F273" s="220"/>
      <c r="G273" s="234" t="s">
        <v>71</v>
      </c>
      <c r="H273" s="228"/>
      <c r="I273" s="220"/>
      <c r="J273" s="220"/>
    </row>
    <row r="274" spans="1:10" ht="28.5" customHeight="1">
      <c r="A274" s="221"/>
      <c r="B274" s="220"/>
      <c r="C274" s="219" t="s">
        <v>305</v>
      </c>
      <c r="D274" s="723" t="s">
        <v>849</v>
      </c>
      <c r="E274" s="723"/>
      <c r="F274" s="723"/>
      <c r="G274" s="220"/>
      <c r="H274" s="228"/>
      <c r="I274" s="220"/>
      <c r="J274" s="220"/>
    </row>
    <row r="275" spans="1:10">
      <c r="A275" s="221"/>
      <c r="B275" s="220"/>
      <c r="C275" s="220"/>
      <c r="D275" s="222" t="s">
        <v>1426</v>
      </c>
      <c r="E275" s="220"/>
      <c r="F275" s="220"/>
      <c r="G275" s="220"/>
      <c r="H275" s="228"/>
      <c r="I275" s="220"/>
      <c r="J275" s="220"/>
    </row>
    <row r="276" spans="1:10">
      <c r="A276" s="221"/>
      <c r="B276" s="220"/>
      <c r="C276" s="220"/>
      <c r="D276" s="222" t="s">
        <v>850</v>
      </c>
      <c r="E276" s="220"/>
      <c r="F276" s="220"/>
      <c r="G276" s="234" t="s">
        <v>54</v>
      </c>
      <c r="H276" s="228"/>
      <c r="I276" s="220"/>
      <c r="J276" s="220"/>
    </row>
    <row r="277" spans="1:10" ht="17.25" customHeight="1">
      <c r="A277" s="221"/>
      <c r="B277" s="237" t="s">
        <v>726</v>
      </c>
      <c r="C277" s="235" t="s">
        <v>2303</v>
      </c>
      <c r="D277" s="235"/>
      <c r="E277" s="235"/>
      <c r="F277" s="235"/>
      <c r="G277" s="220"/>
      <c r="H277" s="220"/>
      <c r="I277" s="220"/>
      <c r="J277" s="220"/>
    </row>
    <row r="278" spans="1:10" ht="28.5" customHeight="1">
      <c r="A278" s="217">
        <v>8.9</v>
      </c>
      <c r="B278" s="218">
        <v>1600</v>
      </c>
      <c r="C278" s="723" t="s">
        <v>851</v>
      </c>
      <c r="D278" s="723"/>
      <c r="E278" s="723"/>
      <c r="F278" s="723"/>
      <c r="G278" s="220"/>
      <c r="H278" s="220"/>
      <c r="I278" s="220"/>
      <c r="J278" s="220"/>
    </row>
    <row r="279" spans="1:10">
      <c r="A279" s="221"/>
      <c r="B279" s="220"/>
      <c r="C279" s="222" t="s">
        <v>1632</v>
      </c>
      <c r="D279" s="220"/>
      <c r="E279" s="220"/>
      <c r="F279" s="220"/>
      <c r="G279" s="220"/>
      <c r="H279" s="220"/>
      <c r="I279" s="220"/>
      <c r="J279" s="220"/>
    </row>
    <row r="280" spans="1:10" ht="28.5" customHeight="1">
      <c r="A280" s="221"/>
      <c r="B280" s="220"/>
      <c r="C280" s="722" t="s">
        <v>2304</v>
      </c>
      <c r="D280" s="722"/>
      <c r="E280" s="722"/>
      <c r="F280" s="722"/>
      <c r="G280" s="220"/>
      <c r="H280" s="220"/>
      <c r="I280" s="220"/>
      <c r="J280" s="220"/>
    </row>
    <row r="281" spans="1:10">
      <c r="A281" s="221"/>
      <c r="B281" s="220"/>
      <c r="C281" s="219" t="s">
        <v>953</v>
      </c>
      <c r="D281" s="219" t="s">
        <v>1230</v>
      </c>
      <c r="E281" s="220"/>
      <c r="F281" s="220"/>
      <c r="G281" s="220"/>
      <c r="H281" s="220"/>
      <c r="I281" s="220"/>
      <c r="J281" s="220"/>
    </row>
    <row r="282" spans="1:10">
      <c r="A282" s="221"/>
      <c r="B282" s="220"/>
      <c r="C282" s="220"/>
      <c r="D282" s="222" t="s">
        <v>17</v>
      </c>
      <c r="E282" s="220"/>
      <c r="F282" s="220"/>
      <c r="G282" s="234" t="s">
        <v>4</v>
      </c>
      <c r="H282" s="228">
        <v>0.18</v>
      </c>
      <c r="I282" s="228">
        <f>Labour!D16</f>
        <v>466.67</v>
      </c>
      <c r="J282" s="228">
        <f>I282*H282</f>
        <v>84.000600000000006</v>
      </c>
    </row>
    <row r="283" spans="1:10">
      <c r="A283" s="221"/>
      <c r="B283" s="220"/>
      <c r="C283" s="220"/>
      <c r="D283" s="222" t="s">
        <v>18</v>
      </c>
      <c r="E283" s="220"/>
      <c r="F283" s="220"/>
      <c r="G283" s="234" t="s">
        <v>4</v>
      </c>
      <c r="H283" s="228">
        <v>3</v>
      </c>
      <c r="I283" s="228">
        <f>Labour!D17</f>
        <v>466.67</v>
      </c>
      <c r="J283" s="228">
        <f>I283*H283</f>
        <v>1400.01</v>
      </c>
    </row>
    <row r="284" spans="1:10">
      <c r="A284" s="221"/>
      <c r="B284" s="220"/>
      <c r="C284" s="220"/>
      <c r="D284" s="222" t="s">
        <v>2117</v>
      </c>
      <c r="E284" s="220"/>
      <c r="F284" s="220"/>
      <c r="G284" s="234" t="s">
        <v>4</v>
      </c>
      <c r="H284" s="228">
        <v>1.5</v>
      </c>
      <c r="I284" s="228">
        <f>Labour!D15</f>
        <v>527.33000000000004</v>
      </c>
      <c r="J284" s="228">
        <f>H284*I284</f>
        <v>790.99500000000012</v>
      </c>
    </row>
    <row r="285" spans="1:10">
      <c r="A285" s="221"/>
      <c r="B285" s="220"/>
      <c r="C285" s="219" t="s">
        <v>955</v>
      </c>
      <c r="D285" s="219" t="s">
        <v>1300</v>
      </c>
      <c r="E285" s="220"/>
      <c r="F285" s="220"/>
      <c r="G285" s="220"/>
      <c r="H285" s="220"/>
      <c r="I285" s="220"/>
      <c r="J285" s="220"/>
    </row>
    <row r="286" spans="1:10" ht="12.75" customHeight="1">
      <c r="A286" s="221"/>
      <c r="B286" s="220"/>
      <c r="C286" s="220"/>
      <c r="D286" s="722" t="s">
        <v>2305</v>
      </c>
      <c r="E286" s="722"/>
      <c r="F286" s="722"/>
      <c r="G286" s="234" t="s">
        <v>2260</v>
      </c>
      <c r="H286" s="228">
        <v>100</v>
      </c>
      <c r="I286" s="228">
        <f>Material!D71</f>
        <v>130</v>
      </c>
      <c r="J286" s="228">
        <f>H286*I286</f>
        <v>13000</v>
      </c>
    </row>
    <row r="287" spans="1:10" ht="12.75" customHeight="1">
      <c r="A287" s="221"/>
      <c r="B287" s="220"/>
      <c r="C287" s="219" t="s">
        <v>1261</v>
      </c>
      <c r="D287" s="723" t="s">
        <v>2306</v>
      </c>
      <c r="E287" s="723"/>
      <c r="F287" s="723"/>
      <c r="G287" s="220"/>
      <c r="H287" s="220"/>
      <c r="I287" s="220"/>
      <c r="J287" s="220"/>
    </row>
    <row r="288" spans="1:10">
      <c r="A288" s="221"/>
      <c r="B288" s="220"/>
      <c r="C288" s="220"/>
      <c r="D288" s="222" t="s">
        <v>2307</v>
      </c>
      <c r="E288" s="220"/>
      <c r="F288" s="220"/>
      <c r="G288" s="220"/>
      <c r="H288" s="220"/>
      <c r="I288" s="220"/>
      <c r="J288" s="220"/>
    </row>
    <row r="289" spans="1:10">
      <c r="A289" s="221"/>
      <c r="B289" s="220"/>
      <c r="C289" s="220"/>
      <c r="D289" s="222" t="s">
        <v>850</v>
      </c>
      <c r="E289" s="220"/>
      <c r="F289" s="220"/>
      <c r="G289" s="234" t="s">
        <v>54</v>
      </c>
      <c r="H289" s="228">
        <v>22.5</v>
      </c>
      <c r="I289" s="228">
        <f>'Chapter-10'!J394</f>
        <v>119.66486175000003</v>
      </c>
      <c r="J289" s="228">
        <f>H289*I289</f>
        <v>2692.4593893750007</v>
      </c>
    </row>
    <row r="290" spans="1:10">
      <c r="A290" s="221"/>
      <c r="B290" s="220"/>
      <c r="C290" s="219" t="s">
        <v>959</v>
      </c>
      <c r="D290" s="219" t="s">
        <v>1296</v>
      </c>
      <c r="E290" s="220"/>
      <c r="F290" s="220"/>
      <c r="G290" s="220"/>
      <c r="H290" s="220"/>
      <c r="I290" s="220"/>
      <c r="J290" s="229">
        <f>SUM(J282:J289)*12.5%</f>
        <v>2245.9331236718754</v>
      </c>
    </row>
    <row r="291" spans="1:10">
      <c r="A291" s="221"/>
      <c r="B291" s="220"/>
      <c r="C291" s="219"/>
      <c r="D291" s="219"/>
      <c r="E291" s="220"/>
      <c r="F291" s="220"/>
      <c r="G291" s="220"/>
      <c r="H291" s="220"/>
      <c r="I291" s="220"/>
      <c r="J291" s="229"/>
    </row>
    <row r="292" spans="1:10">
      <c r="A292" s="221"/>
      <c r="B292" s="220"/>
      <c r="C292" s="222" t="s">
        <v>2308</v>
      </c>
      <c r="D292" s="220"/>
      <c r="E292" s="220"/>
      <c r="F292" s="220"/>
      <c r="G292" s="220"/>
      <c r="H292" s="220"/>
      <c r="I292" s="220"/>
      <c r="J292" s="228">
        <f>SUM(J282:J290)</f>
        <v>20213.398113046878</v>
      </c>
    </row>
    <row r="293" spans="1:10">
      <c r="A293" s="221"/>
      <c r="B293" s="220"/>
      <c r="C293" s="219" t="s">
        <v>2309</v>
      </c>
      <c r="D293" s="220"/>
      <c r="E293" s="220"/>
      <c r="F293" s="220"/>
      <c r="G293" s="220"/>
      <c r="H293" s="220"/>
      <c r="I293" s="220"/>
      <c r="J293" s="229">
        <f>J292/45</f>
        <v>449.18662473437507</v>
      </c>
    </row>
    <row r="294" spans="1:10">
      <c r="A294" s="217" t="s">
        <v>852</v>
      </c>
      <c r="B294" s="242" t="s">
        <v>2310</v>
      </c>
      <c r="C294" s="219" t="s">
        <v>537</v>
      </c>
      <c r="D294" s="220"/>
      <c r="E294" s="220"/>
      <c r="F294" s="220"/>
      <c r="G294" s="220"/>
      <c r="H294" s="220"/>
      <c r="I294" s="220"/>
      <c r="J294" s="220"/>
    </row>
    <row r="295" spans="1:10" ht="57" customHeight="1">
      <c r="A295" s="221"/>
      <c r="B295" s="220"/>
      <c r="C295" s="722" t="s">
        <v>853</v>
      </c>
      <c r="D295" s="722"/>
      <c r="E295" s="722"/>
      <c r="F295" s="722"/>
      <c r="G295" s="220"/>
      <c r="H295" s="220"/>
      <c r="I295" s="220"/>
      <c r="J295" s="220"/>
    </row>
    <row r="296" spans="1:10">
      <c r="A296" s="221"/>
      <c r="B296" s="220"/>
      <c r="C296" s="222" t="s">
        <v>1426</v>
      </c>
      <c r="D296" s="220"/>
      <c r="E296" s="220"/>
      <c r="F296" s="220"/>
      <c r="G296" s="220"/>
      <c r="H296" s="220"/>
      <c r="I296" s="220"/>
      <c r="J296" s="220"/>
    </row>
    <row r="297" spans="1:10">
      <c r="A297" s="221"/>
      <c r="B297" s="220"/>
      <c r="C297" s="222" t="s">
        <v>1467</v>
      </c>
      <c r="D297" s="220"/>
      <c r="E297" s="220"/>
      <c r="F297" s="220"/>
      <c r="G297" s="220"/>
      <c r="H297" s="220"/>
      <c r="I297" s="220"/>
      <c r="J297" s="220"/>
    </row>
    <row r="298" spans="1:10">
      <c r="A298" s="221"/>
      <c r="B298" s="220"/>
      <c r="C298" s="219" t="s">
        <v>953</v>
      </c>
      <c r="D298" s="219" t="s">
        <v>1230</v>
      </c>
      <c r="E298" s="220"/>
      <c r="F298" s="220"/>
      <c r="G298" s="220"/>
      <c r="H298" s="220"/>
      <c r="I298" s="220"/>
      <c r="J298" s="220"/>
    </row>
    <row r="299" spans="1:10">
      <c r="A299" s="221"/>
      <c r="B299" s="220"/>
      <c r="C299" s="220"/>
      <c r="D299" s="222" t="s">
        <v>17</v>
      </c>
      <c r="E299" s="220"/>
      <c r="F299" s="220"/>
      <c r="G299" s="234" t="s">
        <v>4</v>
      </c>
      <c r="H299" s="228">
        <v>0.16</v>
      </c>
      <c r="I299" s="228">
        <f>Labour!D16</f>
        <v>466.67</v>
      </c>
      <c r="J299" s="228">
        <f>I299*H299</f>
        <v>74.667200000000008</v>
      </c>
    </row>
    <row r="300" spans="1:10">
      <c r="A300" s="221"/>
      <c r="B300" s="220"/>
      <c r="C300" s="220"/>
      <c r="D300" s="222" t="s">
        <v>18</v>
      </c>
      <c r="E300" s="220"/>
      <c r="F300" s="220"/>
      <c r="G300" s="234" t="s">
        <v>4</v>
      </c>
      <c r="H300" s="228">
        <v>4</v>
      </c>
      <c r="I300" s="228">
        <f>Labour!D17</f>
        <v>466.67</v>
      </c>
      <c r="J300" s="228">
        <f>I300*H300</f>
        <v>1866.68</v>
      </c>
    </row>
    <row r="301" spans="1:10">
      <c r="A301" s="221"/>
      <c r="B301" s="220"/>
      <c r="C301" s="219" t="s">
        <v>1269</v>
      </c>
      <c r="D301" s="219" t="s">
        <v>1231</v>
      </c>
      <c r="E301" s="220"/>
      <c r="F301" s="220"/>
      <c r="G301" s="220"/>
      <c r="H301" s="220"/>
      <c r="I301" s="220"/>
      <c r="J301" s="220"/>
    </row>
    <row r="302" spans="1:10">
      <c r="A302" s="221"/>
      <c r="B302" s="220"/>
      <c r="C302" s="220"/>
      <c r="D302" s="222" t="s">
        <v>1571</v>
      </c>
      <c r="E302" s="220"/>
      <c r="F302" s="220"/>
      <c r="G302" s="234" t="s">
        <v>89</v>
      </c>
      <c r="H302" s="228">
        <v>4</v>
      </c>
      <c r="I302" s="228">
        <f>'Plant &amp; Machinery'!G55</f>
        <v>600</v>
      </c>
      <c r="J302" s="228">
        <f>H302*I302</f>
        <v>2400</v>
      </c>
    </row>
    <row r="303" spans="1:10">
      <c r="A303" s="221"/>
      <c r="B303" s="220"/>
      <c r="C303" s="220"/>
      <c r="D303" s="222" t="s">
        <v>1394</v>
      </c>
      <c r="E303" s="220"/>
      <c r="F303" s="220"/>
      <c r="G303" s="234" t="s">
        <v>89</v>
      </c>
      <c r="H303" s="228">
        <v>1</v>
      </c>
      <c r="I303" s="228">
        <f>'Plant &amp; Machinery'!G50</f>
        <v>697</v>
      </c>
      <c r="J303" s="228">
        <f>H303*I303</f>
        <v>697</v>
      </c>
    </row>
    <row r="304" spans="1:10">
      <c r="A304" s="221"/>
      <c r="B304" s="220"/>
      <c r="C304" s="219" t="s">
        <v>1261</v>
      </c>
      <c r="D304" s="219" t="s">
        <v>1300</v>
      </c>
      <c r="E304" s="220"/>
      <c r="F304" s="220"/>
      <c r="G304" s="220"/>
      <c r="H304" s="220"/>
      <c r="I304" s="220"/>
      <c r="J304" s="220"/>
    </row>
    <row r="305" spans="1:10">
      <c r="A305" s="221"/>
      <c r="B305" s="220"/>
      <c r="C305" s="220"/>
      <c r="D305" s="222" t="s">
        <v>1572</v>
      </c>
      <c r="E305" s="220"/>
      <c r="F305" s="220"/>
      <c r="G305" s="234" t="s">
        <v>29</v>
      </c>
      <c r="H305" s="228">
        <v>0.18</v>
      </c>
      <c r="I305" s="228">
        <f>Material!D77</f>
        <v>700</v>
      </c>
      <c r="J305" s="228">
        <f>I305*H305</f>
        <v>126</v>
      </c>
    </row>
    <row r="306" spans="1:10">
      <c r="A306" s="221"/>
      <c r="B306" s="220"/>
      <c r="C306" s="220"/>
      <c r="D306" s="222" t="s">
        <v>174</v>
      </c>
      <c r="E306" s="220"/>
      <c r="F306" s="220"/>
      <c r="G306" s="234" t="s">
        <v>175</v>
      </c>
      <c r="H306" s="228">
        <v>24</v>
      </c>
      <c r="I306" s="228">
        <f>Material!D146</f>
        <v>125</v>
      </c>
      <c r="J306" s="228">
        <f>H306*I306</f>
        <v>3000</v>
      </c>
    </row>
    <row r="307" spans="1:10">
      <c r="A307" s="221"/>
      <c r="B307" s="220"/>
      <c r="C307" s="219" t="s">
        <v>1338</v>
      </c>
      <c r="D307" s="219" t="s">
        <v>1296</v>
      </c>
      <c r="E307" s="220"/>
      <c r="F307" s="220"/>
      <c r="G307" s="220"/>
      <c r="H307" s="220"/>
      <c r="I307" s="220"/>
      <c r="J307" s="229">
        <f>SUM(J299:J306)*12.5%</f>
        <v>1020.5434</v>
      </c>
    </row>
    <row r="308" spans="1:10">
      <c r="A308" s="221"/>
      <c r="B308" s="220"/>
      <c r="C308" s="219"/>
      <c r="D308" s="219"/>
      <c r="E308" s="220"/>
      <c r="F308" s="220"/>
      <c r="G308" s="220"/>
      <c r="H308" s="220"/>
      <c r="I308" s="220"/>
      <c r="J308" s="229"/>
    </row>
    <row r="309" spans="1:10">
      <c r="A309" s="221"/>
      <c r="B309" s="220"/>
      <c r="C309" s="222" t="s">
        <v>1573</v>
      </c>
      <c r="D309" s="220"/>
      <c r="E309" s="220"/>
      <c r="F309" s="220"/>
      <c r="G309" s="220"/>
      <c r="H309" s="220"/>
      <c r="I309" s="220"/>
      <c r="J309" s="228">
        <f>SUM(J299:J307)</f>
        <v>9184.8906000000006</v>
      </c>
    </row>
    <row r="310" spans="1:10">
      <c r="A310" s="221"/>
      <c r="B310" s="220"/>
      <c r="C310" s="219" t="s">
        <v>1574</v>
      </c>
      <c r="D310" s="220"/>
      <c r="E310" s="220"/>
      <c r="F310" s="220"/>
      <c r="G310" s="220"/>
      <c r="H310" s="220"/>
      <c r="I310" s="220"/>
      <c r="J310" s="229">
        <f>J309/100</f>
        <v>91.848905999999999</v>
      </c>
    </row>
    <row r="311" spans="1:10">
      <c r="A311" s="217">
        <v>8.11</v>
      </c>
      <c r="B311" s="242" t="s">
        <v>2231</v>
      </c>
      <c r="C311" s="219" t="s">
        <v>540</v>
      </c>
      <c r="D311" s="220"/>
      <c r="E311" s="220"/>
      <c r="F311" s="220"/>
      <c r="G311" s="220"/>
      <c r="H311" s="220"/>
      <c r="I311" s="220"/>
      <c r="J311" s="220"/>
    </row>
    <row r="312" spans="1:10" ht="54.75" customHeight="1">
      <c r="A312" s="221"/>
      <c r="B312" s="220"/>
      <c r="C312" s="722" t="s">
        <v>854</v>
      </c>
      <c r="D312" s="722"/>
      <c r="E312" s="722"/>
      <c r="F312" s="722"/>
      <c r="G312" s="220"/>
      <c r="H312" s="220"/>
      <c r="I312" s="220"/>
      <c r="J312" s="220"/>
    </row>
    <row r="313" spans="1:10">
      <c r="A313" s="221"/>
      <c r="B313" s="220"/>
      <c r="C313" s="222" t="s">
        <v>1426</v>
      </c>
      <c r="D313" s="220"/>
      <c r="E313" s="220"/>
      <c r="F313" s="220"/>
      <c r="G313" s="220"/>
      <c r="H313" s="220"/>
      <c r="I313" s="220"/>
      <c r="J313" s="220"/>
    </row>
    <row r="314" spans="1:10">
      <c r="A314" s="221"/>
      <c r="B314" s="220"/>
      <c r="C314" s="222" t="s">
        <v>1575</v>
      </c>
      <c r="D314" s="220"/>
      <c r="E314" s="220"/>
      <c r="F314" s="220"/>
      <c r="G314" s="220"/>
      <c r="H314" s="220"/>
      <c r="I314" s="220"/>
      <c r="J314" s="220"/>
    </row>
    <row r="315" spans="1:10">
      <c r="A315" s="221"/>
      <c r="B315" s="220"/>
      <c r="C315" s="219" t="s">
        <v>953</v>
      </c>
      <c r="D315" s="219" t="s">
        <v>1230</v>
      </c>
      <c r="E315" s="220"/>
      <c r="F315" s="220"/>
      <c r="G315" s="220"/>
      <c r="H315" s="220"/>
      <c r="I315" s="220"/>
      <c r="J315" s="220"/>
    </row>
    <row r="316" spans="1:10">
      <c r="A316" s="221"/>
      <c r="B316" s="220"/>
      <c r="C316" s="220"/>
      <c r="D316" s="222" t="s">
        <v>17</v>
      </c>
      <c r="E316" s="220"/>
      <c r="F316" s="220"/>
      <c r="G316" s="234" t="s">
        <v>4</v>
      </c>
      <c r="H316" s="228">
        <v>0.6</v>
      </c>
      <c r="I316" s="228">
        <f>Labour!D16</f>
        <v>466.67</v>
      </c>
      <c r="J316" s="228">
        <f>I316*H316</f>
        <v>280.00200000000001</v>
      </c>
    </row>
    <row r="317" spans="1:10">
      <c r="A317" s="221"/>
      <c r="B317" s="220"/>
      <c r="C317" s="220"/>
      <c r="D317" s="222" t="s">
        <v>18</v>
      </c>
      <c r="E317" s="220"/>
      <c r="F317" s="220"/>
      <c r="G317" s="234" t="s">
        <v>4</v>
      </c>
      <c r="H317" s="228">
        <v>15</v>
      </c>
      <c r="I317" s="228">
        <f>Labour!D17</f>
        <v>466.67</v>
      </c>
      <c r="J317" s="228">
        <f>I317*H317</f>
        <v>7000.05</v>
      </c>
    </row>
    <row r="318" spans="1:10">
      <c r="A318" s="221"/>
      <c r="B318" s="220"/>
      <c r="C318" s="219" t="s">
        <v>955</v>
      </c>
      <c r="D318" s="219" t="s">
        <v>1231</v>
      </c>
      <c r="E318" s="220"/>
      <c r="F318" s="220"/>
      <c r="G318" s="220"/>
      <c r="H318" s="220"/>
      <c r="I318" s="220"/>
      <c r="J318" s="220"/>
    </row>
    <row r="319" spans="1:10" ht="28.5" customHeight="1">
      <c r="A319" s="221"/>
      <c r="B319" s="220"/>
      <c r="C319" s="220"/>
      <c r="D319" s="722" t="s">
        <v>2311</v>
      </c>
      <c r="E319" s="722"/>
      <c r="F319" s="722"/>
      <c r="G319" s="234" t="s">
        <v>89</v>
      </c>
      <c r="H319" s="228">
        <v>13</v>
      </c>
      <c r="I319" s="228">
        <f>'Plant &amp; Machinery'!G55</f>
        <v>600</v>
      </c>
      <c r="J319" s="228">
        <f>H319*I319</f>
        <v>7800</v>
      </c>
    </row>
    <row r="320" spans="1:10">
      <c r="A320" s="221"/>
      <c r="B320" s="220"/>
      <c r="C320" s="220"/>
      <c r="D320" s="222" t="s">
        <v>1394</v>
      </c>
      <c r="E320" s="220"/>
      <c r="F320" s="220"/>
      <c r="G320" s="234" t="s">
        <v>89</v>
      </c>
      <c r="H320" s="228">
        <v>2.4</v>
      </c>
      <c r="I320" s="228">
        <f>'Plant &amp; Machinery'!G50</f>
        <v>697</v>
      </c>
      <c r="J320" s="228">
        <f>I320*H320</f>
        <v>1672.8</v>
      </c>
    </row>
    <row r="321" spans="1:10">
      <c r="A321" s="221"/>
      <c r="B321" s="220"/>
      <c r="C321" s="219" t="s">
        <v>957</v>
      </c>
      <c r="D321" s="219" t="s">
        <v>1300</v>
      </c>
      <c r="E321" s="220"/>
      <c r="F321" s="220"/>
      <c r="G321" s="220"/>
      <c r="H321" s="220"/>
      <c r="I321" s="220"/>
      <c r="J321" s="220"/>
    </row>
    <row r="322" spans="1:10">
      <c r="A322" s="221"/>
      <c r="B322" s="220"/>
      <c r="C322" s="220"/>
      <c r="D322" s="222" t="s">
        <v>155</v>
      </c>
      <c r="E322" s="220"/>
      <c r="F322" s="220"/>
      <c r="G322" s="234" t="s">
        <v>65</v>
      </c>
      <c r="H322" s="228">
        <v>3.6</v>
      </c>
      <c r="I322" s="228">
        <f>Material!D127</f>
        <v>500</v>
      </c>
      <c r="J322" s="228">
        <f>H322*I322</f>
        <v>1800</v>
      </c>
    </row>
    <row r="323" spans="1:10" ht="15" customHeight="1">
      <c r="A323" s="221"/>
      <c r="B323" s="220"/>
      <c r="C323" s="220"/>
      <c r="D323" s="222" t="s">
        <v>2312</v>
      </c>
      <c r="E323" s="220"/>
      <c r="F323" s="220"/>
      <c r="G323" s="234" t="s">
        <v>29</v>
      </c>
      <c r="H323" s="228">
        <v>0.43</v>
      </c>
      <c r="I323" s="228">
        <f>Material!D77</f>
        <v>700</v>
      </c>
      <c r="J323" s="228">
        <f>I323*H323</f>
        <v>301</v>
      </c>
    </row>
    <row r="324" spans="1:10">
      <c r="A324" s="221"/>
      <c r="B324" s="220"/>
      <c r="C324" s="220"/>
      <c r="D324" s="222" t="s">
        <v>1578</v>
      </c>
      <c r="E324" s="220"/>
      <c r="F324" s="220"/>
      <c r="G324" s="234" t="s">
        <v>71</v>
      </c>
      <c r="H324" s="230">
        <v>5.5E-2</v>
      </c>
      <c r="I324" s="228">
        <f>Material!D45</f>
        <v>55022</v>
      </c>
      <c r="J324" s="228">
        <f>I324*H324</f>
        <v>3026.21</v>
      </c>
    </row>
    <row r="325" spans="1:10" ht="15.75" customHeight="1">
      <c r="A325" s="221"/>
      <c r="B325" s="220"/>
      <c r="C325" s="220"/>
      <c r="D325" s="222" t="s">
        <v>1579</v>
      </c>
      <c r="E325" s="220"/>
      <c r="F325" s="220"/>
      <c r="G325" s="234" t="s">
        <v>54</v>
      </c>
      <c r="H325" s="228">
        <v>264</v>
      </c>
      <c r="I325" s="228">
        <f>Material!D94</f>
        <v>80</v>
      </c>
      <c r="J325" s="228">
        <f>H325*I325</f>
        <v>21120</v>
      </c>
    </row>
    <row r="326" spans="1:10">
      <c r="A326" s="221"/>
      <c r="B326" s="220"/>
      <c r="C326" s="220"/>
      <c r="D326" s="222" t="s">
        <v>1580</v>
      </c>
      <c r="E326" s="220"/>
      <c r="F326" s="220"/>
      <c r="G326" s="234" t="s">
        <v>175</v>
      </c>
      <c r="H326" s="228">
        <v>84</v>
      </c>
      <c r="I326" s="228">
        <f>Material!D146</f>
        <v>125</v>
      </c>
      <c r="J326" s="228">
        <f>H326*I326</f>
        <v>10500</v>
      </c>
    </row>
    <row r="327" spans="1:10">
      <c r="A327" s="221"/>
      <c r="B327" s="220"/>
      <c r="C327" s="219" t="s">
        <v>959</v>
      </c>
      <c r="D327" s="219" t="s">
        <v>1296</v>
      </c>
      <c r="E327" s="220"/>
      <c r="F327" s="220"/>
      <c r="G327" s="220"/>
      <c r="H327" s="220"/>
      <c r="I327" s="220"/>
      <c r="J327" s="229">
        <f>SUM(J316:J326)*12.5%</f>
        <v>6687.5077499999998</v>
      </c>
    </row>
    <row r="328" spans="1:10">
      <c r="A328" s="221"/>
      <c r="B328" s="220"/>
      <c r="C328" s="219"/>
      <c r="D328" s="219"/>
      <c r="E328" s="220"/>
      <c r="F328" s="220"/>
      <c r="G328" s="220"/>
      <c r="H328" s="220"/>
      <c r="I328" s="220"/>
      <c r="J328" s="229"/>
    </row>
    <row r="329" spans="1:10">
      <c r="A329" s="221"/>
      <c r="B329" s="220"/>
      <c r="C329" s="222" t="s">
        <v>1581</v>
      </c>
      <c r="D329" s="220"/>
      <c r="E329" s="220"/>
      <c r="F329" s="220"/>
      <c r="G329" s="220"/>
      <c r="H329" s="220"/>
      <c r="I329" s="220"/>
      <c r="J329" s="228">
        <f>SUM(J316:J327)</f>
        <v>60187.569749999995</v>
      </c>
    </row>
    <row r="330" spans="1:10">
      <c r="A330" s="221"/>
      <c r="B330" s="220"/>
      <c r="C330" s="219" t="s">
        <v>1582</v>
      </c>
      <c r="D330" s="220"/>
      <c r="E330" s="220"/>
      <c r="F330" s="220"/>
      <c r="G330" s="220"/>
      <c r="H330" s="220"/>
      <c r="I330" s="220"/>
      <c r="J330" s="229">
        <f>J329/240</f>
        <v>250.78154062499999</v>
      </c>
    </row>
  </sheetData>
  <mergeCells count="66">
    <mergeCell ref="A1:J1"/>
    <mergeCell ref="A2:J2"/>
    <mergeCell ref="C3:F3"/>
    <mergeCell ref="D10:F10"/>
    <mergeCell ref="D11:F11"/>
    <mergeCell ref="E13:F13"/>
    <mergeCell ref="E20:F20"/>
    <mergeCell ref="E22:F22"/>
    <mergeCell ref="E29:F29"/>
    <mergeCell ref="E31:F31"/>
    <mergeCell ref="E38:F38"/>
    <mergeCell ref="D40:F40"/>
    <mergeCell ref="D41:F41"/>
    <mergeCell ref="E44:F44"/>
    <mergeCell ref="E54:F54"/>
    <mergeCell ref="E65:F65"/>
    <mergeCell ref="E78:F78"/>
    <mergeCell ref="D88:F88"/>
    <mergeCell ref="D89:F89"/>
    <mergeCell ref="D90:F90"/>
    <mergeCell ref="D91:F91"/>
    <mergeCell ref="E92:F92"/>
    <mergeCell ref="E102:F102"/>
    <mergeCell ref="D112:F112"/>
    <mergeCell ref="D113:F113"/>
    <mergeCell ref="E122:F122"/>
    <mergeCell ref="D127:F127"/>
    <mergeCell ref="D128:F128"/>
    <mergeCell ref="D129:F129"/>
    <mergeCell ref="E130:F130"/>
    <mergeCell ref="E149:F149"/>
    <mergeCell ref="D159:F159"/>
    <mergeCell ref="D160:F160"/>
    <mergeCell ref="D161:F161"/>
    <mergeCell ref="C163:F163"/>
    <mergeCell ref="D172:F172"/>
    <mergeCell ref="D174:F174"/>
    <mergeCell ref="D178:F178"/>
    <mergeCell ref="D179:F179"/>
    <mergeCell ref="C181:F181"/>
    <mergeCell ref="D183:F183"/>
    <mergeCell ref="D193:F193"/>
    <mergeCell ref="D196:F196"/>
    <mergeCell ref="D197:F197"/>
    <mergeCell ref="C199:F199"/>
    <mergeCell ref="D201:F201"/>
    <mergeCell ref="D211:F211"/>
    <mergeCell ref="D214:F214"/>
    <mergeCell ref="D215:F215"/>
    <mergeCell ref="C217:F217"/>
    <mergeCell ref="D220:F220"/>
    <mergeCell ref="D221:F221"/>
    <mergeCell ref="E244:F244"/>
    <mergeCell ref="D249:F249"/>
    <mergeCell ref="D261:F261"/>
    <mergeCell ref="D262:F262"/>
    <mergeCell ref="D263:F263"/>
    <mergeCell ref="C264:F264"/>
    <mergeCell ref="D274:F274"/>
    <mergeCell ref="C278:F278"/>
    <mergeCell ref="D319:F319"/>
    <mergeCell ref="C280:F280"/>
    <mergeCell ref="D286:F286"/>
    <mergeCell ref="D287:F287"/>
    <mergeCell ref="C295:F295"/>
    <mergeCell ref="C312:F312"/>
  </mergeCells>
  <printOptions horizontalCentered="1"/>
  <pageMargins left="0.7" right="0.55000000000000004" top="0.75" bottom="0.75" header="0.51180555555555551" footer="0.51180555555555551"/>
  <pageSetup paperSize="9" scale="71" firstPageNumber="0" orientation="portrait" horizontalDpi="300" verticalDpi="300" r:id="rId1"/>
  <headerFooter alignWithMargins="0"/>
  <rowBreaks count="1" manualBreakCount="1">
    <brk id="310"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54"/>
  <sheetViews>
    <sheetView view="pageBreakPreview" zoomScaleSheetLayoutView="100" workbookViewId="0">
      <selection activeCell="B405" sqref="B405"/>
    </sheetView>
  </sheetViews>
  <sheetFormatPr defaultRowHeight="15"/>
  <cols>
    <col min="1" max="1" width="7.5703125" customWidth="1"/>
    <col min="2" max="2" width="14" customWidth="1"/>
    <col min="3" max="3" width="7.140625" customWidth="1"/>
    <col min="4" max="4" width="7" customWidth="1"/>
    <col min="5" max="5" width="6.85546875" customWidth="1"/>
    <col min="6" max="6" width="38" customWidth="1"/>
    <col min="8" max="8" width="10.140625" customWidth="1"/>
    <col min="9" max="9" width="10.42578125" customWidth="1"/>
    <col min="10" max="10" width="12" customWidth="1"/>
  </cols>
  <sheetData>
    <row r="1" spans="1:10" ht="15.75" customHeight="1">
      <c r="A1" s="732" t="s">
        <v>2313</v>
      </c>
      <c r="B1" s="732"/>
      <c r="C1" s="732"/>
      <c r="D1" s="732"/>
      <c r="E1" s="732"/>
      <c r="F1" s="732"/>
      <c r="G1" s="732"/>
      <c r="H1" s="732"/>
      <c r="I1" s="732"/>
      <c r="J1" s="732"/>
    </row>
    <row r="2" spans="1:10" ht="15.75">
      <c r="A2" s="733" t="s">
        <v>2314</v>
      </c>
      <c r="B2" s="733"/>
      <c r="C2" s="733"/>
      <c r="D2" s="733"/>
      <c r="E2" s="733"/>
      <c r="F2" s="733"/>
      <c r="G2" s="733"/>
      <c r="H2" s="733"/>
      <c r="I2" s="733"/>
      <c r="J2" s="733"/>
    </row>
    <row r="3" spans="1:10" ht="46.5" customHeight="1">
      <c r="A3" s="243" t="s">
        <v>1224</v>
      </c>
      <c r="B3" s="244" t="s">
        <v>2192</v>
      </c>
      <c r="C3" s="734" t="s">
        <v>25</v>
      </c>
      <c r="D3" s="734"/>
      <c r="E3" s="734"/>
      <c r="F3" s="734"/>
      <c r="G3" s="245" t="s">
        <v>2</v>
      </c>
      <c r="H3" s="246" t="s">
        <v>1226</v>
      </c>
      <c r="I3" s="247" t="s">
        <v>296</v>
      </c>
      <c r="J3" s="248" t="s">
        <v>1227</v>
      </c>
    </row>
    <row r="5" spans="1:10">
      <c r="A5" s="249">
        <v>9.1</v>
      </c>
      <c r="B5" s="250" t="s">
        <v>2315</v>
      </c>
      <c r="C5" s="251" t="s">
        <v>855</v>
      </c>
      <c r="D5" s="252"/>
      <c r="E5" s="252"/>
      <c r="F5" s="252"/>
      <c r="G5" s="252"/>
      <c r="H5" s="252"/>
      <c r="I5" s="252"/>
      <c r="J5" s="252"/>
    </row>
    <row r="6" spans="1:10" ht="65.25" customHeight="1">
      <c r="A6" s="253"/>
      <c r="B6" s="252"/>
      <c r="C6" s="731" t="s">
        <v>856</v>
      </c>
      <c r="D6" s="731"/>
      <c r="E6" s="731"/>
      <c r="F6" s="731"/>
      <c r="G6" s="252"/>
      <c r="H6" s="252"/>
      <c r="I6" s="252"/>
      <c r="J6" s="252"/>
    </row>
    <row r="7" spans="1:10">
      <c r="A7" s="253"/>
      <c r="B7" s="252"/>
      <c r="C7" s="254" t="s">
        <v>1404</v>
      </c>
      <c r="D7" s="252"/>
      <c r="E7" s="252"/>
      <c r="F7" s="252"/>
      <c r="G7" s="252"/>
      <c r="H7" s="252"/>
      <c r="I7" s="252"/>
      <c r="J7" s="252"/>
    </row>
    <row r="8" spans="1:10">
      <c r="A8" s="253"/>
      <c r="B8" s="252"/>
      <c r="C8" s="254" t="s">
        <v>755</v>
      </c>
      <c r="D8" s="252"/>
      <c r="E8" s="252"/>
      <c r="F8" s="252"/>
      <c r="G8" s="252"/>
      <c r="H8" s="252"/>
      <c r="I8" s="252"/>
      <c r="J8" s="252"/>
    </row>
    <row r="9" spans="1:10" ht="16.5" customHeight="1">
      <c r="A9" s="253"/>
      <c r="B9" s="252"/>
      <c r="C9" s="254" t="s">
        <v>2316</v>
      </c>
      <c r="D9" s="254"/>
      <c r="E9" s="254"/>
      <c r="F9" s="254"/>
      <c r="G9" s="252"/>
      <c r="H9" s="252"/>
      <c r="I9" s="252"/>
      <c r="J9" s="252"/>
    </row>
    <row r="10" spans="1:10">
      <c r="A10" s="249">
        <v>9.1999999999999993</v>
      </c>
      <c r="B10" s="250" t="s">
        <v>2317</v>
      </c>
      <c r="C10" s="251" t="s">
        <v>857</v>
      </c>
      <c r="D10" s="252"/>
      <c r="E10" s="252"/>
      <c r="F10" s="252"/>
      <c r="G10" s="252"/>
      <c r="H10" s="252"/>
      <c r="I10" s="252"/>
      <c r="J10" s="252"/>
    </row>
    <row r="11" spans="1:10">
      <c r="A11" s="249"/>
      <c r="B11" s="250"/>
      <c r="C11" s="251" t="s">
        <v>299</v>
      </c>
      <c r="D11" s="251" t="s">
        <v>858</v>
      </c>
      <c r="E11" s="252"/>
      <c r="F11" s="252"/>
      <c r="G11" s="252"/>
      <c r="H11" s="252"/>
      <c r="I11" s="252"/>
      <c r="J11" s="252"/>
    </row>
    <row r="12" spans="1:10" ht="28.5" customHeight="1">
      <c r="A12" s="253"/>
      <c r="B12" s="252"/>
      <c r="C12" s="252"/>
      <c r="D12" s="731" t="s">
        <v>859</v>
      </c>
      <c r="E12" s="731"/>
      <c r="F12" s="731"/>
      <c r="G12" s="252"/>
      <c r="H12" s="252"/>
      <c r="I12" s="252"/>
      <c r="J12" s="252"/>
    </row>
    <row r="13" spans="1:10">
      <c r="A13" s="253"/>
      <c r="B13" s="252"/>
      <c r="C13" s="252"/>
      <c r="D13" s="254" t="s">
        <v>1404</v>
      </c>
      <c r="E13" s="252"/>
      <c r="F13" s="252"/>
      <c r="G13" s="252"/>
      <c r="H13" s="252"/>
      <c r="I13" s="252"/>
      <c r="J13" s="252"/>
    </row>
    <row r="14" spans="1:10">
      <c r="A14" s="253"/>
      <c r="B14" s="252"/>
      <c r="C14" s="252"/>
      <c r="D14" s="254" t="s">
        <v>860</v>
      </c>
      <c r="E14" s="252"/>
      <c r="F14" s="252"/>
      <c r="G14" s="255" t="s">
        <v>29</v>
      </c>
      <c r="H14" s="256">
        <v>1</v>
      </c>
      <c r="I14" s="256"/>
      <c r="J14" s="257">
        <f>'Chapter-11_Road'!J191</f>
        <v>5490.9826920000005</v>
      </c>
    </row>
    <row r="15" spans="1:10">
      <c r="A15" s="253"/>
      <c r="B15" s="252"/>
      <c r="C15" s="251" t="s">
        <v>301</v>
      </c>
      <c r="D15" s="251" t="s">
        <v>861</v>
      </c>
      <c r="E15" s="252"/>
      <c r="F15" s="252"/>
      <c r="G15" s="252"/>
      <c r="H15" s="252"/>
      <c r="I15" s="252"/>
      <c r="J15" s="252"/>
    </row>
    <row r="16" spans="1:10" ht="29.25" customHeight="1">
      <c r="A16" s="253"/>
      <c r="B16" s="252"/>
      <c r="C16" s="252"/>
      <c r="D16" s="731" t="s">
        <v>862</v>
      </c>
      <c r="E16" s="731"/>
      <c r="F16" s="731"/>
      <c r="G16" s="252"/>
      <c r="H16" s="252"/>
      <c r="I16" s="252"/>
      <c r="J16" s="252"/>
    </row>
    <row r="17" spans="1:10">
      <c r="A17" s="253"/>
      <c r="B17" s="252"/>
      <c r="C17" s="252"/>
      <c r="D17" s="254" t="s">
        <v>1404</v>
      </c>
      <c r="E17" s="252"/>
      <c r="F17" s="252"/>
      <c r="G17" s="252"/>
      <c r="H17" s="252"/>
      <c r="I17" s="252"/>
      <c r="J17" s="252"/>
    </row>
    <row r="18" spans="1:10">
      <c r="A18" s="253"/>
      <c r="B18" s="252"/>
      <c r="C18" s="252"/>
      <c r="D18" s="254" t="s">
        <v>863</v>
      </c>
      <c r="E18" s="252"/>
      <c r="F18" s="252"/>
      <c r="G18" s="255" t="s">
        <v>29</v>
      </c>
      <c r="H18" s="256">
        <v>1</v>
      </c>
      <c r="I18" s="256"/>
      <c r="J18" s="257">
        <f>'Chapter-11_Road'!J101</f>
        <v>1858.3511625000001</v>
      </c>
    </row>
    <row r="19" spans="1:10" ht="29.25" customHeight="1">
      <c r="A19" s="249">
        <v>9.3000000000000007</v>
      </c>
      <c r="B19" s="250">
        <v>1100</v>
      </c>
      <c r="C19" s="729" t="s">
        <v>864</v>
      </c>
      <c r="D19" s="729"/>
      <c r="E19" s="729"/>
      <c r="F19" s="729"/>
      <c r="G19" s="252"/>
      <c r="H19" s="252"/>
      <c r="I19" s="252"/>
      <c r="J19" s="252"/>
    </row>
    <row r="20" spans="1:10" ht="66" customHeight="1">
      <c r="A20" s="253"/>
      <c r="B20" s="252"/>
      <c r="C20" s="731" t="s">
        <v>865</v>
      </c>
      <c r="D20" s="731"/>
      <c r="E20" s="731"/>
      <c r="F20" s="731"/>
      <c r="G20" s="252"/>
      <c r="H20" s="252"/>
      <c r="I20" s="252"/>
      <c r="J20" s="252"/>
    </row>
    <row r="21" spans="1:10">
      <c r="A21" s="253"/>
      <c r="B21" s="252"/>
      <c r="C21" s="254" t="s">
        <v>1430</v>
      </c>
      <c r="D21" s="252"/>
      <c r="E21" s="252"/>
      <c r="F21" s="252"/>
      <c r="G21" s="252"/>
      <c r="H21" s="252"/>
      <c r="I21" s="252"/>
      <c r="J21" s="252"/>
    </row>
    <row r="22" spans="1:10">
      <c r="A22" s="253"/>
      <c r="B22" s="252"/>
      <c r="C22" s="254" t="s">
        <v>2318</v>
      </c>
      <c r="D22" s="252"/>
      <c r="E22" s="252"/>
      <c r="F22" s="252"/>
      <c r="G22" s="252"/>
      <c r="H22" s="252"/>
      <c r="I22" s="252"/>
      <c r="J22" s="252"/>
    </row>
    <row r="23" spans="1:10">
      <c r="A23" s="253"/>
      <c r="B23" s="252"/>
      <c r="C23" s="254" t="s">
        <v>2319</v>
      </c>
      <c r="D23" s="252"/>
      <c r="E23" s="252"/>
      <c r="F23" s="252"/>
      <c r="G23" s="252"/>
      <c r="H23" s="252"/>
      <c r="I23" s="252"/>
      <c r="J23" s="252"/>
    </row>
    <row r="24" spans="1:10">
      <c r="A24" s="253"/>
      <c r="B24" s="252"/>
      <c r="C24" s="251" t="s">
        <v>386</v>
      </c>
      <c r="D24" s="251" t="s">
        <v>866</v>
      </c>
      <c r="E24" s="252"/>
      <c r="F24" s="252"/>
      <c r="G24" s="252"/>
      <c r="H24" s="252"/>
      <c r="I24" s="252"/>
      <c r="J24" s="252"/>
    </row>
    <row r="25" spans="1:10">
      <c r="A25" s="253"/>
      <c r="B25" s="252"/>
      <c r="C25" s="252"/>
      <c r="D25" s="251" t="s">
        <v>953</v>
      </c>
      <c r="E25" s="251" t="s">
        <v>1230</v>
      </c>
      <c r="F25" s="252"/>
      <c r="G25" s="252"/>
      <c r="H25" s="252"/>
      <c r="I25" s="252"/>
      <c r="J25" s="252"/>
    </row>
    <row r="26" spans="1:10">
      <c r="A26" s="253"/>
      <c r="B26" s="252"/>
      <c r="C26" s="252"/>
      <c r="D26" s="252"/>
      <c r="E26" s="254" t="s">
        <v>17</v>
      </c>
      <c r="F26" s="252"/>
      <c r="G26" s="255" t="s">
        <v>4</v>
      </c>
      <c r="H26" s="256">
        <v>0.14000000000000001</v>
      </c>
      <c r="I26" s="256">
        <f>Labour!D16</f>
        <v>466.67</v>
      </c>
      <c r="J26" s="256">
        <f>I26*H26</f>
        <v>65.333800000000011</v>
      </c>
    </row>
    <row r="27" spans="1:10">
      <c r="A27" s="253"/>
      <c r="B27" s="252"/>
      <c r="C27" s="252"/>
      <c r="D27" s="252"/>
      <c r="E27" s="254" t="s">
        <v>2320</v>
      </c>
      <c r="F27" s="252"/>
      <c r="G27" s="255" t="s">
        <v>4</v>
      </c>
      <c r="H27" s="256">
        <v>0.5</v>
      </c>
      <c r="I27" s="256">
        <f>Labour!D14</f>
        <v>642.33000000000004</v>
      </c>
      <c r="J27" s="256">
        <f>I27*H27</f>
        <v>321.16500000000002</v>
      </c>
    </row>
    <row r="28" spans="1:10">
      <c r="A28" s="253"/>
      <c r="B28" s="252"/>
      <c r="C28" s="252"/>
      <c r="D28" s="252"/>
      <c r="E28" s="254" t="s">
        <v>18</v>
      </c>
      <c r="F28" s="252"/>
      <c r="G28" s="255" t="s">
        <v>4</v>
      </c>
      <c r="H28" s="256">
        <v>3</v>
      </c>
      <c r="I28" s="256">
        <f>Labour!D17</f>
        <v>466.67</v>
      </c>
      <c r="J28" s="256">
        <f>H28*I28</f>
        <v>1400.01</v>
      </c>
    </row>
    <row r="29" spans="1:10">
      <c r="A29" s="253"/>
      <c r="B29" s="252"/>
      <c r="C29" s="252"/>
      <c r="D29" s="251" t="s">
        <v>955</v>
      </c>
      <c r="E29" s="251" t="s">
        <v>1293</v>
      </c>
      <c r="F29" s="252"/>
      <c r="G29" s="252"/>
      <c r="H29" s="252"/>
      <c r="I29" s="252"/>
      <c r="J29" s="252"/>
    </row>
    <row r="30" spans="1:10">
      <c r="A30" s="253"/>
      <c r="B30" s="252"/>
      <c r="C30" s="252"/>
      <c r="D30" s="252"/>
      <c r="E30" s="254" t="s">
        <v>2321</v>
      </c>
      <c r="F30" s="252"/>
      <c r="G30" s="255" t="s">
        <v>29</v>
      </c>
      <c r="H30" s="256">
        <v>0.05</v>
      </c>
      <c r="I30" s="256">
        <f>Material!D126</f>
        <v>1267</v>
      </c>
      <c r="J30" s="256">
        <f>I30*H30</f>
        <v>63.35</v>
      </c>
    </row>
    <row r="31" spans="1:10">
      <c r="A31" s="253"/>
      <c r="B31" s="252"/>
      <c r="C31" s="252"/>
      <c r="D31" s="252"/>
      <c r="E31" s="254" t="s">
        <v>2322</v>
      </c>
      <c r="F31" s="252"/>
      <c r="G31" s="255" t="s">
        <v>71</v>
      </c>
      <c r="H31" s="256">
        <v>7.0000000000000007E-2</v>
      </c>
      <c r="I31" s="256">
        <f>Material!D51</f>
        <v>6953.12</v>
      </c>
      <c r="J31" s="256">
        <f>H31*I31</f>
        <v>486.71840000000003</v>
      </c>
    </row>
    <row r="32" spans="1:10">
      <c r="A32" s="253"/>
      <c r="B32" s="252"/>
      <c r="C32" s="252"/>
      <c r="D32" s="252"/>
      <c r="E32" s="254" t="s">
        <v>2323</v>
      </c>
      <c r="F32" s="252"/>
      <c r="G32" s="255" t="s">
        <v>27</v>
      </c>
      <c r="H32" s="256">
        <v>7.5</v>
      </c>
      <c r="I32" s="256">
        <f>Material!D113</f>
        <v>9116</v>
      </c>
      <c r="J32" s="256">
        <f>H32*I32</f>
        <v>68370</v>
      </c>
    </row>
    <row r="33" spans="1:10">
      <c r="A33" s="253"/>
      <c r="B33" s="252"/>
      <c r="C33" s="252"/>
      <c r="D33" s="251" t="s">
        <v>957</v>
      </c>
      <c r="E33" s="251" t="s">
        <v>1390</v>
      </c>
      <c r="F33" s="252"/>
      <c r="G33" s="252"/>
      <c r="H33" s="252"/>
      <c r="I33" s="252"/>
      <c r="J33" s="258">
        <f>SUM(J26:J32)*12.5%</f>
        <v>8838.32215</v>
      </c>
    </row>
    <row r="34" spans="1:10">
      <c r="A34" s="253"/>
      <c r="B34" s="252"/>
      <c r="C34" s="252"/>
      <c r="D34" s="251"/>
      <c r="E34" s="251"/>
      <c r="F34" s="252"/>
      <c r="G34" s="252"/>
      <c r="H34" s="252"/>
      <c r="I34" s="252"/>
      <c r="J34" s="258"/>
    </row>
    <row r="35" spans="1:10">
      <c r="A35" s="253"/>
      <c r="B35" s="252"/>
      <c r="C35" s="252"/>
      <c r="D35" s="254" t="s">
        <v>2324</v>
      </c>
      <c r="E35" s="252"/>
      <c r="F35" s="252"/>
      <c r="G35" s="252"/>
      <c r="H35" s="252"/>
      <c r="I35" s="252"/>
      <c r="J35" s="256">
        <f>SUM(J26:J33)</f>
        <v>79544.899349999992</v>
      </c>
    </row>
    <row r="36" spans="1:10">
      <c r="A36" s="253"/>
      <c r="B36" s="252"/>
      <c r="C36" s="252"/>
      <c r="D36" s="251" t="s">
        <v>2325</v>
      </c>
      <c r="E36" s="252"/>
      <c r="F36" s="252"/>
      <c r="G36" s="252"/>
      <c r="H36" s="252"/>
      <c r="I36" s="252"/>
      <c r="J36" s="258">
        <f>J35/7.5</f>
        <v>10605.986579999999</v>
      </c>
    </row>
    <row r="37" spans="1:10">
      <c r="A37" s="253"/>
      <c r="B37" s="252"/>
      <c r="C37" s="251" t="s">
        <v>388</v>
      </c>
      <c r="D37" s="251" t="s">
        <v>867</v>
      </c>
      <c r="E37" s="252"/>
      <c r="F37" s="252"/>
      <c r="G37" s="252"/>
      <c r="H37" s="252"/>
      <c r="I37" s="252"/>
      <c r="J37" s="252"/>
    </row>
    <row r="38" spans="1:10">
      <c r="A38" s="253"/>
      <c r="B38" s="252"/>
      <c r="C38" s="252"/>
      <c r="D38" s="251" t="s">
        <v>953</v>
      </c>
      <c r="E38" s="251" t="s">
        <v>1230</v>
      </c>
      <c r="F38" s="252"/>
      <c r="G38" s="252"/>
      <c r="H38" s="252"/>
      <c r="I38" s="252"/>
      <c r="J38" s="252"/>
    </row>
    <row r="39" spans="1:10">
      <c r="A39" s="253"/>
      <c r="B39" s="252"/>
      <c r="C39" s="252"/>
      <c r="D39" s="252"/>
      <c r="E39" s="254" t="s">
        <v>17</v>
      </c>
      <c r="F39" s="252"/>
      <c r="G39" s="255" t="s">
        <v>4</v>
      </c>
      <c r="H39" s="256">
        <v>0.09</v>
      </c>
      <c r="I39" s="256">
        <f>Labour!D16</f>
        <v>466.67</v>
      </c>
      <c r="J39" s="256">
        <f>I39*H39</f>
        <v>42.000300000000003</v>
      </c>
    </row>
    <row r="40" spans="1:10">
      <c r="A40" s="253"/>
      <c r="B40" s="252"/>
      <c r="C40" s="252"/>
      <c r="D40" s="252"/>
      <c r="E40" s="254" t="s">
        <v>2320</v>
      </c>
      <c r="F40" s="252"/>
      <c r="G40" s="255" t="s">
        <v>4</v>
      </c>
      <c r="H40" s="256">
        <v>0.25</v>
      </c>
      <c r="I40" s="256">
        <f>Labour!D14</f>
        <v>642.33000000000004</v>
      </c>
      <c r="J40" s="256">
        <f>I40*H40</f>
        <v>160.58250000000001</v>
      </c>
    </row>
    <row r="41" spans="1:10">
      <c r="A41" s="253"/>
      <c r="B41" s="252"/>
      <c r="C41" s="252"/>
      <c r="D41" s="252"/>
      <c r="E41" s="254" t="s">
        <v>18</v>
      </c>
      <c r="F41" s="252"/>
      <c r="G41" s="255" t="s">
        <v>4</v>
      </c>
      <c r="H41" s="256">
        <v>2</v>
      </c>
      <c r="I41" s="256">
        <f>Labour!D17</f>
        <v>466.67</v>
      </c>
      <c r="J41" s="256">
        <f>H41*I41</f>
        <v>933.34</v>
      </c>
    </row>
    <row r="42" spans="1:10">
      <c r="A42" s="253"/>
      <c r="B42" s="252"/>
      <c r="C42" s="252"/>
      <c r="D42" s="251" t="s">
        <v>955</v>
      </c>
      <c r="E42" s="251" t="s">
        <v>1293</v>
      </c>
      <c r="F42" s="252"/>
      <c r="G42" s="252"/>
      <c r="H42" s="252"/>
      <c r="I42" s="252"/>
      <c r="J42" s="252"/>
    </row>
    <row r="43" spans="1:10">
      <c r="A43" s="253"/>
      <c r="B43" s="252"/>
      <c r="C43" s="252"/>
      <c r="D43" s="252"/>
      <c r="E43" s="254" t="s">
        <v>2321</v>
      </c>
      <c r="F43" s="252"/>
      <c r="G43" s="255" t="s">
        <v>29</v>
      </c>
      <c r="H43" s="256">
        <v>0.04</v>
      </c>
      <c r="I43" s="256">
        <f>Material!D126</f>
        <v>1267</v>
      </c>
      <c r="J43" s="256">
        <f>I43*H43</f>
        <v>50.68</v>
      </c>
    </row>
    <row r="44" spans="1:10">
      <c r="A44" s="253"/>
      <c r="B44" s="252"/>
      <c r="C44" s="252"/>
      <c r="D44" s="252"/>
      <c r="E44" s="254" t="s">
        <v>2322</v>
      </c>
      <c r="F44" s="252"/>
      <c r="G44" s="255" t="s">
        <v>71</v>
      </c>
      <c r="H44" s="256">
        <v>0.03</v>
      </c>
      <c r="I44" s="256">
        <f>Material!D51</f>
        <v>6953.12</v>
      </c>
      <c r="J44" s="256">
        <f>H44*I44</f>
        <v>208.59359999999998</v>
      </c>
    </row>
    <row r="45" spans="1:10" ht="16.5" customHeight="1">
      <c r="A45" s="253"/>
      <c r="B45" s="252"/>
      <c r="C45" s="252"/>
      <c r="D45" s="252"/>
      <c r="E45" s="731" t="s">
        <v>2326</v>
      </c>
      <c r="F45" s="731"/>
      <c r="G45" s="255" t="s">
        <v>27</v>
      </c>
      <c r="H45" s="256">
        <v>7.5</v>
      </c>
      <c r="I45" s="256">
        <f>Material!D114</f>
        <v>6880</v>
      </c>
      <c r="J45" s="256">
        <f>H45*I45</f>
        <v>51600</v>
      </c>
    </row>
    <row r="46" spans="1:10" ht="17.25" customHeight="1">
      <c r="A46" s="253"/>
      <c r="B46" s="252"/>
      <c r="C46" s="252"/>
      <c r="D46" s="251" t="s">
        <v>957</v>
      </c>
      <c r="E46" s="251" t="s">
        <v>2327</v>
      </c>
      <c r="F46" s="252"/>
      <c r="G46" s="252"/>
      <c r="H46" s="252"/>
      <c r="I46" s="252"/>
      <c r="J46" s="258">
        <f>SUM(J39:J45)*12.5%</f>
        <v>6624.3995500000001</v>
      </c>
    </row>
    <row r="47" spans="1:10">
      <c r="A47" s="253"/>
      <c r="B47" s="252"/>
      <c r="C47" s="252"/>
      <c r="D47" s="251"/>
      <c r="E47" s="251"/>
      <c r="F47" s="252"/>
      <c r="G47" s="252"/>
      <c r="H47" s="252"/>
      <c r="I47" s="252"/>
      <c r="J47" s="258"/>
    </row>
    <row r="48" spans="1:10">
      <c r="A48" s="253"/>
      <c r="B48" s="252"/>
      <c r="C48" s="252"/>
      <c r="D48" s="254" t="s">
        <v>2328</v>
      </c>
      <c r="E48" s="252"/>
      <c r="F48" s="252"/>
      <c r="G48" s="252"/>
      <c r="H48" s="252"/>
      <c r="I48" s="252"/>
      <c r="J48" s="256">
        <f>SUM(J39:J46)</f>
        <v>59619.595950000003</v>
      </c>
    </row>
    <row r="49" spans="1:10">
      <c r="A49" s="253"/>
      <c r="B49" s="252"/>
      <c r="C49" s="252"/>
      <c r="D49" s="251" t="s">
        <v>2329</v>
      </c>
      <c r="E49" s="252"/>
      <c r="F49" s="252"/>
      <c r="G49" s="252"/>
      <c r="H49" s="252"/>
      <c r="I49" s="252"/>
      <c r="J49" s="258">
        <f>J48/7.5</f>
        <v>7949.2794600000007</v>
      </c>
    </row>
    <row r="50" spans="1:10">
      <c r="A50" s="253"/>
      <c r="B50" s="252"/>
      <c r="C50" s="251" t="s">
        <v>416</v>
      </c>
      <c r="D50" s="251" t="s">
        <v>868</v>
      </c>
      <c r="E50" s="252"/>
      <c r="F50" s="252"/>
      <c r="G50" s="252"/>
      <c r="H50" s="252"/>
      <c r="I50" s="252"/>
      <c r="J50" s="252"/>
    </row>
    <row r="51" spans="1:10">
      <c r="A51" s="253"/>
      <c r="B51" s="252"/>
      <c r="C51" s="252"/>
      <c r="D51" s="251" t="s">
        <v>953</v>
      </c>
      <c r="E51" s="251" t="s">
        <v>1230</v>
      </c>
      <c r="F51" s="252"/>
      <c r="G51" s="252"/>
      <c r="H51" s="252"/>
      <c r="I51" s="252"/>
      <c r="J51" s="252"/>
    </row>
    <row r="52" spans="1:10">
      <c r="A52" s="253"/>
      <c r="B52" s="252"/>
      <c r="C52" s="252"/>
      <c r="D52" s="252"/>
      <c r="E52" s="254" t="s">
        <v>17</v>
      </c>
      <c r="F52" s="252"/>
      <c r="G52" s="255" t="s">
        <v>4</v>
      </c>
      <c r="H52" s="256">
        <v>0.05</v>
      </c>
      <c r="I52" s="256">
        <f>Labour!D16</f>
        <v>466.67</v>
      </c>
      <c r="J52" s="256">
        <f>I52*H52</f>
        <v>23.333500000000001</v>
      </c>
    </row>
    <row r="53" spans="1:10">
      <c r="A53" s="253"/>
      <c r="B53" s="252"/>
      <c r="C53" s="252"/>
      <c r="D53" s="252"/>
      <c r="E53" s="254" t="s">
        <v>2320</v>
      </c>
      <c r="F53" s="252"/>
      <c r="G53" s="255" t="s">
        <v>4</v>
      </c>
      <c r="H53" s="256">
        <v>0.15</v>
      </c>
      <c r="I53" s="256">
        <f>Labour!D14</f>
        <v>642.33000000000004</v>
      </c>
      <c r="J53" s="256">
        <f>I53*H53</f>
        <v>96.349500000000006</v>
      </c>
    </row>
    <row r="54" spans="1:10">
      <c r="A54" s="253"/>
      <c r="B54" s="252"/>
      <c r="C54" s="252"/>
      <c r="D54" s="252"/>
      <c r="E54" s="254" t="s">
        <v>18</v>
      </c>
      <c r="F54" s="252"/>
      <c r="G54" s="255" t="s">
        <v>4</v>
      </c>
      <c r="H54" s="256">
        <v>1.2</v>
      </c>
      <c r="I54" s="256">
        <f>Labour!D17</f>
        <v>466.67</v>
      </c>
      <c r="J54" s="256">
        <f>H54*I54</f>
        <v>560.00400000000002</v>
      </c>
    </row>
    <row r="55" spans="1:10">
      <c r="A55" s="253"/>
      <c r="B55" s="252"/>
      <c r="C55" s="252"/>
      <c r="D55" s="251" t="s">
        <v>955</v>
      </c>
      <c r="E55" s="251" t="s">
        <v>1293</v>
      </c>
      <c r="F55" s="252"/>
      <c r="G55" s="252"/>
      <c r="H55" s="252"/>
      <c r="I55" s="252"/>
      <c r="J55" s="252"/>
    </row>
    <row r="56" spans="1:10">
      <c r="A56" s="253"/>
      <c r="B56" s="252"/>
      <c r="C56" s="252"/>
      <c r="D56" s="252"/>
      <c r="E56" s="254" t="s">
        <v>2321</v>
      </c>
      <c r="F56" s="252"/>
      <c r="G56" s="255" t="s">
        <v>29</v>
      </c>
      <c r="H56" s="259">
        <v>2.4E-2</v>
      </c>
      <c r="I56" s="256">
        <f>Material!D126</f>
        <v>1267</v>
      </c>
      <c r="J56" s="256">
        <f>I56*H56</f>
        <v>30.408000000000001</v>
      </c>
    </row>
    <row r="57" spans="1:10">
      <c r="A57" s="253"/>
      <c r="B57" s="252"/>
      <c r="C57" s="252"/>
      <c r="D57" s="252"/>
      <c r="E57" s="254" t="s">
        <v>2322</v>
      </c>
      <c r="F57" s="252"/>
      <c r="G57" s="255" t="s">
        <v>71</v>
      </c>
      <c r="H57" s="259">
        <v>1.7999999999999999E-2</v>
      </c>
      <c r="I57" s="256">
        <f>Material!D51</f>
        <v>6953.12</v>
      </c>
      <c r="J57" s="256">
        <f>H57*I57</f>
        <v>125.15615999999999</v>
      </c>
    </row>
    <row r="58" spans="1:10" ht="16.5" customHeight="1">
      <c r="A58" s="253"/>
      <c r="B58" s="252"/>
      <c r="C58" s="252"/>
      <c r="D58" s="252"/>
      <c r="E58" s="254" t="s">
        <v>2326</v>
      </c>
      <c r="F58" s="252"/>
      <c r="G58" s="255" t="s">
        <v>27</v>
      </c>
      <c r="H58" s="256">
        <v>7.5</v>
      </c>
      <c r="I58" s="256">
        <f>Material!D115</f>
        <v>4086</v>
      </c>
      <c r="J58" s="256">
        <f>I58*H58</f>
        <v>30645</v>
      </c>
    </row>
    <row r="59" spans="1:10">
      <c r="A59" s="253"/>
      <c r="B59" s="252"/>
      <c r="C59" s="252"/>
      <c r="D59" s="251" t="s">
        <v>957</v>
      </c>
      <c r="E59" s="251" t="s">
        <v>2327</v>
      </c>
      <c r="F59" s="252"/>
      <c r="G59" s="252"/>
      <c r="H59" s="252"/>
      <c r="I59" s="252"/>
      <c r="J59" s="258">
        <f>SUM(J52:J58)*12.5%</f>
        <v>3935.031395</v>
      </c>
    </row>
    <row r="60" spans="1:10">
      <c r="A60" s="253"/>
      <c r="B60" s="252"/>
      <c r="C60" s="252"/>
      <c r="D60" s="251"/>
      <c r="E60" s="251"/>
      <c r="F60" s="252"/>
      <c r="G60" s="252"/>
      <c r="H60" s="252"/>
      <c r="I60" s="252"/>
      <c r="J60" s="258"/>
    </row>
    <row r="61" spans="1:10">
      <c r="A61" s="253"/>
      <c r="B61" s="252"/>
      <c r="C61" s="252"/>
      <c r="D61" s="254" t="s">
        <v>2328</v>
      </c>
      <c r="E61" s="252"/>
      <c r="F61" s="252"/>
      <c r="G61" s="252"/>
      <c r="H61" s="252"/>
      <c r="I61" s="252"/>
      <c r="J61" s="256">
        <f>SUM(J52:J59)</f>
        <v>35415.282554999998</v>
      </c>
    </row>
    <row r="62" spans="1:10">
      <c r="A62" s="253"/>
      <c r="B62" s="252"/>
      <c r="C62" s="252"/>
      <c r="D62" s="251" t="s">
        <v>2329</v>
      </c>
      <c r="E62" s="252"/>
      <c r="F62" s="252"/>
      <c r="G62" s="252"/>
      <c r="H62" s="252"/>
      <c r="I62" s="252"/>
      <c r="J62" s="258">
        <f>J61/7.5</f>
        <v>4722.0376740000002</v>
      </c>
    </row>
    <row r="63" spans="1:10" ht="30.75" customHeight="1">
      <c r="A63" s="253"/>
      <c r="B63" s="260" t="s">
        <v>726</v>
      </c>
      <c r="C63" s="730" t="s">
        <v>2330</v>
      </c>
      <c r="D63" s="730"/>
      <c r="E63" s="730"/>
      <c r="F63" s="730"/>
      <c r="G63" s="252"/>
      <c r="H63" s="252"/>
      <c r="I63" s="252"/>
      <c r="J63" s="252"/>
    </row>
    <row r="64" spans="1:10" ht="30" customHeight="1">
      <c r="A64" s="249">
        <v>9.4</v>
      </c>
      <c r="B64" s="250">
        <v>1100</v>
      </c>
      <c r="C64" s="729" t="s">
        <v>869</v>
      </c>
      <c r="D64" s="729"/>
      <c r="E64" s="729"/>
      <c r="F64" s="729"/>
      <c r="G64" s="252"/>
      <c r="H64" s="252"/>
      <c r="I64" s="252"/>
      <c r="J64" s="252"/>
    </row>
    <row r="65" spans="1:10" ht="66" customHeight="1">
      <c r="A65" s="253"/>
      <c r="B65" s="252"/>
      <c r="C65" s="731" t="s">
        <v>870</v>
      </c>
      <c r="D65" s="731"/>
      <c r="E65" s="731"/>
      <c r="F65" s="731"/>
      <c r="G65" s="252"/>
      <c r="H65" s="252"/>
      <c r="I65" s="252"/>
      <c r="J65" s="252"/>
    </row>
    <row r="66" spans="1:10">
      <c r="A66" s="253"/>
      <c r="B66" s="252"/>
      <c r="C66" s="254" t="s">
        <v>1430</v>
      </c>
      <c r="D66" s="252"/>
      <c r="E66" s="252"/>
      <c r="F66" s="252"/>
      <c r="G66" s="252"/>
      <c r="H66" s="252"/>
      <c r="I66" s="252"/>
      <c r="J66" s="252"/>
    </row>
    <row r="67" spans="1:10">
      <c r="A67" s="253"/>
      <c r="B67" s="252"/>
      <c r="C67" s="254" t="s">
        <v>2318</v>
      </c>
      <c r="D67" s="252"/>
      <c r="E67" s="252"/>
      <c r="F67" s="252"/>
      <c r="G67" s="252"/>
      <c r="H67" s="252"/>
      <c r="I67" s="252"/>
      <c r="J67" s="252"/>
    </row>
    <row r="68" spans="1:10">
      <c r="A68" s="253"/>
      <c r="B68" s="252"/>
      <c r="C68" s="254" t="s">
        <v>2319</v>
      </c>
      <c r="D68" s="252"/>
      <c r="E68" s="252"/>
      <c r="F68" s="252"/>
      <c r="G68" s="252"/>
      <c r="H68" s="252"/>
      <c r="I68" s="252"/>
      <c r="J68" s="252"/>
    </row>
    <row r="69" spans="1:10">
      <c r="A69" s="253"/>
      <c r="B69" s="252"/>
      <c r="C69" s="251" t="s">
        <v>386</v>
      </c>
      <c r="D69" s="251" t="s">
        <v>866</v>
      </c>
      <c r="E69" s="252"/>
      <c r="F69" s="252"/>
      <c r="G69" s="252"/>
      <c r="H69" s="252"/>
      <c r="I69" s="252"/>
      <c r="J69" s="252"/>
    </row>
    <row r="70" spans="1:10">
      <c r="A70" s="253"/>
      <c r="B70" s="252"/>
      <c r="C70" s="252"/>
      <c r="D70" s="251" t="s">
        <v>953</v>
      </c>
      <c r="E70" s="251" t="s">
        <v>1230</v>
      </c>
      <c r="F70" s="252"/>
      <c r="G70" s="252"/>
      <c r="H70" s="252"/>
      <c r="I70" s="252"/>
      <c r="J70" s="252"/>
    </row>
    <row r="71" spans="1:10">
      <c r="A71" s="253"/>
      <c r="B71" s="252"/>
      <c r="C71" s="252"/>
      <c r="D71" s="252"/>
      <c r="E71" s="254" t="s">
        <v>17</v>
      </c>
      <c r="F71" s="252"/>
      <c r="G71" s="255" t="s">
        <v>4</v>
      </c>
      <c r="H71" s="256">
        <v>0.14000000000000001</v>
      </c>
      <c r="I71" s="256">
        <f>Labour!D16</f>
        <v>466.67</v>
      </c>
      <c r="J71" s="256">
        <f>I71*H71</f>
        <v>65.333800000000011</v>
      </c>
    </row>
    <row r="72" spans="1:10">
      <c r="A72" s="253"/>
      <c r="B72" s="252"/>
      <c r="C72" s="252"/>
      <c r="D72" s="252"/>
      <c r="E72" s="254" t="s">
        <v>2320</v>
      </c>
      <c r="F72" s="252"/>
      <c r="G72" s="255" t="s">
        <v>4</v>
      </c>
      <c r="H72" s="256">
        <v>0.5</v>
      </c>
      <c r="I72" s="256">
        <f>Labour!D14</f>
        <v>642.33000000000004</v>
      </c>
      <c r="J72" s="256">
        <f>I72*H72</f>
        <v>321.16500000000002</v>
      </c>
    </row>
    <row r="73" spans="1:10">
      <c r="A73" s="253"/>
      <c r="B73" s="252"/>
      <c r="C73" s="252"/>
      <c r="D73" s="252"/>
      <c r="E73" s="254" t="s">
        <v>18</v>
      </c>
      <c r="F73" s="252"/>
      <c r="G73" s="255" t="s">
        <v>4</v>
      </c>
      <c r="H73" s="256">
        <v>3</v>
      </c>
      <c r="I73" s="256">
        <f>Labour!D17</f>
        <v>466.67</v>
      </c>
      <c r="J73" s="256">
        <f>H73*I73</f>
        <v>1400.01</v>
      </c>
    </row>
    <row r="74" spans="1:10">
      <c r="A74" s="253"/>
      <c r="B74" s="252"/>
      <c r="C74" s="252"/>
      <c r="D74" s="251" t="s">
        <v>955</v>
      </c>
      <c r="E74" s="251" t="s">
        <v>1293</v>
      </c>
      <c r="F74" s="252"/>
      <c r="G74" s="252"/>
      <c r="H74" s="252"/>
      <c r="I74" s="252"/>
      <c r="J74" s="252"/>
    </row>
    <row r="75" spans="1:10">
      <c r="A75" s="253"/>
      <c r="B75" s="252"/>
      <c r="C75" s="252"/>
      <c r="D75" s="252"/>
      <c r="E75" s="254" t="s">
        <v>2321</v>
      </c>
      <c r="F75" s="252"/>
      <c r="G75" s="255" t="s">
        <v>29</v>
      </c>
      <c r="H75" s="256">
        <v>0.05</v>
      </c>
      <c r="I75" s="256">
        <f>Material!D126</f>
        <v>1267</v>
      </c>
      <c r="J75" s="256">
        <f>I75*H75</f>
        <v>63.35</v>
      </c>
    </row>
    <row r="76" spans="1:10">
      <c r="A76" s="253"/>
      <c r="B76" s="252"/>
      <c r="C76" s="252"/>
      <c r="D76" s="252"/>
      <c r="E76" s="254" t="s">
        <v>2322</v>
      </c>
      <c r="F76" s="252"/>
      <c r="G76" s="255" t="s">
        <v>71</v>
      </c>
      <c r="H76" s="256">
        <v>7.0000000000000007E-2</v>
      </c>
      <c r="I76" s="256">
        <f>Material!D51</f>
        <v>6953.12</v>
      </c>
      <c r="J76" s="256">
        <f>H76*I76</f>
        <v>486.71840000000003</v>
      </c>
    </row>
    <row r="77" spans="1:10">
      <c r="A77" s="253"/>
      <c r="B77" s="252"/>
      <c r="C77" s="252"/>
      <c r="D77" s="252"/>
      <c r="E77" s="254" t="s">
        <v>2331</v>
      </c>
      <c r="F77" s="252"/>
      <c r="G77" s="255" t="s">
        <v>27</v>
      </c>
      <c r="H77" s="256">
        <v>7.5</v>
      </c>
      <c r="I77" s="256">
        <f>Material!D118</f>
        <v>10028</v>
      </c>
      <c r="J77" s="256">
        <f>I77*H77</f>
        <v>75210</v>
      </c>
    </row>
    <row r="78" spans="1:10">
      <c r="A78" s="253"/>
      <c r="B78" s="252"/>
      <c r="C78" s="252"/>
      <c r="D78" s="251" t="s">
        <v>957</v>
      </c>
      <c r="E78" s="251" t="s">
        <v>1390</v>
      </c>
      <c r="F78" s="252"/>
      <c r="G78" s="252"/>
      <c r="H78" s="252"/>
      <c r="I78" s="252"/>
      <c r="J78" s="258">
        <f>SUM(J71:J77)*12.5%</f>
        <v>9693.32215</v>
      </c>
    </row>
    <row r="79" spans="1:10">
      <c r="A79" s="253"/>
      <c r="B79" s="252"/>
      <c r="C79" s="252"/>
      <c r="D79" s="251"/>
      <c r="E79" s="251"/>
      <c r="F79" s="252"/>
      <c r="G79" s="252"/>
      <c r="H79" s="252"/>
      <c r="I79" s="252"/>
      <c r="J79" s="258"/>
    </row>
    <row r="80" spans="1:10">
      <c r="A80" s="253"/>
      <c r="B80" s="252"/>
      <c r="C80" s="252"/>
      <c r="D80" s="254" t="s">
        <v>2324</v>
      </c>
      <c r="E80" s="252"/>
      <c r="F80" s="252"/>
      <c r="G80" s="252"/>
      <c r="H80" s="252"/>
      <c r="I80" s="252"/>
      <c r="J80" s="256">
        <f>SUM(J71:J78)</f>
        <v>87239.899349999992</v>
      </c>
    </row>
    <row r="81" spans="1:10">
      <c r="A81" s="253"/>
      <c r="B81" s="252"/>
      <c r="C81" s="252"/>
      <c r="D81" s="251" t="s">
        <v>2325</v>
      </c>
      <c r="E81" s="252"/>
      <c r="F81" s="252"/>
      <c r="G81" s="252"/>
      <c r="H81" s="252"/>
      <c r="I81" s="252"/>
      <c r="J81" s="258">
        <f>J80/7.5</f>
        <v>11631.986579999999</v>
      </c>
    </row>
    <row r="82" spans="1:10">
      <c r="A82" s="253"/>
      <c r="B82" s="252"/>
      <c r="C82" s="251" t="s">
        <v>388</v>
      </c>
      <c r="D82" s="251" t="s">
        <v>867</v>
      </c>
      <c r="E82" s="252"/>
      <c r="F82" s="252"/>
      <c r="G82" s="252"/>
      <c r="H82" s="252"/>
      <c r="I82" s="252"/>
      <c r="J82" s="252"/>
    </row>
    <row r="83" spans="1:10">
      <c r="A83" s="253"/>
      <c r="B83" s="252"/>
      <c r="C83" s="252"/>
      <c r="D83" s="251" t="s">
        <v>953</v>
      </c>
      <c r="E83" s="251" t="s">
        <v>1230</v>
      </c>
      <c r="F83" s="252"/>
      <c r="G83" s="252"/>
      <c r="H83" s="252"/>
      <c r="I83" s="252"/>
      <c r="J83" s="252"/>
    </row>
    <row r="84" spans="1:10">
      <c r="A84" s="253"/>
      <c r="B84" s="252"/>
      <c r="C84" s="252"/>
      <c r="D84" s="252"/>
      <c r="E84" s="254" t="s">
        <v>17</v>
      </c>
      <c r="F84" s="252"/>
      <c r="G84" s="255" t="s">
        <v>4</v>
      </c>
      <c r="H84" s="256">
        <v>0.09</v>
      </c>
      <c r="I84" s="256">
        <f>Labour!D16</f>
        <v>466.67</v>
      </c>
      <c r="J84" s="256">
        <f>I84*H84</f>
        <v>42.000300000000003</v>
      </c>
    </row>
    <row r="85" spans="1:10">
      <c r="A85" s="253"/>
      <c r="B85" s="252"/>
      <c r="C85" s="252"/>
      <c r="D85" s="252"/>
      <c r="E85" s="254" t="s">
        <v>2320</v>
      </c>
      <c r="F85" s="252"/>
      <c r="G85" s="255" t="s">
        <v>4</v>
      </c>
      <c r="H85" s="256">
        <v>0.25</v>
      </c>
      <c r="I85" s="256">
        <f>Labour!D14</f>
        <v>642.33000000000004</v>
      </c>
      <c r="J85" s="256">
        <f>I85*H85</f>
        <v>160.58250000000001</v>
      </c>
    </row>
    <row r="86" spans="1:10">
      <c r="A86" s="253"/>
      <c r="B86" s="252"/>
      <c r="C86" s="252"/>
      <c r="D86" s="252"/>
      <c r="E86" s="254" t="s">
        <v>18</v>
      </c>
      <c r="F86" s="252"/>
      <c r="G86" s="255" t="s">
        <v>4</v>
      </c>
      <c r="H86" s="256">
        <v>2</v>
      </c>
      <c r="I86" s="256">
        <f>Labour!D17</f>
        <v>466.67</v>
      </c>
      <c r="J86" s="256">
        <f>H86*I86</f>
        <v>933.34</v>
      </c>
    </row>
    <row r="87" spans="1:10">
      <c r="A87" s="253"/>
      <c r="B87" s="252"/>
      <c r="C87" s="252"/>
      <c r="D87" s="251" t="s">
        <v>955</v>
      </c>
      <c r="E87" s="251" t="s">
        <v>1293</v>
      </c>
      <c r="F87" s="252"/>
      <c r="G87" s="252"/>
      <c r="H87" s="252"/>
      <c r="I87" s="252"/>
      <c r="J87" s="252"/>
    </row>
    <row r="88" spans="1:10">
      <c r="A88" s="253"/>
      <c r="B88" s="252"/>
      <c r="C88" s="252"/>
      <c r="D88" s="252"/>
      <c r="E88" s="254" t="s">
        <v>2321</v>
      </c>
      <c r="F88" s="252"/>
      <c r="G88" s="255" t="s">
        <v>29</v>
      </c>
      <c r="H88" s="256">
        <v>0.04</v>
      </c>
      <c r="I88" s="256">
        <f>Material!D126</f>
        <v>1267</v>
      </c>
      <c r="J88" s="256">
        <f>I88*H88</f>
        <v>50.68</v>
      </c>
    </row>
    <row r="89" spans="1:10">
      <c r="A89" s="253"/>
      <c r="B89" s="252"/>
      <c r="C89" s="252"/>
      <c r="D89" s="252"/>
      <c r="E89" s="254" t="s">
        <v>2322</v>
      </c>
      <c r="F89" s="252"/>
      <c r="G89" s="255" t="s">
        <v>71</v>
      </c>
      <c r="H89" s="256">
        <v>0.03</v>
      </c>
      <c r="I89" s="256">
        <f>Material!D51</f>
        <v>6953.12</v>
      </c>
      <c r="J89" s="256">
        <f>H89*I89</f>
        <v>208.59359999999998</v>
      </c>
    </row>
    <row r="90" spans="1:10" ht="15.75" customHeight="1">
      <c r="A90" s="253"/>
      <c r="B90" s="252"/>
      <c r="C90" s="252"/>
      <c r="D90" s="252"/>
      <c r="E90" s="731" t="s">
        <v>2332</v>
      </c>
      <c r="F90" s="731"/>
      <c r="G90" s="255" t="s">
        <v>27</v>
      </c>
      <c r="H90" s="256">
        <v>7.5</v>
      </c>
      <c r="I90" s="256">
        <f>Material!D119</f>
        <v>7568</v>
      </c>
      <c r="J90" s="256">
        <f>I90*H90</f>
        <v>56760</v>
      </c>
    </row>
    <row r="91" spans="1:10">
      <c r="A91" s="253"/>
      <c r="B91" s="252"/>
      <c r="C91" s="252"/>
      <c r="D91" s="251" t="s">
        <v>957</v>
      </c>
      <c r="E91" s="251" t="s">
        <v>2327</v>
      </c>
      <c r="F91" s="252"/>
      <c r="G91" s="252"/>
      <c r="H91" s="252"/>
      <c r="I91" s="252"/>
      <c r="J91" s="258">
        <f>SUM(J84:J90)*12.5%</f>
        <v>7269.3995500000001</v>
      </c>
    </row>
    <row r="92" spans="1:10">
      <c r="A92" s="253"/>
      <c r="B92" s="252"/>
      <c r="C92" s="252"/>
      <c r="D92" s="251"/>
      <c r="E92" s="251"/>
      <c r="F92" s="252"/>
      <c r="G92" s="252"/>
      <c r="H92" s="252"/>
      <c r="I92" s="252"/>
      <c r="J92" s="258"/>
    </row>
    <row r="93" spans="1:10">
      <c r="A93" s="253"/>
      <c r="B93" s="252"/>
      <c r="C93" s="252"/>
      <c r="D93" s="254" t="s">
        <v>2328</v>
      </c>
      <c r="E93" s="252"/>
      <c r="F93" s="252"/>
      <c r="G93" s="252"/>
      <c r="H93" s="252"/>
      <c r="I93" s="252"/>
      <c r="J93" s="256">
        <f>SUM(J84:J91)</f>
        <v>65424.595950000003</v>
      </c>
    </row>
    <row r="94" spans="1:10">
      <c r="A94" s="253"/>
      <c r="B94" s="252"/>
      <c r="C94" s="252"/>
      <c r="D94" s="251" t="s">
        <v>2329</v>
      </c>
      <c r="E94" s="252"/>
      <c r="F94" s="252"/>
      <c r="G94" s="252"/>
      <c r="H94" s="252"/>
      <c r="I94" s="252"/>
      <c r="J94" s="258">
        <f>J93/7.5</f>
        <v>8723.2794599999997</v>
      </c>
    </row>
    <row r="95" spans="1:10">
      <c r="A95" s="253"/>
      <c r="B95" s="252"/>
      <c r="C95" s="251" t="s">
        <v>416</v>
      </c>
      <c r="D95" s="251" t="s">
        <v>868</v>
      </c>
      <c r="E95" s="252"/>
      <c r="F95" s="252"/>
      <c r="G95" s="252"/>
      <c r="H95" s="252"/>
      <c r="I95" s="252"/>
      <c r="J95" s="252"/>
    </row>
    <row r="96" spans="1:10">
      <c r="A96" s="253"/>
      <c r="B96" s="252"/>
      <c r="C96" s="252"/>
      <c r="D96" s="251" t="s">
        <v>953</v>
      </c>
      <c r="E96" s="251" t="s">
        <v>1230</v>
      </c>
      <c r="F96" s="252"/>
      <c r="G96" s="252"/>
      <c r="H96" s="252"/>
      <c r="I96" s="252"/>
      <c r="J96" s="252"/>
    </row>
    <row r="97" spans="1:10">
      <c r="A97" s="253"/>
      <c r="B97" s="252"/>
      <c r="C97" s="252"/>
      <c r="D97" s="252"/>
      <c r="E97" s="254" t="s">
        <v>17</v>
      </c>
      <c r="F97" s="252"/>
      <c r="G97" s="255" t="s">
        <v>4</v>
      </c>
      <c r="H97" s="256">
        <v>0.05</v>
      </c>
      <c r="I97" s="256">
        <f>Labour!D16</f>
        <v>466.67</v>
      </c>
      <c r="J97" s="256">
        <f>I97*H97</f>
        <v>23.333500000000001</v>
      </c>
    </row>
    <row r="98" spans="1:10">
      <c r="A98" s="253"/>
      <c r="B98" s="252"/>
      <c r="C98" s="252"/>
      <c r="D98" s="252"/>
      <c r="E98" s="254" t="s">
        <v>2320</v>
      </c>
      <c r="F98" s="252"/>
      <c r="G98" s="255" t="s">
        <v>4</v>
      </c>
      <c r="H98" s="256">
        <v>0.15</v>
      </c>
      <c r="I98" s="256">
        <f>Labour!D14</f>
        <v>642.33000000000004</v>
      </c>
      <c r="J98" s="256">
        <f>I98*H98</f>
        <v>96.349500000000006</v>
      </c>
    </row>
    <row r="99" spans="1:10">
      <c r="A99" s="253"/>
      <c r="B99" s="252"/>
      <c r="C99" s="252"/>
      <c r="D99" s="252"/>
      <c r="E99" s="254" t="s">
        <v>18</v>
      </c>
      <c r="F99" s="252"/>
      <c r="G99" s="255" t="s">
        <v>4</v>
      </c>
      <c r="H99" s="256">
        <v>1.2</v>
      </c>
      <c r="I99" s="256">
        <f>Labour!D17</f>
        <v>466.67</v>
      </c>
      <c r="J99" s="256">
        <f>H99*I99</f>
        <v>560.00400000000002</v>
      </c>
    </row>
    <row r="100" spans="1:10">
      <c r="A100" s="253"/>
      <c r="B100" s="252"/>
      <c r="C100" s="252"/>
      <c r="D100" s="251" t="s">
        <v>955</v>
      </c>
      <c r="E100" s="251" t="s">
        <v>1293</v>
      </c>
      <c r="F100" s="252"/>
      <c r="G100" s="252"/>
      <c r="H100" s="252"/>
      <c r="I100" s="252"/>
      <c r="J100" s="252"/>
    </row>
    <row r="101" spans="1:10">
      <c r="A101" s="253"/>
      <c r="B101" s="252"/>
      <c r="C101" s="252"/>
      <c r="D101" s="252"/>
      <c r="E101" s="254" t="s">
        <v>2321</v>
      </c>
      <c r="F101" s="252"/>
      <c r="G101" s="255" t="s">
        <v>29</v>
      </c>
      <c r="H101" s="259">
        <v>2.4E-2</v>
      </c>
      <c r="I101" s="256">
        <f>Material!D126</f>
        <v>1267</v>
      </c>
      <c r="J101" s="256">
        <f>I101*H101</f>
        <v>30.408000000000001</v>
      </c>
    </row>
    <row r="102" spans="1:10">
      <c r="A102" s="253"/>
      <c r="B102" s="252"/>
      <c r="C102" s="252"/>
      <c r="D102" s="252"/>
      <c r="E102" s="254" t="s">
        <v>2322</v>
      </c>
      <c r="F102" s="252"/>
      <c r="G102" s="255" t="s">
        <v>71</v>
      </c>
      <c r="H102" s="259">
        <v>1.7999999999999999E-2</v>
      </c>
      <c r="I102" s="256">
        <f>Material!D51</f>
        <v>6953.12</v>
      </c>
      <c r="J102" s="256">
        <f>H102*I102</f>
        <v>125.15615999999999</v>
      </c>
    </row>
    <row r="103" spans="1:10" ht="15" customHeight="1">
      <c r="A103" s="253"/>
      <c r="B103" s="252"/>
      <c r="C103" s="252"/>
      <c r="D103" s="252"/>
      <c r="E103" s="254" t="s">
        <v>2332</v>
      </c>
      <c r="F103" s="252"/>
      <c r="G103" s="255" t="s">
        <v>27</v>
      </c>
      <c r="H103" s="256">
        <v>7.5</v>
      </c>
      <c r="I103" s="256">
        <f>Material!D120</f>
        <v>4495</v>
      </c>
      <c r="J103" s="256">
        <f>H103*I103</f>
        <v>33712.5</v>
      </c>
    </row>
    <row r="104" spans="1:10">
      <c r="A104" s="253"/>
      <c r="B104" s="252"/>
      <c r="C104" s="252"/>
      <c r="D104" s="251" t="s">
        <v>957</v>
      </c>
      <c r="E104" s="251" t="s">
        <v>2327</v>
      </c>
      <c r="F104" s="252"/>
      <c r="G104" s="252"/>
      <c r="H104" s="252"/>
      <c r="I104" s="252"/>
      <c r="J104" s="258">
        <f>SUM(J97:J103)*12.5%</f>
        <v>4318.468895</v>
      </c>
    </row>
    <row r="105" spans="1:10">
      <c r="A105" s="253"/>
      <c r="B105" s="252"/>
      <c r="C105" s="252"/>
      <c r="D105" s="251"/>
      <c r="E105" s="251"/>
      <c r="F105" s="252"/>
      <c r="G105" s="252"/>
      <c r="H105" s="252"/>
      <c r="I105" s="252"/>
      <c r="J105" s="258"/>
    </row>
    <row r="106" spans="1:10">
      <c r="A106" s="253"/>
      <c r="B106" s="252"/>
      <c r="C106" s="252"/>
      <c r="D106" s="254" t="s">
        <v>2328</v>
      </c>
      <c r="E106" s="252"/>
      <c r="F106" s="252"/>
      <c r="G106" s="252"/>
      <c r="H106" s="252"/>
      <c r="I106" s="252"/>
      <c r="J106" s="256">
        <f>SUM(J97:J104)</f>
        <v>38866.220054999998</v>
      </c>
    </row>
    <row r="107" spans="1:10">
      <c r="A107" s="253"/>
      <c r="B107" s="252"/>
      <c r="C107" s="252"/>
      <c r="D107" s="251" t="s">
        <v>2329</v>
      </c>
      <c r="E107" s="252"/>
      <c r="F107" s="252"/>
      <c r="G107" s="252"/>
      <c r="H107" s="252"/>
      <c r="I107" s="252"/>
      <c r="J107" s="258">
        <f>J106/7.5</f>
        <v>5182.1626740000002</v>
      </c>
    </row>
    <row r="108" spans="1:10" ht="30.75" customHeight="1">
      <c r="A108" s="253"/>
      <c r="B108" s="260" t="s">
        <v>726</v>
      </c>
      <c r="C108" s="730" t="s">
        <v>2330</v>
      </c>
      <c r="D108" s="730"/>
      <c r="E108" s="730"/>
      <c r="F108" s="730"/>
      <c r="G108" s="252"/>
      <c r="H108" s="252"/>
      <c r="I108" s="252"/>
      <c r="J108" s="252"/>
    </row>
    <row r="109" spans="1:10" ht="30" customHeight="1">
      <c r="A109" s="249">
        <v>9.5</v>
      </c>
      <c r="B109" s="250">
        <v>1100</v>
      </c>
      <c r="C109" s="729" t="s">
        <v>871</v>
      </c>
      <c r="D109" s="729"/>
      <c r="E109" s="729"/>
      <c r="F109" s="729"/>
      <c r="G109" s="252"/>
      <c r="H109" s="252"/>
      <c r="I109" s="252"/>
      <c r="J109" s="252"/>
    </row>
    <row r="110" spans="1:10" ht="66.75" customHeight="1">
      <c r="A110" s="253"/>
      <c r="B110" s="252"/>
      <c r="C110" s="731" t="s">
        <v>872</v>
      </c>
      <c r="D110" s="731"/>
      <c r="E110" s="731"/>
      <c r="F110" s="731"/>
      <c r="G110" s="252"/>
      <c r="H110" s="252"/>
      <c r="I110" s="252"/>
      <c r="J110" s="252"/>
    </row>
    <row r="111" spans="1:10">
      <c r="A111" s="253"/>
      <c r="B111" s="252"/>
      <c r="C111" s="254" t="s">
        <v>1430</v>
      </c>
      <c r="D111" s="252"/>
      <c r="E111" s="252"/>
      <c r="F111" s="252"/>
      <c r="G111" s="252"/>
      <c r="H111" s="252"/>
      <c r="I111" s="252"/>
      <c r="J111" s="252"/>
    </row>
    <row r="112" spans="1:10">
      <c r="A112" s="253"/>
      <c r="B112" s="252"/>
      <c r="C112" s="254" t="s">
        <v>2318</v>
      </c>
      <c r="D112" s="252"/>
      <c r="E112" s="252"/>
      <c r="F112" s="252"/>
      <c r="G112" s="252"/>
      <c r="H112" s="252"/>
      <c r="I112" s="252"/>
      <c r="J112" s="252"/>
    </row>
    <row r="113" spans="1:10">
      <c r="A113" s="253"/>
      <c r="B113" s="252"/>
      <c r="C113" s="254" t="s">
        <v>2333</v>
      </c>
      <c r="D113" s="252"/>
      <c r="E113" s="252"/>
      <c r="F113" s="252"/>
      <c r="G113" s="252"/>
      <c r="H113" s="252"/>
      <c r="I113" s="252"/>
      <c r="J113" s="252"/>
    </row>
    <row r="114" spans="1:10">
      <c r="A114" s="253"/>
      <c r="B114" s="252"/>
      <c r="C114" s="251" t="s">
        <v>386</v>
      </c>
      <c r="D114" s="251" t="s">
        <v>866</v>
      </c>
      <c r="E114" s="252"/>
      <c r="F114" s="252"/>
      <c r="G114" s="252"/>
      <c r="H114" s="252"/>
      <c r="I114" s="252"/>
      <c r="J114" s="252"/>
    </row>
    <row r="115" spans="1:10">
      <c r="A115" s="253"/>
      <c r="B115" s="252"/>
      <c r="C115" s="252"/>
      <c r="D115" s="251" t="s">
        <v>953</v>
      </c>
      <c r="E115" s="251" t="s">
        <v>1230</v>
      </c>
      <c r="F115" s="252"/>
      <c r="G115" s="252"/>
      <c r="H115" s="252"/>
      <c r="I115" s="252"/>
      <c r="J115" s="252"/>
    </row>
    <row r="116" spans="1:10">
      <c r="A116" s="253"/>
      <c r="B116" s="252"/>
      <c r="C116" s="252"/>
      <c r="D116" s="252"/>
      <c r="E116" s="254" t="s">
        <v>17</v>
      </c>
      <c r="F116" s="252"/>
      <c r="G116" s="255" t="s">
        <v>4</v>
      </c>
      <c r="H116" s="256">
        <v>0.34</v>
      </c>
      <c r="I116" s="256">
        <f>Labour!D16</f>
        <v>466.67</v>
      </c>
      <c r="J116" s="256">
        <f>I116*H116</f>
        <v>158.66780000000003</v>
      </c>
    </row>
    <row r="117" spans="1:10">
      <c r="A117" s="253"/>
      <c r="B117" s="252"/>
      <c r="C117" s="252"/>
      <c r="D117" s="252"/>
      <c r="E117" s="254" t="s">
        <v>2288</v>
      </c>
      <c r="F117" s="252"/>
      <c r="G117" s="255" t="s">
        <v>4</v>
      </c>
      <c r="H117" s="256">
        <v>1.2</v>
      </c>
      <c r="I117" s="256">
        <f>Labour!D14</f>
        <v>642.33000000000004</v>
      </c>
      <c r="J117" s="256">
        <f>I117*H117</f>
        <v>770.79600000000005</v>
      </c>
    </row>
    <row r="118" spans="1:10">
      <c r="A118" s="253"/>
      <c r="B118" s="252"/>
      <c r="C118" s="252"/>
      <c r="D118" s="252"/>
      <c r="E118" s="254" t="s">
        <v>18</v>
      </c>
      <c r="F118" s="252"/>
      <c r="G118" s="255" t="s">
        <v>4</v>
      </c>
      <c r="H118" s="256">
        <v>7.2</v>
      </c>
      <c r="I118" s="256">
        <f>Labour!D17</f>
        <v>466.67</v>
      </c>
      <c r="J118" s="256">
        <f>H118*I118</f>
        <v>3360.0240000000003</v>
      </c>
    </row>
    <row r="119" spans="1:10">
      <c r="A119" s="253"/>
      <c r="B119" s="252"/>
      <c r="C119" s="252"/>
      <c r="D119" s="251" t="s">
        <v>955</v>
      </c>
      <c r="E119" s="251" t="s">
        <v>1293</v>
      </c>
      <c r="F119" s="252"/>
      <c r="G119" s="252"/>
      <c r="H119" s="252"/>
      <c r="I119" s="252"/>
      <c r="J119" s="252"/>
    </row>
    <row r="120" spans="1:10">
      <c r="A120" s="253"/>
      <c r="B120" s="252"/>
      <c r="C120" s="252"/>
      <c r="D120" s="252"/>
      <c r="E120" s="254" t="s">
        <v>2321</v>
      </c>
      <c r="F120" s="252"/>
      <c r="G120" s="255" t="s">
        <v>29</v>
      </c>
      <c r="H120" s="256">
        <v>0.11</v>
      </c>
      <c r="I120" s="256">
        <f>Material!D126</f>
        <v>1267</v>
      </c>
      <c r="J120" s="256">
        <f>I120*H120</f>
        <v>139.37</v>
      </c>
    </row>
    <row r="121" spans="1:10">
      <c r="A121" s="253"/>
      <c r="B121" s="252"/>
      <c r="C121" s="252"/>
      <c r="D121" s="252"/>
      <c r="E121" s="254" t="s">
        <v>2322</v>
      </c>
      <c r="F121" s="252"/>
      <c r="G121" s="255" t="s">
        <v>71</v>
      </c>
      <c r="H121" s="256">
        <v>0.14000000000000001</v>
      </c>
      <c r="I121" s="256">
        <f>Material!D51</f>
        <v>6953.12</v>
      </c>
      <c r="J121" s="256">
        <f>H121*I121</f>
        <v>973.43680000000006</v>
      </c>
    </row>
    <row r="122" spans="1:10" ht="12.75" customHeight="1">
      <c r="A122" s="253"/>
      <c r="B122" s="252"/>
      <c r="C122" s="252"/>
      <c r="D122" s="252"/>
      <c r="E122" s="731" t="s">
        <v>2326</v>
      </c>
      <c r="F122" s="731"/>
      <c r="G122" s="255" t="s">
        <v>27</v>
      </c>
      <c r="H122" s="256">
        <v>15</v>
      </c>
      <c r="I122" s="256">
        <f>Material!D113</f>
        <v>9116</v>
      </c>
      <c r="J122" s="256">
        <f>H122*I122</f>
        <v>136740</v>
      </c>
    </row>
    <row r="123" spans="1:10">
      <c r="A123" s="253"/>
      <c r="B123" s="252"/>
      <c r="C123" s="252"/>
      <c r="D123" s="251" t="s">
        <v>957</v>
      </c>
      <c r="E123" s="251" t="s">
        <v>2327</v>
      </c>
      <c r="F123" s="252"/>
      <c r="G123" s="252"/>
      <c r="H123" s="252"/>
      <c r="I123" s="252"/>
      <c r="J123" s="258">
        <f>SUM(J116:J122)*12.5%</f>
        <v>17767.786824999999</v>
      </c>
    </row>
    <row r="124" spans="1:10">
      <c r="A124" s="253"/>
      <c r="B124" s="252"/>
      <c r="C124" s="252"/>
      <c r="D124" s="251"/>
      <c r="E124" s="251"/>
      <c r="F124" s="252"/>
      <c r="G124" s="252"/>
      <c r="H124" s="252"/>
      <c r="I124" s="252"/>
      <c r="J124" s="258"/>
    </row>
    <row r="125" spans="1:10">
      <c r="A125" s="253"/>
      <c r="B125" s="252"/>
      <c r="C125" s="252"/>
      <c r="D125" s="254" t="s">
        <v>2328</v>
      </c>
      <c r="E125" s="252"/>
      <c r="F125" s="252"/>
      <c r="G125" s="252"/>
      <c r="H125" s="252"/>
      <c r="I125" s="252"/>
      <c r="J125" s="256">
        <f>SUM(J116:J123)</f>
        <v>159910.08142499998</v>
      </c>
    </row>
    <row r="126" spans="1:10">
      <c r="A126" s="253"/>
      <c r="B126" s="252"/>
      <c r="C126" s="252"/>
      <c r="D126" s="251" t="s">
        <v>2334</v>
      </c>
      <c r="E126" s="252"/>
      <c r="F126" s="252"/>
      <c r="G126" s="252"/>
      <c r="H126" s="252"/>
      <c r="I126" s="252"/>
      <c r="J126" s="258">
        <f>J125/7.5</f>
        <v>21321.344189999996</v>
      </c>
    </row>
    <row r="127" spans="1:10">
      <c r="A127" s="253"/>
      <c r="B127" s="252"/>
      <c r="C127" s="251" t="s">
        <v>388</v>
      </c>
      <c r="D127" s="251" t="s">
        <v>867</v>
      </c>
      <c r="E127" s="252"/>
      <c r="F127" s="252"/>
      <c r="G127" s="252"/>
      <c r="H127" s="252"/>
      <c r="I127" s="252"/>
      <c r="J127" s="252"/>
    </row>
    <row r="128" spans="1:10">
      <c r="A128" s="253"/>
      <c r="B128" s="252"/>
      <c r="C128" s="252"/>
      <c r="D128" s="251" t="s">
        <v>953</v>
      </c>
      <c r="E128" s="251" t="s">
        <v>1230</v>
      </c>
      <c r="F128" s="252"/>
      <c r="G128" s="252"/>
      <c r="H128" s="252"/>
      <c r="I128" s="252"/>
      <c r="J128" s="252"/>
    </row>
    <row r="129" spans="1:10">
      <c r="A129" s="253"/>
      <c r="B129" s="252"/>
      <c r="C129" s="252"/>
      <c r="D129" s="252"/>
      <c r="E129" s="254" t="s">
        <v>17</v>
      </c>
      <c r="F129" s="252"/>
      <c r="G129" s="255" t="s">
        <v>4</v>
      </c>
      <c r="H129" s="256">
        <v>0.22</v>
      </c>
      <c r="I129" s="256">
        <f>Labour!D16</f>
        <v>466.67</v>
      </c>
      <c r="J129" s="256">
        <f>I129*H129</f>
        <v>102.6674</v>
      </c>
    </row>
    <row r="130" spans="1:10">
      <c r="A130" s="253"/>
      <c r="B130" s="252"/>
      <c r="C130" s="252"/>
      <c r="D130" s="252"/>
      <c r="E130" s="254" t="s">
        <v>1849</v>
      </c>
      <c r="F130" s="252"/>
      <c r="G130" s="255" t="s">
        <v>4</v>
      </c>
      <c r="H130" s="256">
        <v>0.6</v>
      </c>
      <c r="I130" s="256">
        <f>Labour!D14</f>
        <v>642.33000000000004</v>
      </c>
      <c r="J130" s="256">
        <f>I130*H130</f>
        <v>385.39800000000002</v>
      </c>
    </row>
    <row r="131" spans="1:10">
      <c r="A131" s="253"/>
      <c r="B131" s="252"/>
      <c r="C131" s="252"/>
      <c r="D131" s="252"/>
      <c r="E131" s="254" t="s">
        <v>18</v>
      </c>
      <c r="F131" s="252"/>
      <c r="G131" s="255" t="s">
        <v>4</v>
      </c>
      <c r="H131" s="256">
        <v>4.8</v>
      </c>
      <c r="I131" s="256">
        <f>Labour!D17</f>
        <v>466.67</v>
      </c>
      <c r="J131" s="256">
        <f>H131*I131</f>
        <v>2240.0160000000001</v>
      </c>
    </row>
    <row r="132" spans="1:10">
      <c r="A132" s="253"/>
      <c r="B132" s="252"/>
      <c r="C132" s="252"/>
      <c r="D132" s="251" t="s">
        <v>955</v>
      </c>
      <c r="E132" s="251" t="s">
        <v>1293</v>
      </c>
      <c r="F132" s="252"/>
      <c r="G132" s="252"/>
      <c r="H132" s="252"/>
      <c r="I132" s="252"/>
      <c r="J132" s="252"/>
    </row>
    <row r="133" spans="1:10">
      <c r="A133" s="253"/>
      <c r="B133" s="252"/>
      <c r="C133" s="252"/>
      <c r="D133" s="252"/>
      <c r="E133" s="254" t="s">
        <v>2321</v>
      </c>
      <c r="F133" s="252"/>
      <c r="G133" s="255" t="s">
        <v>29</v>
      </c>
      <c r="H133" s="256">
        <v>0.08</v>
      </c>
      <c r="I133" s="256">
        <f>Material!D126</f>
        <v>1267</v>
      </c>
      <c r="J133" s="256">
        <f>I133*H133</f>
        <v>101.36</v>
      </c>
    </row>
    <row r="134" spans="1:10">
      <c r="A134" s="253"/>
      <c r="B134" s="252"/>
      <c r="C134" s="252"/>
      <c r="D134" s="252"/>
      <c r="E134" s="254" t="s">
        <v>2322</v>
      </c>
      <c r="F134" s="252"/>
      <c r="G134" s="255" t="s">
        <v>71</v>
      </c>
      <c r="H134" s="256">
        <v>0.06</v>
      </c>
      <c r="I134" s="256">
        <f>Material!D51</f>
        <v>6953.12</v>
      </c>
      <c r="J134" s="256">
        <f>H134*I134</f>
        <v>417.18719999999996</v>
      </c>
    </row>
    <row r="135" spans="1:10">
      <c r="A135" s="253"/>
      <c r="B135" s="252"/>
      <c r="C135" s="252"/>
      <c r="D135" s="252"/>
      <c r="E135" s="254" t="s">
        <v>2326</v>
      </c>
      <c r="F135" s="252"/>
      <c r="G135" s="255" t="s">
        <v>27</v>
      </c>
      <c r="H135" s="256">
        <v>15</v>
      </c>
      <c r="I135" s="256">
        <f>Material!D114</f>
        <v>6880</v>
      </c>
      <c r="J135" s="256">
        <f>H135*I135</f>
        <v>103200</v>
      </c>
    </row>
    <row r="136" spans="1:10">
      <c r="A136" s="253"/>
      <c r="B136" s="252"/>
      <c r="C136" s="252"/>
      <c r="D136" s="251" t="s">
        <v>957</v>
      </c>
      <c r="E136" s="251" t="s">
        <v>2327</v>
      </c>
      <c r="F136" s="252"/>
      <c r="G136" s="252"/>
      <c r="H136" s="252"/>
      <c r="I136" s="252"/>
      <c r="J136" s="258">
        <f>SUM(J129:J135)*12.5%</f>
        <v>13305.828575</v>
      </c>
    </row>
    <row r="137" spans="1:10">
      <c r="A137" s="253"/>
      <c r="B137" s="252"/>
      <c r="C137" s="252"/>
      <c r="D137" s="251"/>
      <c r="E137" s="251"/>
      <c r="F137" s="252"/>
      <c r="G137" s="252"/>
      <c r="H137" s="252"/>
      <c r="I137" s="252"/>
      <c r="J137" s="258"/>
    </row>
    <row r="138" spans="1:10">
      <c r="A138" s="253"/>
      <c r="B138" s="252"/>
      <c r="C138" s="252"/>
      <c r="D138" s="254" t="s">
        <v>2328</v>
      </c>
      <c r="E138" s="252"/>
      <c r="F138" s="252"/>
      <c r="G138" s="252"/>
      <c r="H138" s="252"/>
      <c r="I138" s="252"/>
      <c r="J138" s="256">
        <f>SUM(J129:J136)</f>
        <v>119752.45717499999</v>
      </c>
    </row>
    <row r="139" spans="1:10">
      <c r="A139" s="253"/>
      <c r="B139" s="252"/>
      <c r="C139" s="252"/>
      <c r="D139" s="251" t="s">
        <v>2334</v>
      </c>
      <c r="E139" s="252"/>
      <c r="F139" s="252"/>
      <c r="G139" s="252"/>
      <c r="H139" s="252"/>
      <c r="I139" s="252"/>
      <c r="J139" s="258">
        <f>J138/7.5</f>
        <v>15966.994289999999</v>
      </c>
    </row>
    <row r="140" spans="1:10">
      <c r="A140" s="253"/>
      <c r="B140" s="252"/>
      <c r="C140" s="251" t="s">
        <v>416</v>
      </c>
      <c r="D140" s="251" t="s">
        <v>868</v>
      </c>
      <c r="E140" s="252"/>
      <c r="F140" s="252"/>
      <c r="G140" s="252"/>
      <c r="H140" s="252"/>
      <c r="I140" s="252"/>
      <c r="J140" s="252"/>
    </row>
    <row r="141" spans="1:10">
      <c r="A141" s="253"/>
      <c r="B141" s="252"/>
      <c r="C141" s="252"/>
      <c r="D141" s="251" t="s">
        <v>953</v>
      </c>
      <c r="E141" s="251" t="s">
        <v>1230</v>
      </c>
      <c r="F141" s="252"/>
      <c r="G141" s="252"/>
      <c r="H141" s="252"/>
      <c r="I141" s="252"/>
      <c r="J141" s="252"/>
    </row>
    <row r="142" spans="1:10">
      <c r="A142" s="253"/>
      <c r="B142" s="252"/>
      <c r="C142" s="252"/>
      <c r="D142" s="252"/>
      <c r="E142" s="254" t="s">
        <v>17</v>
      </c>
      <c r="F142" s="252"/>
      <c r="G142" s="255" t="s">
        <v>4</v>
      </c>
      <c r="H142" s="256">
        <v>0.11</v>
      </c>
      <c r="I142" s="256">
        <f>Labour!D16</f>
        <v>466.67</v>
      </c>
      <c r="J142" s="256">
        <f>I142*H142</f>
        <v>51.3337</v>
      </c>
    </row>
    <row r="143" spans="1:10">
      <c r="A143" s="253"/>
      <c r="B143" s="252"/>
      <c r="C143" s="252"/>
      <c r="D143" s="252"/>
      <c r="E143" s="254" t="s">
        <v>1849</v>
      </c>
      <c r="F143" s="252"/>
      <c r="G143" s="255" t="s">
        <v>4</v>
      </c>
      <c r="H143" s="256">
        <v>0.3</v>
      </c>
      <c r="I143" s="256">
        <f>Labour!D14</f>
        <v>642.33000000000004</v>
      </c>
      <c r="J143" s="256">
        <f>I143*H143</f>
        <v>192.69900000000001</v>
      </c>
    </row>
    <row r="144" spans="1:10">
      <c r="A144" s="253"/>
      <c r="B144" s="252"/>
      <c r="C144" s="252"/>
      <c r="D144" s="252"/>
      <c r="E144" s="254" t="s">
        <v>18</v>
      </c>
      <c r="F144" s="252"/>
      <c r="G144" s="255" t="s">
        <v>4</v>
      </c>
      <c r="H144" s="256">
        <v>2.4</v>
      </c>
      <c r="I144" s="256">
        <f>Labour!D17</f>
        <v>466.67</v>
      </c>
      <c r="J144" s="256">
        <f>H144*I144</f>
        <v>1120.008</v>
      </c>
    </row>
    <row r="145" spans="1:10">
      <c r="A145" s="253"/>
      <c r="B145" s="252"/>
      <c r="C145" s="252"/>
      <c r="D145" s="251" t="s">
        <v>955</v>
      </c>
      <c r="E145" s="251" t="s">
        <v>1293</v>
      </c>
      <c r="F145" s="252"/>
      <c r="G145" s="252"/>
      <c r="H145" s="252"/>
      <c r="I145" s="252"/>
      <c r="J145" s="252"/>
    </row>
    <row r="146" spans="1:10">
      <c r="A146" s="253"/>
      <c r="B146" s="252"/>
      <c r="C146" s="252"/>
      <c r="D146" s="252"/>
      <c r="E146" s="254" t="s">
        <v>2321</v>
      </c>
      <c r="F146" s="252"/>
      <c r="G146" s="255" t="s">
        <v>29</v>
      </c>
      <c r="H146" s="256">
        <v>0.04</v>
      </c>
      <c r="I146" s="256">
        <f>Material!D126</f>
        <v>1267</v>
      </c>
      <c r="J146" s="256">
        <f>I146*H146</f>
        <v>50.68</v>
      </c>
    </row>
    <row r="147" spans="1:10">
      <c r="A147" s="253"/>
      <c r="B147" s="252"/>
      <c r="C147" s="252"/>
      <c r="D147" s="252"/>
      <c r="E147" s="254" t="s">
        <v>2322</v>
      </c>
      <c r="F147" s="252"/>
      <c r="G147" s="255" t="s">
        <v>71</v>
      </c>
      <c r="H147" s="259">
        <v>3.5999999999999997E-2</v>
      </c>
      <c r="I147" s="256">
        <f>Material!D51</f>
        <v>6953.12</v>
      </c>
      <c r="J147" s="256">
        <f>H147*I147</f>
        <v>250.31231999999997</v>
      </c>
    </row>
    <row r="148" spans="1:10">
      <c r="A148" s="253"/>
      <c r="B148" s="252"/>
      <c r="C148" s="252"/>
      <c r="D148" s="252"/>
      <c r="E148" s="254" t="s">
        <v>2323</v>
      </c>
      <c r="F148" s="252"/>
      <c r="G148" s="255" t="s">
        <v>27</v>
      </c>
      <c r="H148" s="256">
        <v>15</v>
      </c>
      <c r="I148" s="256">
        <f>Material!D115</f>
        <v>4086</v>
      </c>
      <c r="J148" s="256">
        <f>I148*H148</f>
        <v>61290</v>
      </c>
    </row>
    <row r="149" spans="1:10">
      <c r="A149" s="253"/>
      <c r="B149" s="252"/>
      <c r="C149" s="252"/>
      <c r="D149" s="251" t="s">
        <v>957</v>
      </c>
      <c r="E149" s="251" t="s">
        <v>1390</v>
      </c>
      <c r="F149" s="252"/>
      <c r="G149" s="252"/>
      <c r="H149" s="252"/>
      <c r="I149" s="252"/>
      <c r="J149" s="258">
        <f>SUM(J142:J148)*12.5%</f>
        <v>7869.3791275000003</v>
      </c>
    </row>
    <row r="150" spans="1:10">
      <c r="A150" s="253"/>
      <c r="B150" s="252"/>
      <c r="C150" s="252"/>
      <c r="D150" s="251"/>
      <c r="E150" s="251"/>
      <c r="F150" s="252"/>
      <c r="G150" s="252"/>
      <c r="H150" s="252"/>
      <c r="I150" s="252"/>
      <c r="J150" s="258"/>
    </row>
    <row r="151" spans="1:10">
      <c r="A151" s="253"/>
      <c r="B151" s="252"/>
      <c r="C151" s="252"/>
      <c r="D151" s="254" t="s">
        <v>2324</v>
      </c>
      <c r="E151" s="252"/>
      <c r="F151" s="252"/>
      <c r="G151" s="252"/>
      <c r="H151" s="252"/>
      <c r="I151" s="252"/>
      <c r="J151" s="256">
        <f>SUM(J142:J149)</f>
        <v>70824.412147499999</v>
      </c>
    </row>
    <row r="152" spans="1:10">
      <c r="A152" s="253"/>
      <c r="B152" s="252"/>
      <c r="C152" s="252"/>
      <c r="D152" s="251" t="s">
        <v>2334</v>
      </c>
      <c r="E152" s="252"/>
      <c r="F152" s="252"/>
      <c r="G152" s="252"/>
      <c r="H152" s="252"/>
      <c r="I152" s="252"/>
      <c r="J152" s="258">
        <f>J151/7.5</f>
        <v>9443.2549529999997</v>
      </c>
    </row>
    <row r="153" spans="1:10" ht="28.5" customHeight="1">
      <c r="A153" s="253"/>
      <c r="B153" s="260" t="s">
        <v>726</v>
      </c>
      <c r="C153" s="730" t="s">
        <v>2335</v>
      </c>
      <c r="D153" s="730"/>
      <c r="E153" s="730"/>
      <c r="F153" s="730"/>
      <c r="G153" s="252"/>
      <c r="H153" s="252"/>
      <c r="I153" s="252"/>
      <c r="J153" s="252"/>
    </row>
    <row r="154" spans="1:10" ht="28.5" customHeight="1">
      <c r="A154" s="249">
        <v>9.6</v>
      </c>
      <c r="B154" s="250">
        <v>1100</v>
      </c>
      <c r="C154" s="729" t="s">
        <v>873</v>
      </c>
      <c r="D154" s="729"/>
      <c r="E154" s="729"/>
      <c r="F154" s="729"/>
      <c r="G154" s="252"/>
      <c r="H154" s="252"/>
      <c r="I154" s="252"/>
      <c r="J154" s="252"/>
    </row>
    <row r="155" spans="1:10" ht="66" customHeight="1">
      <c r="A155" s="253"/>
      <c r="B155" s="252"/>
      <c r="C155" s="731" t="s">
        <v>874</v>
      </c>
      <c r="D155" s="731"/>
      <c r="E155" s="731"/>
      <c r="F155" s="731"/>
      <c r="G155" s="252"/>
      <c r="H155" s="252"/>
      <c r="I155" s="252"/>
      <c r="J155" s="252"/>
    </row>
    <row r="156" spans="1:10">
      <c r="A156" s="253"/>
      <c r="B156" s="252"/>
      <c r="C156" s="254" t="s">
        <v>1430</v>
      </c>
      <c r="D156" s="252"/>
      <c r="E156" s="252"/>
      <c r="F156" s="252"/>
      <c r="G156" s="252"/>
      <c r="H156" s="252"/>
      <c r="I156" s="252"/>
      <c r="J156" s="252"/>
    </row>
    <row r="157" spans="1:10">
      <c r="A157" s="253"/>
      <c r="B157" s="252"/>
      <c r="C157" s="254" t="s">
        <v>2318</v>
      </c>
      <c r="D157" s="252"/>
      <c r="E157" s="252"/>
      <c r="F157" s="252"/>
      <c r="G157" s="252"/>
      <c r="H157" s="252"/>
      <c r="I157" s="252"/>
      <c r="J157" s="252"/>
    </row>
    <row r="158" spans="1:10">
      <c r="A158" s="253"/>
      <c r="B158" s="252"/>
      <c r="C158" s="254" t="s">
        <v>2333</v>
      </c>
      <c r="D158" s="252"/>
      <c r="E158" s="252"/>
      <c r="F158" s="252"/>
      <c r="G158" s="252"/>
      <c r="H158" s="252"/>
      <c r="I158" s="252"/>
      <c r="J158" s="252"/>
    </row>
    <row r="159" spans="1:10">
      <c r="A159" s="253"/>
      <c r="B159" s="252"/>
      <c r="C159" s="251" t="s">
        <v>386</v>
      </c>
      <c r="D159" s="251" t="s">
        <v>866</v>
      </c>
      <c r="E159" s="252"/>
      <c r="F159" s="252"/>
      <c r="G159" s="252"/>
      <c r="H159" s="252"/>
      <c r="I159" s="252"/>
      <c r="J159" s="252"/>
    </row>
    <row r="160" spans="1:10">
      <c r="A160" s="253"/>
      <c r="B160" s="252"/>
      <c r="C160" s="252"/>
      <c r="D160" s="251" t="s">
        <v>953</v>
      </c>
      <c r="E160" s="251" t="s">
        <v>1230</v>
      </c>
      <c r="F160" s="252"/>
      <c r="G160" s="252"/>
      <c r="H160" s="252"/>
      <c r="I160" s="252"/>
      <c r="J160" s="252"/>
    </row>
    <row r="161" spans="1:10">
      <c r="A161" s="253"/>
      <c r="B161" s="252"/>
      <c r="C161" s="252"/>
      <c r="D161" s="252"/>
      <c r="E161" s="254" t="s">
        <v>17</v>
      </c>
      <c r="F161" s="252"/>
      <c r="G161" s="255" t="s">
        <v>4</v>
      </c>
      <c r="H161" s="256">
        <v>0.34</v>
      </c>
      <c r="I161" s="256">
        <f>Labour!D16</f>
        <v>466.67</v>
      </c>
      <c r="J161" s="256">
        <f>I161*H161</f>
        <v>158.66780000000003</v>
      </c>
    </row>
    <row r="162" spans="1:10">
      <c r="A162" s="253"/>
      <c r="B162" s="252"/>
      <c r="C162" s="252"/>
      <c r="D162" s="252"/>
      <c r="E162" s="254" t="s">
        <v>2288</v>
      </c>
      <c r="F162" s="252"/>
      <c r="G162" s="255" t="s">
        <v>4</v>
      </c>
      <c r="H162" s="256">
        <v>1.2</v>
      </c>
      <c r="I162" s="256">
        <f>Labour!D14</f>
        <v>642.33000000000004</v>
      </c>
      <c r="J162" s="256">
        <f>I162*H162</f>
        <v>770.79600000000005</v>
      </c>
    </row>
    <row r="163" spans="1:10">
      <c r="A163" s="253"/>
      <c r="B163" s="252"/>
      <c r="C163" s="252"/>
      <c r="D163" s="252"/>
      <c r="E163" s="254" t="s">
        <v>18</v>
      </c>
      <c r="F163" s="252"/>
      <c r="G163" s="255" t="s">
        <v>4</v>
      </c>
      <c r="H163" s="256">
        <v>7.2</v>
      </c>
      <c r="I163" s="256">
        <f>Labour!D17</f>
        <v>466.67</v>
      </c>
      <c r="J163" s="256">
        <f>H163*I163</f>
        <v>3360.0240000000003</v>
      </c>
    </row>
    <row r="164" spans="1:10">
      <c r="A164" s="253"/>
      <c r="B164" s="252"/>
      <c r="C164" s="252"/>
      <c r="D164" s="251" t="s">
        <v>955</v>
      </c>
      <c r="E164" s="251" t="s">
        <v>1293</v>
      </c>
      <c r="F164" s="252"/>
      <c r="G164" s="252"/>
      <c r="H164" s="252"/>
      <c r="I164" s="252"/>
      <c r="J164" s="252"/>
    </row>
    <row r="165" spans="1:10">
      <c r="A165" s="253"/>
      <c r="B165" s="252"/>
      <c r="C165" s="252"/>
      <c r="D165" s="252"/>
      <c r="E165" s="254" t="s">
        <v>2321</v>
      </c>
      <c r="F165" s="252"/>
      <c r="G165" s="255" t="s">
        <v>29</v>
      </c>
      <c r="H165" s="256">
        <v>0.11</v>
      </c>
      <c r="I165" s="256">
        <f>Material!D126</f>
        <v>1267</v>
      </c>
      <c r="J165" s="256">
        <f>I165*H165</f>
        <v>139.37</v>
      </c>
    </row>
    <row r="166" spans="1:10">
      <c r="A166" s="253"/>
      <c r="B166" s="252"/>
      <c r="C166" s="252"/>
      <c r="D166" s="252"/>
      <c r="E166" s="254" t="s">
        <v>2322</v>
      </c>
      <c r="F166" s="252"/>
      <c r="G166" s="255" t="s">
        <v>71</v>
      </c>
      <c r="H166" s="256">
        <v>0.14000000000000001</v>
      </c>
      <c r="I166" s="256">
        <f>Material!D51</f>
        <v>6953.12</v>
      </c>
      <c r="J166" s="256">
        <f>H166*I166</f>
        <v>973.43680000000006</v>
      </c>
    </row>
    <row r="167" spans="1:10" ht="15.75" customHeight="1">
      <c r="A167" s="253"/>
      <c r="B167" s="252"/>
      <c r="C167" s="252"/>
      <c r="D167" s="252"/>
      <c r="E167" s="731" t="s">
        <v>2332</v>
      </c>
      <c r="F167" s="731"/>
      <c r="G167" s="255" t="s">
        <v>27</v>
      </c>
      <c r="H167" s="256">
        <v>15</v>
      </c>
      <c r="I167" s="256">
        <f>Material!D118</f>
        <v>10028</v>
      </c>
      <c r="J167" s="256">
        <f>I167*H167</f>
        <v>150420</v>
      </c>
    </row>
    <row r="168" spans="1:10">
      <c r="A168" s="253"/>
      <c r="B168" s="252"/>
      <c r="C168" s="252"/>
      <c r="D168" s="251" t="s">
        <v>957</v>
      </c>
      <c r="E168" s="251" t="s">
        <v>2327</v>
      </c>
      <c r="F168" s="252"/>
      <c r="G168" s="252"/>
      <c r="H168" s="252"/>
      <c r="I168" s="252"/>
      <c r="J168" s="258">
        <f>SUM(J161:J167)*12.5%</f>
        <v>19477.786824999999</v>
      </c>
    </row>
    <row r="169" spans="1:10">
      <c r="A169" s="253"/>
      <c r="B169" s="252"/>
      <c r="C169" s="252"/>
      <c r="D169" s="251"/>
      <c r="E169" s="251"/>
      <c r="F169" s="252"/>
      <c r="G169" s="252"/>
      <c r="H169" s="252"/>
      <c r="I169" s="252"/>
      <c r="J169" s="258"/>
    </row>
    <row r="170" spans="1:10">
      <c r="A170" s="253"/>
      <c r="B170" s="252"/>
      <c r="C170" s="252"/>
      <c r="D170" s="254" t="s">
        <v>2328</v>
      </c>
      <c r="E170" s="252"/>
      <c r="F170" s="252"/>
      <c r="G170" s="252"/>
      <c r="H170" s="252"/>
      <c r="I170" s="252"/>
      <c r="J170" s="256">
        <f>SUM(J161:J168)</f>
        <v>175300.08142499998</v>
      </c>
    </row>
    <row r="171" spans="1:10">
      <c r="A171" s="253"/>
      <c r="B171" s="252"/>
      <c r="C171" s="252"/>
      <c r="D171" s="251" t="s">
        <v>2334</v>
      </c>
      <c r="E171" s="252"/>
      <c r="F171" s="252"/>
      <c r="G171" s="252"/>
      <c r="H171" s="252"/>
      <c r="I171" s="252"/>
      <c r="J171" s="258">
        <f>J170/7.5</f>
        <v>23373.344189999996</v>
      </c>
    </row>
    <row r="172" spans="1:10">
      <c r="A172" s="253"/>
      <c r="B172" s="252"/>
      <c r="C172" s="251" t="s">
        <v>388</v>
      </c>
      <c r="D172" s="251" t="s">
        <v>867</v>
      </c>
      <c r="E172" s="252"/>
      <c r="F172" s="252"/>
      <c r="G172" s="252"/>
      <c r="H172" s="252"/>
      <c r="I172" s="252"/>
      <c r="J172" s="252"/>
    </row>
    <row r="173" spans="1:10">
      <c r="A173" s="253"/>
      <c r="B173" s="252"/>
      <c r="C173" s="252"/>
      <c r="D173" s="251" t="s">
        <v>953</v>
      </c>
      <c r="E173" s="251" t="s">
        <v>1230</v>
      </c>
      <c r="F173" s="252"/>
      <c r="G173" s="252"/>
      <c r="H173" s="252"/>
      <c r="I173" s="252"/>
      <c r="J173" s="252"/>
    </row>
    <row r="174" spans="1:10">
      <c r="A174" s="253"/>
      <c r="B174" s="252"/>
      <c r="C174" s="252"/>
      <c r="D174" s="252"/>
      <c r="E174" s="254" t="s">
        <v>17</v>
      </c>
      <c r="F174" s="252"/>
      <c r="G174" s="255" t="s">
        <v>4</v>
      </c>
      <c r="H174" s="256">
        <v>0.22</v>
      </c>
      <c r="I174" s="256">
        <f>Labour!D16</f>
        <v>466.67</v>
      </c>
      <c r="J174" s="256">
        <f>I174*H174</f>
        <v>102.6674</v>
      </c>
    </row>
    <row r="175" spans="1:10">
      <c r="A175" s="253"/>
      <c r="B175" s="252"/>
      <c r="C175" s="252"/>
      <c r="D175" s="252"/>
      <c r="E175" s="254" t="s">
        <v>1849</v>
      </c>
      <c r="F175" s="252"/>
      <c r="G175" s="255" t="s">
        <v>4</v>
      </c>
      <c r="H175" s="256">
        <v>0.6</v>
      </c>
      <c r="I175" s="256">
        <f>Labour!D14</f>
        <v>642.33000000000004</v>
      </c>
      <c r="J175" s="256">
        <f>I175*H175</f>
        <v>385.39800000000002</v>
      </c>
    </row>
    <row r="176" spans="1:10">
      <c r="A176" s="253"/>
      <c r="B176" s="252"/>
      <c r="C176" s="252"/>
      <c r="D176" s="252"/>
      <c r="E176" s="254" t="s">
        <v>18</v>
      </c>
      <c r="F176" s="252"/>
      <c r="G176" s="255" t="s">
        <v>4</v>
      </c>
      <c r="H176" s="256">
        <v>4.8</v>
      </c>
      <c r="I176" s="256">
        <f>Labour!D17</f>
        <v>466.67</v>
      </c>
      <c r="J176" s="256">
        <f>H176*I176</f>
        <v>2240.0160000000001</v>
      </c>
    </row>
    <row r="177" spans="1:10">
      <c r="A177" s="253"/>
      <c r="B177" s="252"/>
      <c r="C177" s="252"/>
      <c r="D177" s="251" t="s">
        <v>955</v>
      </c>
      <c r="E177" s="251" t="s">
        <v>1293</v>
      </c>
      <c r="F177" s="252"/>
      <c r="G177" s="252"/>
      <c r="H177" s="252"/>
      <c r="I177" s="252"/>
      <c r="J177" s="252"/>
    </row>
    <row r="178" spans="1:10">
      <c r="A178" s="253"/>
      <c r="B178" s="252"/>
      <c r="C178" s="252"/>
      <c r="D178" s="252"/>
      <c r="E178" s="254" t="s">
        <v>2321</v>
      </c>
      <c r="F178" s="252"/>
      <c r="G178" s="255" t="s">
        <v>29</v>
      </c>
      <c r="H178" s="256">
        <v>0.08</v>
      </c>
      <c r="I178" s="256">
        <f>Material!D126</f>
        <v>1267</v>
      </c>
      <c r="J178" s="256">
        <f>I178*H178</f>
        <v>101.36</v>
      </c>
    </row>
    <row r="179" spans="1:10">
      <c r="A179" s="253"/>
      <c r="B179" s="252"/>
      <c r="C179" s="252"/>
      <c r="D179" s="252"/>
      <c r="E179" s="254" t="s">
        <v>2322</v>
      </c>
      <c r="F179" s="252"/>
      <c r="G179" s="255" t="s">
        <v>71</v>
      </c>
      <c r="H179" s="256">
        <v>0.06</v>
      </c>
      <c r="I179" s="256">
        <f>Material!D51</f>
        <v>6953.12</v>
      </c>
      <c r="J179" s="256">
        <f>H179*I179</f>
        <v>417.18719999999996</v>
      </c>
    </row>
    <row r="180" spans="1:10" ht="16.5" customHeight="1">
      <c r="A180" s="253"/>
      <c r="B180" s="252"/>
      <c r="C180" s="252"/>
      <c r="D180" s="252"/>
      <c r="E180" s="254" t="s">
        <v>2332</v>
      </c>
      <c r="F180" s="252"/>
      <c r="G180" s="255" t="s">
        <v>27</v>
      </c>
      <c r="H180" s="256">
        <v>15</v>
      </c>
      <c r="I180" s="256">
        <f>Material!D119</f>
        <v>7568</v>
      </c>
      <c r="J180" s="256">
        <f>I180*H180</f>
        <v>113520</v>
      </c>
    </row>
    <row r="181" spans="1:10">
      <c r="A181" s="253"/>
      <c r="B181" s="252"/>
      <c r="C181" s="252"/>
      <c r="D181" s="251" t="s">
        <v>957</v>
      </c>
      <c r="E181" s="251" t="s">
        <v>2327</v>
      </c>
      <c r="F181" s="252"/>
      <c r="G181" s="252"/>
      <c r="H181" s="252"/>
      <c r="I181" s="252"/>
      <c r="J181" s="258">
        <f>SUM(J174:J180)*12.5%</f>
        <v>14595.828575</v>
      </c>
    </row>
    <row r="182" spans="1:10">
      <c r="A182" s="253"/>
      <c r="B182" s="252"/>
      <c r="C182" s="252"/>
      <c r="D182" s="251"/>
      <c r="E182" s="251"/>
      <c r="F182" s="252"/>
      <c r="G182" s="252"/>
      <c r="H182" s="252"/>
      <c r="I182" s="252"/>
      <c r="J182" s="258"/>
    </row>
    <row r="183" spans="1:10">
      <c r="A183" s="253"/>
      <c r="B183" s="252"/>
      <c r="C183" s="252"/>
      <c r="D183" s="254" t="s">
        <v>2328</v>
      </c>
      <c r="E183" s="252"/>
      <c r="F183" s="252"/>
      <c r="G183" s="252"/>
      <c r="H183" s="252"/>
      <c r="I183" s="252"/>
      <c r="J183" s="256">
        <f>SUM(J174:J181)</f>
        <v>131362.45717499999</v>
      </c>
    </row>
    <row r="184" spans="1:10">
      <c r="A184" s="253"/>
      <c r="B184" s="252"/>
      <c r="C184" s="252"/>
      <c r="D184" s="251" t="s">
        <v>2334</v>
      </c>
      <c r="E184" s="252"/>
      <c r="F184" s="252"/>
      <c r="G184" s="252"/>
      <c r="H184" s="252"/>
      <c r="I184" s="252"/>
      <c r="J184" s="258">
        <f>J183/7.5</f>
        <v>17514.994289999999</v>
      </c>
    </row>
    <row r="185" spans="1:10">
      <c r="A185" s="253"/>
      <c r="B185" s="252"/>
      <c r="C185" s="251" t="s">
        <v>416</v>
      </c>
      <c r="D185" s="251" t="s">
        <v>868</v>
      </c>
      <c r="E185" s="252"/>
      <c r="F185" s="252"/>
      <c r="G185" s="252"/>
      <c r="H185" s="252"/>
      <c r="I185" s="252"/>
      <c r="J185" s="252"/>
    </row>
    <row r="186" spans="1:10">
      <c r="A186" s="253"/>
      <c r="B186" s="252"/>
      <c r="C186" s="252"/>
      <c r="D186" s="251" t="s">
        <v>953</v>
      </c>
      <c r="E186" s="251" t="s">
        <v>1230</v>
      </c>
      <c r="F186" s="252"/>
      <c r="G186" s="252"/>
      <c r="H186" s="252"/>
      <c r="I186" s="252"/>
      <c r="J186" s="252"/>
    </row>
    <row r="187" spans="1:10">
      <c r="A187" s="253"/>
      <c r="B187" s="252"/>
      <c r="C187" s="252"/>
      <c r="D187" s="252"/>
      <c r="E187" s="254" t="s">
        <v>17</v>
      </c>
      <c r="F187" s="252"/>
      <c r="G187" s="255" t="s">
        <v>4</v>
      </c>
      <c r="H187" s="256">
        <v>0.11</v>
      </c>
      <c r="I187" s="256">
        <f>Labour!D16</f>
        <v>466.67</v>
      </c>
      <c r="J187" s="256">
        <f>I187*H187</f>
        <v>51.3337</v>
      </c>
    </row>
    <row r="188" spans="1:10">
      <c r="A188" s="253"/>
      <c r="B188" s="252"/>
      <c r="C188" s="252"/>
      <c r="D188" s="252"/>
      <c r="E188" s="254" t="s">
        <v>1849</v>
      </c>
      <c r="F188" s="252"/>
      <c r="G188" s="255" t="s">
        <v>4</v>
      </c>
      <c r="H188" s="256">
        <v>0.3</v>
      </c>
      <c r="I188" s="256">
        <f>Labour!D14</f>
        <v>642.33000000000004</v>
      </c>
      <c r="J188" s="256">
        <f>I188*H188</f>
        <v>192.69900000000001</v>
      </c>
    </row>
    <row r="189" spans="1:10">
      <c r="A189" s="253"/>
      <c r="B189" s="252"/>
      <c r="C189" s="252"/>
      <c r="D189" s="252"/>
      <c r="E189" s="254" t="s">
        <v>18</v>
      </c>
      <c r="F189" s="252"/>
      <c r="G189" s="255" t="s">
        <v>4</v>
      </c>
      <c r="H189" s="256">
        <v>2.4</v>
      </c>
      <c r="I189" s="256">
        <f>Labour!D17</f>
        <v>466.67</v>
      </c>
      <c r="J189" s="256">
        <f>H189*I189</f>
        <v>1120.008</v>
      </c>
    </row>
    <row r="190" spans="1:10">
      <c r="A190" s="253"/>
      <c r="B190" s="252"/>
      <c r="C190" s="252"/>
      <c r="D190" s="251" t="s">
        <v>955</v>
      </c>
      <c r="E190" s="251" t="s">
        <v>1293</v>
      </c>
      <c r="F190" s="252"/>
      <c r="G190" s="252"/>
      <c r="H190" s="252"/>
      <c r="I190" s="252"/>
      <c r="J190" s="252"/>
    </row>
    <row r="191" spans="1:10">
      <c r="A191" s="253"/>
      <c r="B191" s="252"/>
      <c r="C191" s="252"/>
      <c r="D191" s="252"/>
      <c r="E191" s="254" t="s">
        <v>2321</v>
      </c>
      <c r="F191" s="252"/>
      <c r="G191" s="255" t="s">
        <v>29</v>
      </c>
      <c r="H191" s="256">
        <v>0.04</v>
      </c>
      <c r="I191" s="256">
        <f>Material!D126</f>
        <v>1267</v>
      </c>
      <c r="J191" s="256">
        <f>I191*H191</f>
        <v>50.68</v>
      </c>
    </row>
    <row r="192" spans="1:10">
      <c r="A192" s="253"/>
      <c r="B192" s="252"/>
      <c r="C192" s="252"/>
      <c r="D192" s="252"/>
      <c r="E192" s="254" t="s">
        <v>2322</v>
      </c>
      <c r="F192" s="252"/>
      <c r="G192" s="255" t="s">
        <v>71</v>
      </c>
      <c r="H192" s="259">
        <v>3.5999999999999997E-2</v>
      </c>
      <c r="I192" s="256">
        <f>Material!D51</f>
        <v>6953.12</v>
      </c>
      <c r="J192" s="256">
        <f>H192*I192</f>
        <v>250.31231999999997</v>
      </c>
    </row>
    <row r="193" spans="1:10">
      <c r="A193" s="253"/>
      <c r="B193" s="252"/>
      <c r="C193" s="252"/>
      <c r="D193" s="252"/>
      <c r="E193" s="254" t="s">
        <v>2331</v>
      </c>
      <c r="F193" s="252"/>
      <c r="G193" s="255" t="s">
        <v>27</v>
      </c>
      <c r="H193" s="256">
        <v>15</v>
      </c>
      <c r="I193" s="256">
        <f>Material!D120</f>
        <v>4495</v>
      </c>
      <c r="J193" s="256">
        <f>H193*I193</f>
        <v>67425</v>
      </c>
    </row>
    <row r="194" spans="1:10">
      <c r="A194" s="253"/>
      <c r="B194" s="252"/>
      <c r="C194" s="252"/>
      <c r="D194" s="251" t="s">
        <v>957</v>
      </c>
      <c r="E194" s="251" t="s">
        <v>1390</v>
      </c>
      <c r="F194" s="252"/>
      <c r="G194" s="252"/>
      <c r="H194" s="252"/>
      <c r="I194" s="252"/>
      <c r="J194" s="258">
        <f>SUM(J187:J193)*12.5%</f>
        <v>8636.2541275000003</v>
      </c>
    </row>
    <row r="195" spans="1:10">
      <c r="A195" s="253"/>
      <c r="B195" s="252"/>
      <c r="C195" s="252"/>
      <c r="D195" s="251"/>
      <c r="E195" s="251"/>
      <c r="F195" s="252"/>
      <c r="G195" s="252"/>
      <c r="H195" s="252"/>
      <c r="I195" s="252"/>
      <c r="J195" s="258"/>
    </row>
    <row r="196" spans="1:10">
      <c r="A196" s="253"/>
      <c r="B196" s="252"/>
      <c r="C196" s="252"/>
      <c r="D196" s="254" t="s">
        <v>2324</v>
      </c>
      <c r="E196" s="252"/>
      <c r="F196" s="252"/>
      <c r="G196" s="252"/>
      <c r="H196" s="252"/>
      <c r="I196" s="252"/>
      <c r="J196" s="256">
        <f>SUM(J187:J194)</f>
        <v>77726.287147499999</v>
      </c>
    </row>
    <row r="197" spans="1:10">
      <c r="A197" s="253"/>
      <c r="B197" s="252"/>
      <c r="C197" s="252"/>
      <c r="D197" s="251" t="s">
        <v>2334</v>
      </c>
      <c r="E197" s="252"/>
      <c r="F197" s="252"/>
      <c r="G197" s="252"/>
      <c r="H197" s="252"/>
      <c r="I197" s="252"/>
      <c r="J197" s="258">
        <f>J196/7.5</f>
        <v>10363.504953</v>
      </c>
    </row>
    <row r="198" spans="1:10" ht="28.5" customHeight="1">
      <c r="A198" s="253"/>
      <c r="B198" s="260" t="s">
        <v>726</v>
      </c>
      <c r="C198" s="730" t="s">
        <v>2335</v>
      </c>
      <c r="D198" s="730"/>
      <c r="E198" s="730"/>
      <c r="F198" s="730"/>
      <c r="G198" s="252"/>
      <c r="H198" s="252"/>
      <c r="I198" s="252"/>
      <c r="J198" s="252"/>
    </row>
    <row r="199" spans="1:10" ht="66" customHeight="1">
      <c r="A199" s="249">
        <v>9.6999999999999993</v>
      </c>
      <c r="B199" s="250">
        <v>1100</v>
      </c>
      <c r="C199" s="729" t="s">
        <v>875</v>
      </c>
      <c r="D199" s="729"/>
      <c r="E199" s="729"/>
      <c r="F199" s="729"/>
      <c r="G199" s="252"/>
      <c r="H199" s="252"/>
      <c r="I199" s="252"/>
      <c r="J199" s="252"/>
    </row>
    <row r="200" spans="1:10">
      <c r="A200" s="253"/>
      <c r="B200" s="252"/>
      <c r="C200" s="254" t="s">
        <v>1430</v>
      </c>
      <c r="D200" s="252"/>
      <c r="E200" s="252"/>
      <c r="F200" s="252"/>
      <c r="G200" s="252"/>
      <c r="H200" s="252"/>
      <c r="I200" s="252"/>
      <c r="J200" s="252"/>
    </row>
    <row r="201" spans="1:10">
      <c r="A201" s="253"/>
      <c r="B201" s="252"/>
      <c r="C201" s="254" t="s">
        <v>2318</v>
      </c>
      <c r="D201" s="252"/>
      <c r="E201" s="252"/>
      <c r="F201" s="252"/>
      <c r="G201" s="252"/>
      <c r="H201" s="252"/>
      <c r="I201" s="252"/>
      <c r="J201" s="252"/>
    </row>
    <row r="202" spans="1:10">
      <c r="A202" s="253"/>
      <c r="B202" s="252"/>
      <c r="C202" s="254" t="s">
        <v>2319</v>
      </c>
      <c r="D202" s="252"/>
      <c r="E202" s="252"/>
      <c r="F202" s="252"/>
      <c r="G202" s="252"/>
      <c r="H202" s="252"/>
      <c r="I202" s="252"/>
      <c r="J202" s="252"/>
    </row>
    <row r="203" spans="1:10" ht="12.75" customHeight="1">
      <c r="A203" s="253"/>
      <c r="B203" s="252"/>
      <c r="C203" s="729" t="s">
        <v>876</v>
      </c>
      <c r="D203" s="729"/>
      <c r="E203" s="729"/>
      <c r="F203" s="729"/>
      <c r="G203" s="252"/>
      <c r="H203" s="252"/>
      <c r="I203" s="252"/>
      <c r="J203" s="252"/>
    </row>
    <row r="204" spans="1:10">
      <c r="A204" s="253"/>
      <c r="B204" s="252"/>
      <c r="C204" s="252"/>
      <c r="D204" s="251" t="s">
        <v>953</v>
      </c>
      <c r="E204" s="251" t="s">
        <v>1230</v>
      </c>
      <c r="F204" s="252"/>
      <c r="G204" s="252"/>
      <c r="H204" s="252"/>
      <c r="I204" s="252"/>
      <c r="J204" s="252"/>
    </row>
    <row r="205" spans="1:10">
      <c r="A205" s="253"/>
      <c r="B205" s="252"/>
      <c r="C205" s="252"/>
      <c r="D205" s="252"/>
      <c r="E205" s="254" t="s">
        <v>17</v>
      </c>
      <c r="F205" s="252"/>
      <c r="G205" s="255" t="s">
        <v>4</v>
      </c>
      <c r="H205" s="256">
        <v>0.04</v>
      </c>
      <c r="I205" s="256">
        <f>Labour!D16</f>
        <v>466.67</v>
      </c>
      <c r="J205" s="256">
        <f>I205*H205</f>
        <v>18.666800000000002</v>
      </c>
    </row>
    <row r="206" spans="1:10">
      <c r="A206" s="253"/>
      <c r="B206" s="252"/>
      <c r="C206" s="252"/>
      <c r="D206" s="252"/>
      <c r="E206" s="254" t="s">
        <v>2288</v>
      </c>
      <c r="F206" s="252"/>
      <c r="G206" s="255" t="s">
        <v>4</v>
      </c>
      <c r="H206" s="256">
        <v>0.11</v>
      </c>
      <c r="I206" s="256">
        <f>Labour!D14</f>
        <v>642.33000000000004</v>
      </c>
      <c r="J206" s="256">
        <f>I206*H206</f>
        <v>70.656300000000002</v>
      </c>
    </row>
    <row r="207" spans="1:10">
      <c r="A207" s="253"/>
      <c r="B207" s="252"/>
      <c r="C207" s="252"/>
      <c r="D207" s="252"/>
      <c r="E207" s="254" t="s">
        <v>18</v>
      </c>
      <c r="F207" s="252"/>
      <c r="G207" s="255" t="s">
        <v>4</v>
      </c>
      <c r="H207" s="256">
        <v>0.9</v>
      </c>
      <c r="I207" s="256">
        <f>Labour!D17</f>
        <v>466.67</v>
      </c>
      <c r="J207" s="256">
        <f>H207*I207</f>
        <v>420.00300000000004</v>
      </c>
    </row>
    <row r="208" spans="1:10">
      <c r="A208" s="253"/>
      <c r="B208" s="252"/>
      <c r="C208" s="252"/>
      <c r="D208" s="251" t="s">
        <v>955</v>
      </c>
      <c r="E208" s="251" t="s">
        <v>1293</v>
      </c>
      <c r="F208" s="252"/>
      <c r="G208" s="252"/>
      <c r="H208" s="252"/>
      <c r="I208" s="252"/>
      <c r="J208" s="252"/>
    </row>
    <row r="209" spans="1:10">
      <c r="A209" s="253"/>
      <c r="B209" s="252"/>
      <c r="C209" s="252"/>
      <c r="D209" s="252"/>
      <c r="E209" s="254" t="s">
        <v>2321</v>
      </c>
      <c r="F209" s="252"/>
      <c r="G209" s="255" t="s">
        <v>29</v>
      </c>
      <c r="H209" s="256">
        <v>0.02</v>
      </c>
      <c r="I209" s="256">
        <f>Material!D126</f>
        <v>1267</v>
      </c>
      <c r="J209" s="256">
        <f>I209*H209</f>
        <v>25.34</v>
      </c>
    </row>
    <row r="210" spans="1:10">
      <c r="A210" s="253"/>
      <c r="B210" s="252"/>
      <c r="C210" s="252"/>
      <c r="D210" s="252"/>
      <c r="E210" s="254" t="s">
        <v>2322</v>
      </c>
      <c r="F210" s="252"/>
      <c r="G210" s="255" t="s">
        <v>71</v>
      </c>
      <c r="H210" s="256">
        <v>0.01</v>
      </c>
      <c r="I210" s="256">
        <f>Material!D51</f>
        <v>6953.12</v>
      </c>
      <c r="J210" s="256">
        <f>H210*I210</f>
        <v>69.531199999999998</v>
      </c>
    </row>
    <row r="211" spans="1:10" ht="16.5" customHeight="1">
      <c r="A211" s="253"/>
      <c r="B211" s="252"/>
      <c r="C211" s="252"/>
      <c r="D211" s="252"/>
      <c r="E211" s="731" t="s">
        <v>2326</v>
      </c>
      <c r="F211" s="731"/>
      <c r="G211" s="255" t="s">
        <v>27</v>
      </c>
      <c r="H211" s="256">
        <v>7.5</v>
      </c>
      <c r="I211" s="256">
        <f>Material!D117</f>
        <v>2300</v>
      </c>
      <c r="J211" s="256">
        <f>I211*H211</f>
        <v>17250</v>
      </c>
    </row>
    <row r="212" spans="1:10">
      <c r="A212" s="253"/>
      <c r="B212" s="252"/>
      <c r="C212" s="252"/>
      <c r="D212" s="251" t="s">
        <v>957</v>
      </c>
      <c r="E212" s="251" t="s">
        <v>2327</v>
      </c>
      <c r="F212" s="252"/>
      <c r="G212" s="252"/>
      <c r="H212" s="252"/>
      <c r="I212" s="252"/>
      <c r="J212" s="258">
        <f>SUM(J205:J211)*12.5%</f>
        <v>2231.7746625</v>
      </c>
    </row>
    <row r="213" spans="1:10">
      <c r="A213" s="253"/>
      <c r="B213" s="252"/>
      <c r="C213" s="252"/>
      <c r="D213" s="251"/>
      <c r="E213" s="251"/>
      <c r="F213" s="252"/>
      <c r="G213" s="252"/>
      <c r="H213" s="252"/>
      <c r="I213" s="252"/>
      <c r="J213" s="258"/>
    </row>
    <row r="214" spans="1:10">
      <c r="A214" s="253"/>
      <c r="B214" s="252"/>
      <c r="C214" s="252"/>
      <c r="D214" s="254" t="s">
        <v>2328</v>
      </c>
      <c r="E214" s="252"/>
      <c r="F214" s="252"/>
      <c r="G214" s="252"/>
      <c r="H214" s="252"/>
      <c r="I214" s="252"/>
      <c r="J214" s="256">
        <f>SUM(J205:J212)</f>
        <v>20085.9719625</v>
      </c>
    </row>
    <row r="215" spans="1:10">
      <c r="A215" s="253"/>
      <c r="B215" s="252"/>
      <c r="C215" s="252"/>
      <c r="D215" s="251" t="s">
        <v>2334</v>
      </c>
      <c r="E215" s="252"/>
      <c r="F215" s="252"/>
      <c r="G215" s="252"/>
      <c r="H215" s="252"/>
      <c r="I215" s="252"/>
      <c r="J215" s="258">
        <f>J214/7.5</f>
        <v>2678.1295949999999</v>
      </c>
    </row>
    <row r="216" spans="1:10" ht="18.75" customHeight="1">
      <c r="A216" s="253"/>
      <c r="B216" s="260" t="s">
        <v>726</v>
      </c>
      <c r="C216" s="730" t="s">
        <v>2336</v>
      </c>
      <c r="D216" s="730"/>
      <c r="E216" s="730"/>
      <c r="F216" s="730"/>
      <c r="G216" s="252"/>
      <c r="H216" s="252"/>
      <c r="I216" s="252"/>
      <c r="J216" s="252"/>
    </row>
    <row r="217" spans="1:10" ht="66.75" customHeight="1">
      <c r="A217" s="249">
        <v>9.8000000000000007</v>
      </c>
      <c r="B217" s="250">
        <v>1100</v>
      </c>
      <c r="C217" s="729" t="s">
        <v>877</v>
      </c>
      <c r="D217" s="729"/>
      <c r="E217" s="729"/>
      <c r="F217" s="729"/>
      <c r="G217" s="252"/>
      <c r="H217" s="252"/>
      <c r="I217" s="252"/>
      <c r="J217" s="252"/>
    </row>
    <row r="218" spans="1:10">
      <c r="A218" s="253"/>
      <c r="B218" s="252"/>
      <c r="C218" s="254" t="s">
        <v>1430</v>
      </c>
      <c r="D218" s="252"/>
      <c r="E218" s="252"/>
      <c r="F218" s="252"/>
      <c r="G218" s="252"/>
      <c r="H218" s="252"/>
      <c r="I218" s="252"/>
      <c r="J218" s="252"/>
    </row>
    <row r="219" spans="1:10">
      <c r="A219" s="253"/>
      <c r="B219" s="252"/>
      <c r="C219" s="254" t="s">
        <v>2318</v>
      </c>
      <c r="D219" s="252"/>
      <c r="E219" s="252"/>
      <c r="F219" s="252"/>
      <c r="G219" s="252"/>
      <c r="H219" s="252"/>
      <c r="I219" s="252"/>
      <c r="J219" s="252"/>
    </row>
    <row r="220" spans="1:10">
      <c r="A220" s="253"/>
      <c r="B220" s="252"/>
      <c r="C220" s="254" t="s">
        <v>2319</v>
      </c>
      <c r="D220" s="252"/>
      <c r="E220" s="252"/>
      <c r="F220" s="252"/>
      <c r="G220" s="252"/>
      <c r="H220" s="252"/>
      <c r="I220" s="252"/>
      <c r="J220" s="252"/>
    </row>
    <row r="221" spans="1:10" ht="12.75" customHeight="1">
      <c r="A221" s="253"/>
      <c r="B221" s="252"/>
      <c r="C221" s="729" t="s">
        <v>876</v>
      </c>
      <c r="D221" s="729"/>
      <c r="E221" s="729"/>
      <c r="F221" s="729"/>
      <c r="G221" s="252"/>
      <c r="H221" s="252"/>
      <c r="I221" s="252"/>
      <c r="J221" s="252"/>
    </row>
    <row r="222" spans="1:10">
      <c r="A222" s="253"/>
      <c r="B222" s="252"/>
      <c r="C222" s="252"/>
      <c r="D222" s="251" t="s">
        <v>953</v>
      </c>
      <c r="E222" s="251" t="s">
        <v>1230</v>
      </c>
      <c r="F222" s="252"/>
      <c r="G222" s="252"/>
      <c r="H222" s="252"/>
      <c r="I222" s="252"/>
      <c r="J222" s="252"/>
    </row>
    <row r="223" spans="1:10">
      <c r="A223" s="253"/>
      <c r="B223" s="252"/>
      <c r="C223" s="252"/>
      <c r="D223" s="252"/>
      <c r="E223" s="254" t="s">
        <v>17</v>
      </c>
      <c r="F223" s="252"/>
      <c r="G223" s="255" t="s">
        <v>4</v>
      </c>
      <c r="H223" s="256">
        <v>0.04</v>
      </c>
      <c r="I223" s="256">
        <f>Labour!D16</f>
        <v>466.67</v>
      </c>
      <c r="J223" s="256">
        <f>I223*H223</f>
        <v>18.666800000000002</v>
      </c>
    </row>
    <row r="224" spans="1:10">
      <c r="A224" s="253"/>
      <c r="B224" s="252"/>
      <c r="C224" s="252"/>
      <c r="D224" s="252"/>
      <c r="E224" s="254" t="s">
        <v>2288</v>
      </c>
      <c r="F224" s="252"/>
      <c r="G224" s="255" t="s">
        <v>4</v>
      </c>
      <c r="H224" s="256">
        <v>0.11</v>
      </c>
      <c r="I224" s="256">
        <f>Labour!D14</f>
        <v>642.33000000000004</v>
      </c>
      <c r="J224" s="256">
        <f>I224*H224</f>
        <v>70.656300000000002</v>
      </c>
    </row>
    <row r="225" spans="1:10">
      <c r="A225" s="253"/>
      <c r="B225" s="252"/>
      <c r="C225" s="252"/>
      <c r="D225" s="252"/>
      <c r="E225" s="254" t="s">
        <v>18</v>
      </c>
      <c r="F225" s="252"/>
      <c r="G225" s="255" t="s">
        <v>4</v>
      </c>
      <c r="H225" s="256">
        <v>0.9</v>
      </c>
      <c r="I225" s="256">
        <f>Labour!D17</f>
        <v>466.67</v>
      </c>
      <c r="J225" s="256">
        <f>H225*I225</f>
        <v>420.00300000000004</v>
      </c>
    </row>
    <row r="226" spans="1:10">
      <c r="A226" s="253"/>
      <c r="B226" s="252"/>
      <c r="C226" s="252"/>
      <c r="D226" s="251" t="s">
        <v>955</v>
      </c>
      <c r="E226" s="251" t="s">
        <v>1293</v>
      </c>
      <c r="F226" s="252"/>
      <c r="G226" s="252"/>
      <c r="H226" s="252"/>
      <c r="I226" s="252"/>
      <c r="J226" s="252"/>
    </row>
    <row r="227" spans="1:10">
      <c r="A227" s="253"/>
      <c r="B227" s="252"/>
      <c r="C227" s="252"/>
      <c r="D227" s="252"/>
      <c r="E227" s="254" t="s">
        <v>2321</v>
      </c>
      <c r="F227" s="252"/>
      <c r="G227" s="255" t="s">
        <v>29</v>
      </c>
      <c r="H227" s="256">
        <v>0.02</v>
      </c>
      <c r="I227" s="256">
        <f>Material!D126</f>
        <v>1267</v>
      </c>
      <c r="J227" s="256">
        <f>I227*H227</f>
        <v>25.34</v>
      </c>
    </row>
    <row r="228" spans="1:10">
      <c r="A228" s="253"/>
      <c r="B228" s="252"/>
      <c r="C228" s="252"/>
      <c r="D228" s="252"/>
      <c r="E228" s="254" t="s">
        <v>2322</v>
      </c>
      <c r="F228" s="252"/>
      <c r="G228" s="255" t="s">
        <v>71</v>
      </c>
      <c r="H228" s="256">
        <v>0.01</v>
      </c>
      <c r="I228" s="256">
        <f>Material!D51</f>
        <v>6953.12</v>
      </c>
      <c r="J228" s="256">
        <f>H228*I228</f>
        <v>69.531199999999998</v>
      </c>
    </row>
    <row r="229" spans="1:10" ht="12.75" customHeight="1">
      <c r="A229" s="253"/>
      <c r="B229" s="252"/>
      <c r="C229" s="252"/>
      <c r="D229" s="252"/>
      <c r="E229" s="731" t="s">
        <v>2332</v>
      </c>
      <c r="F229" s="731"/>
      <c r="G229" s="255" t="s">
        <v>27</v>
      </c>
      <c r="H229" s="256">
        <v>7.5</v>
      </c>
      <c r="I229" s="256">
        <f>Material!D120</f>
        <v>4495</v>
      </c>
      <c r="J229" s="256">
        <f>H229*I229</f>
        <v>33712.5</v>
      </c>
    </row>
    <row r="230" spans="1:10">
      <c r="A230" s="253"/>
      <c r="B230" s="252"/>
      <c r="C230" s="252"/>
      <c r="D230" s="251" t="s">
        <v>957</v>
      </c>
      <c r="E230" s="251" t="s">
        <v>2327</v>
      </c>
      <c r="F230" s="252"/>
      <c r="G230" s="252"/>
      <c r="H230" s="252"/>
      <c r="I230" s="252"/>
      <c r="J230" s="258">
        <f>SUM(J223:J229)*12.5%</f>
        <v>4289.5871625</v>
      </c>
    </row>
    <row r="231" spans="1:10">
      <c r="A231" s="253"/>
      <c r="B231" s="252"/>
      <c r="C231" s="252"/>
      <c r="D231" s="251"/>
      <c r="E231" s="251"/>
      <c r="F231" s="252"/>
      <c r="G231" s="252"/>
      <c r="H231" s="252"/>
      <c r="I231" s="252"/>
      <c r="J231" s="258"/>
    </row>
    <row r="232" spans="1:10">
      <c r="A232" s="253"/>
      <c r="B232" s="252"/>
      <c r="C232" s="252"/>
      <c r="D232" s="254" t="s">
        <v>2328</v>
      </c>
      <c r="E232" s="252"/>
      <c r="F232" s="252"/>
      <c r="G232" s="252"/>
      <c r="H232" s="252"/>
      <c r="I232" s="252"/>
      <c r="J232" s="256">
        <f>SUM(J223:J230)</f>
        <v>38606.2844625</v>
      </c>
    </row>
    <row r="233" spans="1:10">
      <c r="A233" s="253"/>
      <c r="B233" s="252"/>
      <c r="C233" s="252"/>
      <c r="D233" s="251" t="s">
        <v>2334</v>
      </c>
      <c r="E233" s="252"/>
      <c r="F233" s="252"/>
      <c r="G233" s="252"/>
      <c r="H233" s="252"/>
      <c r="I233" s="252"/>
      <c r="J233" s="258">
        <f>J232/7.5</f>
        <v>5147.5045950000003</v>
      </c>
    </row>
    <row r="234" spans="1:10" ht="15.75" customHeight="1">
      <c r="A234" s="253"/>
      <c r="B234" s="260" t="s">
        <v>726</v>
      </c>
      <c r="C234" s="730" t="s">
        <v>2336</v>
      </c>
      <c r="D234" s="730"/>
      <c r="E234" s="730"/>
      <c r="F234" s="730"/>
      <c r="G234" s="252"/>
      <c r="H234" s="252"/>
      <c r="I234" s="252"/>
      <c r="J234" s="252"/>
    </row>
    <row r="235" spans="1:10" ht="41.25" customHeight="1">
      <c r="A235" s="249">
        <v>9.9</v>
      </c>
      <c r="B235" s="250" t="s">
        <v>2317</v>
      </c>
      <c r="C235" s="729" t="s">
        <v>878</v>
      </c>
      <c r="D235" s="729"/>
      <c r="E235" s="729"/>
      <c r="F235" s="729"/>
      <c r="G235" s="252"/>
      <c r="H235" s="252"/>
      <c r="I235" s="252"/>
      <c r="J235" s="252"/>
    </row>
    <row r="236" spans="1:10">
      <c r="A236" s="253"/>
      <c r="B236" s="252"/>
      <c r="C236" s="254" t="s">
        <v>823</v>
      </c>
      <c r="D236" s="252"/>
      <c r="E236" s="252"/>
      <c r="F236" s="252"/>
      <c r="G236" s="255" t="s">
        <v>29</v>
      </c>
      <c r="H236" s="256"/>
      <c r="I236" s="256"/>
      <c r="J236" s="256"/>
    </row>
    <row r="237" spans="1:10" ht="42" customHeight="1">
      <c r="A237" s="249" t="s">
        <v>879</v>
      </c>
      <c r="B237" s="250" t="s">
        <v>2337</v>
      </c>
      <c r="C237" s="729" t="s">
        <v>880</v>
      </c>
      <c r="D237" s="729"/>
      <c r="E237" s="729"/>
      <c r="F237" s="729"/>
      <c r="G237" s="252"/>
      <c r="H237" s="256"/>
      <c r="I237" s="256"/>
      <c r="J237" s="256"/>
    </row>
    <row r="238" spans="1:10">
      <c r="A238" s="253"/>
      <c r="B238" s="252"/>
      <c r="C238" s="251" t="s">
        <v>386</v>
      </c>
      <c r="D238" s="251" t="s">
        <v>881</v>
      </c>
      <c r="E238" s="251"/>
      <c r="F238" s="251"/>
      <c r="G238" s="252"/>
      <c r="H238" s="256"/>
      <c r="I238" s="256"/>
      <c r="J238" s="256"/>
    </row>
    <row r="239" spans="1:10">
      <c r="A239" s="253"/>
      <c r="B239" s="252"/>
      <c r="C239" s="252"/>
      <c r="D239" s="254" t="s">
        <v>882</v>
      </c>
      <c r="E239" s="252"/>
      <c r="F239" s="252"/>
      <c r="G239" s="255" t="s">
        <v>29</v>
      </c>
      <c r="H239" s="256"/>
      <c r="I239" s="256"/>
      <c r="J239" s="256"/>
    </row>
    <row r="240" spans="1:10">
      <c r="A240" s="253"/>
      <c r="B240" s="252"/>
      <c r="C240" s="251" t="s">
        <v>388</v>
      </c>
      <c r="D240" s="251" t="s">
        <v>2338</v>
      </c>
      <c r="E240" s="251"/>
      <c r="F240" s="251"/>
      <c r="G240" s="252"/>
      <c r="H240" s="256"/>
      <c r="I240" s="256"/>
      <c r="J240" s="256"/>
    </row>
    <row r="241" spans="1:10">
      <c r="A241" s="253"/>
      <c r="B241" s="252"/>
      <c r="C241" s="252"/>
      <c r="D241" s="254" t="s">
        <v>884</v>
      </c>
      <c r="E241" s="252"/>
      <c r="F241" s="252"/>
      <c r="G241" s="255" t="s">
        <v>29</v>
      </c>
      <c r="H241" s="256"/>
      <c r="I241" s="256"/>
      <c r="J241" s="256"/>
    </row>
    <row r="242" spans="1:10" ht="41.25" customHeight="1">
      <c r="A242" s="249">
        <v>9.11</v>
      </c>
      <c r="B242" s="250" t="s">
        <v>2339</v>
      </c>
      <c r="C242" s="729" t="s">
        <v>885</v>
      </c>
      <c r="D242" s="729"/>
      <c r="E242" s="729"/>
      <c r="F242" s="729"/>
      <c r="G242" s="252"/>
      <c r="H242" s="256"/>
      <c r="I242" s="256"/>
      <c r="J242" s="256"/>
    </row>
    <row r="243" spans="1:10">
      <c r="A243" s="253"/>
      <c r="B243" s="252"/>
      <c r="C243" s="251" t="s">
        <v>386</v>
      </c>
      <c r="D243" s="251" t="s">
        <v>886</v>
      </c>
      <c r="E243" s="251"/>
      <c r="F243" s="251"/>
      <c r="G243" s="252"/>
      <c r="H243" s="256"/>
      <c r="I243" s="256"/>
      <c r="J243" s="256"/>
    </row>
    <row r="244" spans="1:10">
      <c r="A244" s="253"/>
      <c r="B244" s="252"/>
      <c r="C244" s="252"/>
      <c r="D244" s="254" t="s">
        <v>887</v>
      </c>
      <c r="E244" s="252"/>
      <c r="F244" s="252"/>
      <c r="G244" s="255" t="s">
        <v>29</v>
      </c>
      <c r="H244" s="256"/>
      <c r="I244" s="256"/>
      <c r="J244" s="256"/>
    </row>
    <row r="245" spans="1:10">
      <c r="A245" s="253"/>
      <c r="B245" s="252"/>
      <c r="C245" s="251" t="s">
        <v>388</v>
      </c>
      <c r="D245" s="251" t="s">
        <v>883</v>
      </c>
      <c r="E245" s="251"/>
      <c r="F245" s="251"/>
      <c r="G245" s="252"/>
      <c r="H245" s="256"/>
      <c r="I245" s="256"/>
      <c r="J245" s="256"/>
    </row>
    <row r="246" spans="1:10">
      <c r="A246" s="253"/>
      <c r="B246" s="252"/>
      <c r="C246" s="252"/>
      <c r="D246" s="254" t="s">
        <v>888</v>
      </c>
      <c r="E246" s="252"/>
      <c r="F246" s="252"/>
      <c r="G246" s="255" t="s">
        <v>29</v>
      </c>
      <c r="H246" s="256"/>
      <c r="I246" s="256"/>
      <c r="J246" s="256"/>
    </row>
    <row r="247" spans="1:10" ht="28.5" customHeight="1">
      <c r="A247" s="249">
        <v>9.1199999999999992</v>
      </c>
      <c r="B247" s="250" t="s">
        <v>2337</v>
      </c>
      <c r="C247" s="729" t="s">
        <v>889</v>
      </c>
      <c r="D247" s="729"/>
      <c r="E247" s="729"/>
      <c r="F247" s="729"/>
      <c r="G247" s="252"/>
      <c r="H247" s="256"/>
      <c r="I247" s="256"/>
      <c r="J247" s="256"/>
    </row>
    <row r="248" spans="1:10">
      <c r="A248" s="253"/>
      <c r="B248" s="252"/>
      <c r="C248" s="254" t="s">
        <v>827</v>
      </c>
      <c r="D248" s="252"/>
      <c r="E248" s="252"/>
      <c r="F248" s="252"/>
      <c r="G248" s="261" t="s">
        <v>1040</v>
      </c>
      <c r="H248" s="256"/>
      <c r="I248" s="256"/>
      <c r="J248" s="256"/>
    </row>
    <row r="249" spans="1:10" ht="27" customHeight="1">
      <c r="A249" s="249">
        <v>9.1300000000000008</v>
      </c>
      <c r="B249" s="250" t="s">
        <v>2337</v>
      </c>
      <c r="C249" s="729" t="s">
        <v>890</v>
      </c>
      <c r="D249" s="729"/>
      <c r="E249" s="729"/>
      <c r="F249" s="729"/>
      <c r="G249" s="252"/>
      <c r="H249" s="256"/>
      <c r="I249" s="256"/>
      <c r="J249" s="256"/>
    </row>
    <row r="250" spans="1:10">
      <c r="A250" s="253"/>
      <c r="B250" s="252"/>
      <c r="C250" s="254" t="s">
        <v>891</v>
      </c>
      <c r="D250" s="252"/>
      <c r="E250" s="252"/>
      <c r="F250" s="252"/>
      <c r="G250" s="261" t="s">
        <v>1040</v>
      </c>
      <c r="H250" s="256"/>
      <c r="I250" s="256"/>
      <c r="J250" s="256"/>
    </row>
    <row r="251" spans="1:10" ht="27.75" customHeight="1">
      <c r="A251" s="249">
        <v>9.14</v>
      </c>
      <c r="B251" s="250" t="s">
        <v>2315</v>
      </c>
      <c r="C251" s="729" t="s">
        <v>892</v>
      </c>
      <c r="D251" s="729"/>
      <c r="E251" s="729"/>
      <c r="F251" s="729"/>
      <c r="G251" s="252"/>
      <c r="H251" s="256"/>
      <c r="I251" s="256"/>
      <c r="J251" s="256"/>
    </row>
    <row r="252" spans="1:10">
      <c r="A252" s="253"/>
      <c r="B252" s="252"/>
      <c r="C252" s="254" t="s">
        <v>863</v>
      </c>
      <c r="D252" s="252"/>
      <c r="E252" s="252"/>
      <c r="F252" s="252"/>
      <c r="G252" s="255" t="s">
        <v>29</v>
      </c>
      <c r="H252" s="256"/>
      <c r="I252" s="256"/>
      <c r="J252" s="256"/>
    </row>
    <row r="253" spans="1:10" ht="40.5" customHeight="1">
      <c r="A253" s="249">
        <v>9.15</v>
      </c>
      <c r="B253" s="262" t="s">
        <v>2340</v>
      </c>
      <c r="C253" s="729" t="s">
        <v>893</v>
      </c>
      <c r="D253" s="729"/>
      <c r="E253" s="729"/>
      <c r="F253" s="729"/>
      <c r="G253" s="252"/>
      <c r="H253" s="256"/>
      <c r="I253" s="256"/>
      <c r="J253" s="256"/>
    </row>
    <row r="254" spans="1:10">
      <c r="A254" s="253"/>
      <c r="B254" s="252"/>
      <c r="C254" s="254" t="s">
        <v>894</v>
      </c>
      <c r="D254" s="252"/>
      <c r="E254" s="252"/>
      <c r="F254" s="252"/>
      <c r="G254" s="255" t="s">
        <v>27</v>
      </c>
      <c r="H254" s="256"/>
      <c r="I254" s="256"/>
      <c r="J254" s="256"/>
    </row>
  </sheetData>
  <mergeCells count="37">
    <mergeCell ref="A1:J1"/>
    <mergeCell ref="A2:J2"/>
    <mergeCell ref="C3:F3"/>
    <mergeCell ref="C6:F6"/>
    <mergeCell ref="D12:F12"/>
    <mergeCell ref="D16:F16"/>
    <mergeCell ref="C19:F19"/>
    <mergeCell ref="C20:F20"/>
    <mergeCell ref="E45:F45"/>
    <mergeCell ref="C63:F63"/>
    <mergeCell ref="C64:F64"/>
    <mergeCell ref="C65:F65"/>
    <mergeCell ref="E90:F90"/>
    <mergeCell ref="C108:F108"/>
    <mergeCell ref="C109:F109"/>
    <mergeCell ref="C110:F110"/>
    <mergeCell ref="E122:F122"/>
    <mergeCell ref="C153:F153"/>
    <mergeCell ref="C154:F154"/>
    <mergeCell ref="C155:F155"/>
    <mergeCell ref="E167:F167"/>
    <mergeCell ref="C198:F198"/>
    <mergeCell ref="C199:F199"/>
    <mergeCell ref="C203:F203"/>
    <mergeCell ref="E211:F211"/>
    <mergeCell ref="C216:F216"/>
    <mergeCell ref="C217:F217"/>
    <mergeCell ref="C221:F221"/>
    <mergeCell ref="E229:F229"/>
    <mergeCell ref="C234:F234"/>
    <mergeCell ref="C253:F253"/>
    <mergeCell ref="C235:F235"/>
    <mergeCell ref="C237:F237"/>
    <mergeCell ref="C242:F242"/>
    <mergeCell ref="C247:F247"/>
    <mergeCell ref="C249:F249"/>
    <mergeCell ref="C251:F251"/>
  </mergeCells>
  <printOptions horizontalCentered="1"/>
  <pageMargins left="0.7" right="0.7" top="0.75" bottom="0.75" header="0.51180555555555551" footer="0.51180555555555551"/>
  <pageSetup paperSize="9" scale="71"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64"/>
  <sheetViews>
    <sheetView view="pageBreakPreview" topLeftCell="A562" zoomScaleSheetLayoutView="100" workbookViewId="0">
      <selection activeCell="B405" sqref="B405"/>
    </sheetView>
  </sheetViews>
  <sheetFormatPr defaultRowHeight="15"/>
  <cols>
    <col min="1" max="1" width="7.5703125" customWidth="1"/>
    <col min="2" max="2" width="13.85546875" style="263" customWidth="1"/>
    <col min="3" max="3" width="6.85546875" customWidth="1"/>
    <col min="4" max="4" width="6.5703125" customWidth="1"/>
    <col min="5" max="5" width="7" customWidth="1"/>
    <col min="6" max="6" width="43" customWidth="1"/>
    <col min="7" max="7" width="7" customWidth="1"/>
    <col min="8" max="8" width="11" customWidth="1"/>
    <col min="9" max="9" width="11.7109375" customWidth="1"/>
    <col min="10" max="10" width="12" customWidth="1"/>
  </cols>
  <sheetData>
    <row r="1" spans="1:10" ht="15.75" customHeight="1">
      <c r="A1" s="744" t="s">
        <v>2341</v>
      </c>
      <c r="B1" s="744"/>
      <c r="C1" s="744"/>
      <c r="D1" s="744"/>
      <c r="E1" s="744"/>
      <c r="F1" s="744"/>
      <c r="G1" s="744"/>
      <c r="H1" s="744"/>
      <c r="I1" s="744"/>
      <c r="J1" s="744"/>
    </row>
    <row r="2" spans="1:10" ht="15.75">
      <c r="A2" s="745" t="s">
        <v>2342</v>
      </c>
      <c r="B2" s="745"/>
      <c r="C2" s="745"/>
      <c r="D2" s="745"/>
      <c r="E2" s="745"/>
      <c r="F2" s="745"/>
      <c r="G2" s="745"/>
      <c r="H2" s="745"/>
      <c r="I2" s="745"/>
      <c r="J2" s="745"/>
    </row>
    <row r="3" spans="1:10" ht="54" customHeight="1">
      <c r="A3" s="264" t="s">
        <v>1224</v>
      </c>
      <c r="B3" s="265" t="s">
        <v>2192</v>
      </c>
      <c r="C3" s="746" t="s">
        <v>25</v>
      </c>
      <c r="D3" s="746"/>
      <c r="E3" s="746"/>
      <c r="F3" s="746"/>
      <c r="G3" s="266" t="s">
        <v>2</v>
      </c>
      <c r="H3" s="267" t="s">
        <v>1226</v>
      </c>
      <c r="I3" s="268" t="s">
        <v>296</v>
      </c>
      <c r="J3" s="269" t="s">
        <v>1227</v>
      </c>
    </row>
    <row r="5" spans="1:10" ht="15" customHeight="1">
      <c r="A5" s="270">
        <v>10.1</v>
      </c>
      <c r="B5" s="271">
        <v>1700</v>
      </c>
      <c r="C5" s="272" t="s">
        <v>895</v>
      </c>
      <c r="D5" s="273"/>
      <c r="E5" s="273"/>
      <c r="F5" s="273"/>
      <c r="G5" s="273"/>
      <c r="H5" s="273"/>
      <c r="I5" s="273"/>
      <c r="J5" s="273"/>
    </row>
    <row r="6" spans="1:10" ht="39" customHeight="1">
      <c r="A6" s="274"/>
      <c r="B6" s="275"/>
      <c r="C6" s="737" t="s">
        <v>896</v>
      </c>
      <c r="D6" s="737"/>
      <c r="E6" s="737"/>
      <c r="F6" s="737"/>
      <c r="G6" s="273"/>
      <c r="H6" s="273"/>
      <c r="I6" s="273"/>
      <c r="J6" s="273"/>
    </row>
    <row r="7" spans="1:10" ht="29.25" customHeight="1">
      <c r="A7" s="274"/>
      <c r="B7" s="275"/>
      <c r="C7" s="272" t="s">
        <v>576</v>
      </c>
      <c r="D7" s="739" t="s">
        <v>897</v>
      </c>
      <c r="E7" s="739"/>
      <c r="F7" s="739"/>
      <c r="G7" s="273"/>
      <c r="H7" s="273"/>
      <c r="I7" s="273"/>
      <c r="J7" s="273"/>
    </row>
    <row r="8" spans="1:10">
      <c r="A8" s="274"/>
      <c r="B8" s="275"/>
      <c r="C8" s="273"/>
      <c r="D8" s="276" t="s">
        <v>2343</v>
      </c>
      <c r="E8" s="273"/>
      <c r="F8" s="273"/>
      <c r="G8" s="273"/>
      <c r="H8" s="273"/>
      <c r="I8" s="273"/>
      <c r="J8" s="273"/>
    </row>
    <row r="9" spans="1:10">
      <c r="A9" s="274"/>
      <c r="B9" s="275"/>
      <c r="C9" s="273"/>
      <c r="D9" s="276" t="s">
        <v>2344</v>
      </c>
      <c r="E9" s="273"/>
      <c r="F9" s="273"/>
      <c r="G9" s="273"/>
      <c r="H9" s="273"/>
      <c r="I9" s="273"/>
      <c r="J9" s="273"/>
    </row>
    <row r="10" spans="1:10">
      <c r="A10" s="274"/>
      <c r="B10" s="275"/>
      <c r="C10" s="273"/>
      <c r="D10" s="272" t="s">
        <v>953</v>
      </c>
      <c r="E10" s="272" t="s">
        <v>1230</v>
      </c>
      <c r="F10" s="273"/>
      <c r="G10" s="273"/>
      <c r="H10" s="273"/>
      <c r="I10" s="273"/>
      <c r="J10" s="273"/>
    </row>
    <row r="11" spans="1:10">
      <c r="A11" s="274"/>
      <c r="B11" s="275"/>
      <c r="C11" s="273"/>
      <c r="D11" s="273"/>
      <c r="E11" s="276" t="s">
        <v>17</v>
      </c>
      <c r="F11" s="273"/>
      <c r="G11" s="277" t="s">
        <v>4</v>
      </c>
      <c r="H11" s="278">
        <v>0.12</v>
      </c>
      <c r="I11" s="279">
        <f>Labour!D16</f>
        <v>466.67</v>
      </c>
      <c r="J11" s="279">
        <f>I11*H11</f>
        <v>56.000399999999999</v>
      </c>
    </row>
    <row r="12" spans="1:10">
      <c r="A12" s="274"/>
      <c r="B12" s="275"/>
      <c r="C12" s="273"/>
      <c r="D12" s="273"/>
      <c r="E12" s="276" t="s">
        <v>2345</v>
      </c>
      <c r="F12" s="273"/>
      <c r="G12" s="277" t="s">
        <v>4</v>
      </c>
      <c r="H12" s="278">
        <v>2</v>
      </c>
      <c r="I12" s="279">
        <f>Labour!D20</f>
        <v>527.33000000000004</v>
      </c>
      <c r="J12" s="279">
        <f>H12*I12</f>
        <v>1054.6600000000001</v>
      </c>
    </row>
    <row r="13" spans="1:10">
      <c r="A13" s="274"/>
      <c r="B13" s="275"/>
      <c r="C13" s="273"/>
      <c r="D13" s="273"/>
      <c r="E13" s="276" t="s">
        <v>18</v>
      </c>
      <c r="F13" s="273"/>
      <c r="G13" s="277" t="s">
        <v>4</v>
      </c>
      <c r="H13" s="278">
        <v>1</v>
      </c>
      <c r="I13" s="279">
        <f>Labour!D17</f>
        <v>466.67</v>
      </c>
      <c r="J13" s="279">
        <f>I13*H13</f>
        <v>466.67</v>
      </c>
    </row>
    <row r="14" spans="1:10">
      <c r="A14" s="274"/>
      <c r="B14" s="275"/>
      <c r="C14" s="273"/>
      <c r="D14" s="272" t="s">
        <v>955</v>
      </c>
      <c r="E14" s="272" t="s">
        <v>1293</v>
      </c>
      <c r="F14" s="273"/>
      <c r="G14" s="273"/>
      <c r="H14" s="273"/>
      <c r="I14" s="273"/>
      <c r="J14" s="273"/>
    </row>
    <row r="15" spans="1:10">
      <c r="A15" s="274"/>
      <c r="B15" s="275"/>
      <c r="C15" s="273"/>
      <c r="D15" s="273"/>
      <c r="E15" s="276" t="s">
        <v>2346</v>
      </c>
      <c r="F15" s="273"/>
      <c r="G15" s="277" t="s">
        <v>74</v>
      </c>
      <c r="H15" s="278">
        <v>0.7</v>
      </c>
      <c r="I15" s="279">
        <f>Material!D108</f>
        <v>175</v>
      </c>
      <c r="J15" s="279">
        <f>I15*H15</f>
        <v>122.49999999999999</v>
      </c>
    </row>
    <row r="16" spans="1:10">
      <c r="A16" s="274"/>
      <c r="B16" s="275"/>
      <c r="C16" s="273"/>
      <c r="D16" s="272" t="s">
        <v>957</v>
      </c>
      <c r="E16" s="272" t="s">
        <v>1469</v>
      </c>
      <c r="F16" s="273"/>
      <c r="G16" s="273"/>
      <c r="H16" s="273"/>
      <c r="I16" s="273"/>
      <c r="J16" s="280">
        <f>SUM(J11:J15)*12.5%</f>
        <v>212.47880000000001</v>
      </c>
    </row>
    <row r="17" spans="1:10">
      <c r="A17" s="274"/>
      <c r="B17" s="275"/>
      <c r="C17" s="273"/>
      <c r="D17" s="272"/>
      <c r="E17" s="272"/>
      <c r="F17" s="273"/>
      <c r="G17" s="273"/>
      <c r="H17" s="273"/>
      <c r="I17" s="273"/>
      <c r="J17" s="280"/>
    </row>
    <row r="18" spans="1:10">
      <c r="A18" s="274"/>
      <c r="B18" s="275"/>
      <c r="C18" s="273"/>
      <c r="D18" s="276" t="s">
        <v>2347</v>
      </c>
      <c r="E18" s="273"/>
      <c r="F18" s="273"/>
      <c r="G18" s="273"/>
      <c r="H18" s="273"/>
      <c r="I18" s="273"/>
      <c r="J18" s="279">
        <f>SUM(J11:J16)</f>
        <v>1912.3092000000001</v>
      </c>
    </row>
    <row r="19" spans="1:10">
      <c r="A19" s="274"/>
      <c r="B19" s="275"/>
      <c r="C19" s="273"/>
      <c r="D19" s="272" t="s">
        <v>2348</v>
      </c>
      <c r="E19" s="273"/>
      <c r="F19" s="273"/>
      <c r="G19" s="273"/>
      <c r="H19" s="273"/>
      <c r="I19" s="273"/>
      <c r="J19" s="280">
        <f>J18/1600</f>
        <v>1.19519325</v>
      </c>
    </row>
    <row r="20" spans="1:10">
      <c r="A20" s="274"/>
      <c r="B20" s="275"/>
      <c r="C20" s="272" t="s">
        <v>578</v>
      </c>
      <c r="D20" s="272" t="s">
        <v>898</v>
      </c>
      <c r="E20" s="273"/>
      <c r="F20" s="273"/>
      <c r="G20" s="273"/>
      <c r="H20" s="273"/>
      <c r="I20" s="273"/>
      <c r="J20" s="273"/>
    </row>
    <row r="21" spans="1:10" ht="28.5" customHeight="1">
      <c r="A21" s="274"/>
      <c r="B21" s="275"/>
      <c r="C21" s="273"/>
      <c r="D21" s="737" t="s">
        <v>2349</v>
      </c>
      <c r="E21" s="737"/>
      <c r="F21" s="737"/>
      <c r="G21" s="273"/>
      <c r="H21" s="273"/>
      <c r="I21" s="273"/>
      <c r="J21" s="273"/>
    </row>
    <row r="22" spans="1:10">
      <c r="A22" s="274"/>
      <c r="B22" s="275"/>
      <c r="C22" s="273"/>
      <c r="D22" s="276" t="s">
        <v>2344</v>
      </c>
      <c r="E22" s="273"/>
      <c r="F22" s="273"/>
      <c r="G22" s="273"/>
      <c r="H22" s="273"/>
      <c r="I22" s="273"/>
      <c r="J22" s="273"/>
    </row>
    <row r="23" spans="1:10">
      <c r="A23" s="274"/>
      <c r="B23" s="275"/>
      <c r="C23" s="273"/>
      <c r="D23" s="272" t="s">
        <v>953</v>
      </c>
      <c r="E23" s="272" t="s">
        <v>1230</v>
      </c>
      <c r="F23" s="273"/>
      <c r="G23" s="273"/>
      <c r="H23" s="273"/>
      <c r="I23" s="273"/>
      <c r="J23" s="273"/>
    </row>
    <row r="24" spans="1:10">
      <c r="A24" s="274"/>
      <c r="B24" s="275"/>
      <c r="C24" s="273"/>
      <c r="D24" s="273"/>
      <c r="E24" s="276" t="s">
        <v>17</v>
      </c>
      <c r="F24" s="273"/>
      <c r="G24" s="277" t="s">
        <v>4</v>
      </c>
      <c r="H24" s="278">
        <v>7.0000000000000007E-2</v>
      </c>
      <c r="I24" s="279">
        <f>Labour!D16</f>
        <v>466.67</v>
      </c>
      <c r="J24" s="279">
        <f>I24*H24</f>
        <v>32.666900000000005</v>
      </c>
    </row>
    <row r="25" spans="1:10">
      <c r="A25" s="274"/>
      <c r="B25" s="275"/>
      <c r="C25" s="273"/>
      <c r="D25" s="273"/>
      <c r="E25" s="276" t="s">
        <v>2350</v>
      </c>
      <c r="F25" s="273"/>
      <c r="G25" s="277" t="s">
        <v>4</v>
      </c>
      <c r="H25" s="278">
        <v>1.25</v>
      </c>
      <c r="I25" s="279">
        <f>Labour!D20</f>
        <v>527.33000000000004</v>
      </c>
      <c r="J25" s="279">
        <f>H25*I25</f>
        <v>659.16250000000002</v>
      </c>
    </row>
    <row r="26" spans="1:10">
      <c r="A26" s="274"/>
      <c r="B26" s="275"/>
      <c r="C26" s="273"/>
      <c r="D26" s="273"/>
      <c r="E26" s="276" t="s">
        <v>2351</v>
      </c>
      <c r="F26" s="273"/>
      <c r="G26" s="277" t="s">
        <v>4</v>
      </c>
      <c r="H26" s="278">
        <v>0.5</v>
      </c>
      <c r="I26" s="279">
        <f>Labour!D17</f>
        <v>466.67</v>
      </c>
      <c r="J26" s="279">
        <f>I26*H26</f>
        <v>233.33500000000001</v>
      </c>
    </row>
    <row r="27" spans="1:10">
      <c r="A27" s="274"/>
      <c r="B27" s="275"/>
      <c r="C27" s="273"/>
      <c r="D27" s="272" t="s">
        <v>955</v>
      </c>
      <c r="E27" s="272" t="s">
        <v>1293</v>
      </c>
      <c r="F27" s="273"/>
      <c r="G27" s="273"/>
      <c r="H27" s="273"/>
      <c r="I27" s="273"/>
      <c r="J27" s="273"/>
    </row>
    <row r="28" spans="1:10">
      <c r="A28" s="274"/>
      <c r="B28" s="275"/>
      <c r="C28" s="273"/>
      <c r="D28" s="273"/>
      <c r="E28" s="276" t="s">
        <v>2346</v>
      </c>
      <c r="F28" s="273"/>
      <c r="G28" s="277" t="s">
        <v>74</v>
      </c>
      <c r="H28" s="278">
        <v>0.5</v>
      </c>
      <c r="I28" s="279">
        <f>Material!D108</f>
        <v>175</v>
      </c>
      <c r="J28" s="279">
        <f>I28*H28</f>
        <v>87.5</v>
      </c>
    </row>
    <row r="29" spans="1:10">
      <c r="A29" s="274"/>
      <c r="B29" s="275"/>
      <c r="C29" s="273"/>
      <c r="D29" s="272" t="s">
        <v>957</v>
      </c>
      <c r="E29" s="272" t="s">
        <v>1469</v>
      </c>
      <c r="F29" s="273"/>
      <c r="G29" s="273"/>
      <c r="H29" s="273"/>
      <c r="I29" s="273"/>
      <c r="J29" s="280">
        <f>SUM(J24:J28)*12.5%</f>
        <v>126.58305000000001</v>
      </c>
    </row>
    <row r="30" spans="1:10">
      <c r="A30" s="274"/>
      <c r="B30" s="275"/>
      <c r="C30" s="273"/>
      <c r="D30" s="272"/>
      <c r="E30" s="272"/>
      <c r="F30" s="273"/>
      <c r="G30" s="273"/>
      <c r="H30" s="273"/>
      <c r="I30" s="273"/>
      <c r="J30" s="280"/>
    </row>
    <row r="31" spans="1:10">
      <c r="A31" s="274"/>
      <c r="B31" s="275"/>
      <c r="C31" s="273"/>
      <c r="D31" s="276" t="s">
        <v>2347</v>
      </c>
      <c r="E31" s="273"/>
      <c r="F31" s="273"/>
      <c r="G31" s="273"/>
      <c r="H31" s="273"/>
      <c r="I31" s="273"/>
      <c r="J31" s="279">
        <f>SUM(J24:J29)</f>
        <v>1139.2474500000001</v>
      </c>
    </row>
    <row r="32" spans="1:10">
      <c r="A32" s="274"/>
      <c r="B32" s="275"/>
      <c r="C32" s="273"/>
      <c r="D32" s="272" t="s">
        <v>2352</v>
      </c>
      <c r="E32" s="273"/>
      <c r="F32" s="273"/>
      <c r="G32" s="273"/>
      <c r="H32" s="273"/>
      <c r="I32" s="273"/>
      <c r="J32" s="280">
        <f>J31/1600</f>
        <v>0.71202965625000003</v>
      </c>
    </row>
    <row r="33" spans="1:10">
      <c r="A33" s="270">
        <v>10.199999999999999</v>
      </c>
      <c r="B33" s="271" t="s">
        <v>2353</v>
      </c>
      <c r="C33" s="272" t="s">
        <v>899</v>
      </c>
      <c r="D33" s="273"/>
      <c r="E33" s="273"/>
      <c r="F33" s="273"/>
      <c r="G33" s="273"/>
      <c r="H33" s="273"/>
      <c r="I33" s="273"/>
      <c r="J33" s="273"/>
    </row>
    <row r="34" spans="1:10">
      <c r="A34" s="270"/>
      <c r="B34" s="271"/>
      <c r="C34" s="272" t="s">
        <v>347</v>
      </c>
      <c r="D34" s="272" t="s">
        <v>900</v>
      </c>
      <c r="E34" s="273"/>
      <c r="F34" s="273"/>
      <c r="G34" s="273"/>
      <c r="H34" s="273"/>
      <c r="I34" s="273"/>
      <c r="J34" s="273"/>
    </row>
    <row r="35" spans="1:10" ht="104.25" customHeight="1">
      <c r="A35" s="274"/>
      <c r="B35" s="275"/>
      <c r="C35" s="281">
        <v>-1</v>
      </c>
      <c r="D35" s="737" t="s">
        <v>901</v>
      </c>
      <c r="E35" s="737"/>
      <c r="F35" s="737"/>
      <c r="G35" s="282"/>
      <c r="H35" s="273"/>
      <c r="I35" s="273"/>
      <c r="J35" s="273"/>
    </row>
    <row r="36" spans="1:10">
      <c r="A36" s="274"/>
      <c r="B36" s="275"/>
      <c r="C36" s="273"/>
      <c r="D36" s="276" t="s">
        <v>1397</v>
      </c>
      <c r="E36" s="273"/>
      <c r="F36" s="273"/>
      <c r="G36" s="273"/>
      <c r="H36" s="273"/>
      <c r="I36" s="273"/>
      <c r="J36" s="273"/>
    </row>
    <row r="37" spans="1:10">
      <c r="A37" s="274"/>
      <c r="B37" s="275"/>
      <c r="C37" s="273"/>
      <c r="D37" s="276" t="s">
        <v>2354</v>
      </c>
      <c r="E37" s="273"/>
      <c r="F37" s="273"/>
      <c r="G37" s="273"/>
      <c r="H37" s="273"/>
      <c r="I37" s="273"/>
      <c r="J37" s="273"/>
    </row>
    <row r="38" spans="1:10">
      <c r="A38" s="274"/>
      <c r="B38" s="275"/>
      <c r="C38" s="273"/>
      <c r="D38" s="272" t="s">
        <v>576</v>
      </c>
      <c r="E38" s="272" t="s">
        <v>2355</v>
      </c>
      <c r="F38" s="273"/>
      <c r="G38" s="273"/>
      <c r="H38" s="273"/>
      <c r="I38" s="273"/>
      <c r="J38" s="273"/>
    </row>
    <row r="39" spans="1:10">
      <c r="A39" s="274"/>
      <c r="B39" s="275"/>
      <c r="C39" s="273"/>
      <c r="D39" s="273"/>
      <c r="E39" s="276" t="s">
        <v>1370</v>
      </c>
      <c r="F39" s="273"/>
      <c r="G39" s="277" t="s">
        <v>29</v>
      </c>
      <c r="H39" s="283">
        <v>0.126</v>
      </c>
      <c r="I39" s="279">
        <f>'Chapter-11_Road'!J17</f>
        <v>436.80312000000004</v>
      </c>
      <c r="J39" s="279">
        <f>H39*I39</f>
        <v>55.037193120000005</v>
      </c>
    </row>
    <row r="40" spans="1:10">
      <c r="A40" s="274"/>
      <c r="B40" s="275"/>
      <c r="C40" s="273"/>
      <c r="D40" s="272" t="s">
        <v>578</v>
      </c>
      <c r="E40" s="272" t="s">
        <v>2356</v>
      </c>
      <c r="F40" s="273"/>
      <c r="G40" s="273"/>
      <c r="H40" s="273"/>
      <c r="I40" s="273"/>
      <c r="J40" s="273"/>
    </row>
    <row r="41" spans="1:10">
      <c r="A41" s="274"/>
      <c r="B41" s="275"/>
      <c r="C41" s="273"/>
      <c r="D41" s="273"/>
      <c r="E41" s="276" t="s">
        <v>2357</v>
      </c>
      <c r="F41" s="273"/>
      <c r="G41" s="277" t="s">
        <v>29</v>
      </c>
      <c r="H41" s="283">
        <v>0.126</v>
      </c>
      <c r="I41" s="279">
        <f>'Chapter-11_Road'!J191</f>
        <v>5490.9826920000005</v>
      </c>
      <c r="J41" s="279">
        <f>H41*I41</f>
        <v>691.86381919200005</v>
      </c>
    </row>
    <row r="42" spans="1:10" ht="28.5" customHeight="1">
      <c r="A42" s="274"/>
      <c r="B42" s="275"/>
      <c r="C42" s="273"/>
      <c r="D42" s="272" t="s">
        <v>580</v>
      </c>
      <c r="E42" s="739" t="s">
        <v>2358</v>
      </c>
      <c r="F42" s="739"/>
      <c r="G42" s="273"/>
      <c r="H42" s="273"/>
      <c r="I42" s="273"/>
      <c r="J42" s="273"/>
    </row>
    <row r="43" spans="1:10">
      <c r="A43" s="274"/>
      <c r="B43" s="275"/>
      <c r="C43" s="273"/>
      <c r="D43" s="273"/>
      <c r="E43" s="276" t="s">
        <v>2359</v>
      </c>
      <c r="F43" s="273"/>
      <c r="G43" s="277" t="s">
        <v>54</v>
      </c>
      <c r="H43" s="283">
        <v>0.88700000000000001</v>
      </c>
      <c r="I43" s="279">
        <f>J426</f>
        <v>134.71351874999999</v>
      </c>
      <c r="J43" s="279">
        <f>I43*H43</f>
        <v>119.49089113125</v>
      </c>
    </row>
    <row r="44" spans="1:10">
      <c r="A44" s="274"/>
      <c r="B44" s="275"/>
      <c r="C44" s="273"/>
      <c r="D44" s="273"/>
      <c r="E44" s="272" t="s">
        <v>953</v>
      </c>
      <c r="F44" s="272" t="s">
        <v>2360</v>
      </c>
      <c r="G44" s="273"/>
      <c r="H44" s="273"/>
      <c r="I44" s="273"/>
      <c r="J44" s="273"/>
    </row>
    <row r="45" spans="1:10">
      <c r="A45" s="274"/>
      <c r="B45" s="275"/>
      <c r="C45" s="273"/>
      <c r="D45" s="273"/>
      <c r="E45" s="273"/>
      <c r="F45" s="276" t="s">
        <v>17</v>
      </c>
      <c r="G45" s="277" t="s">
        <v>4</v>
      </c>
      <c r="H45" s="278">
        <v>0.01</v>
      </c>
      <c r="I45" s="279">
        <f>Labour!D16</f>
        <v>466.67</v>
      </c>
      <c r="J45" s="279">
        <f>I45*H45</f>
        <v>4.6667000000000005</v>
      </c>
    </row>
    <row r="46" spans="1:10">
      <c r="A46" s="274"/>
      <c r="B46" s="275"/>
      <c r="C46" s="273"/>
      <c r="D46" s="273"/>
      <c r="E46" s="273"/>
      <c r="F46" s="276" t="s">
        <v>18</v>
      </c>
      <c r="G46" s="277" t="s">
        <v>4</v>
      </c>
      <c r="H46" s="278">
        <v>0.25</v>
      </c>
      <c r="I46" s="279">
        <f>Labour!D17</f>
        <v>466.67</v>
      </c>
      <c r="J46" s="279">
        <f>I46*H46</f>
        <v>116.6675</v>
      </c>
    </row>
    <row r="47" spans="1:10">
      <c r="A47" s="274"/>
      <c r="B47" s="275"/>
      <c r="C47" s="273"/>
      <c r="D47" s="273"/>
      <c r="E47" s="272" t="s">
        <v>955</v>
      </c>
      <c r="F47" s="272" t="s">
        <v>1293</v>
      </c>
      <c r="G47" s="273"/>
      <c r="H47" s="273"/>
      <c r="I47" s="273"/>
      <c r="J47" s="273"/>
    </row>
    <row r="48" spans="1:10">
      <c r="A48" s="274"/>
      <c r="B48" s="275"/>
      <c r="C48" s="273"/>
      <c r="D48" s="273"/>
      <c r="E48" s="273"/>
      <c r="F48" s="276" t="s">
        <v>2361</v>
      </c>
      <c r="G48" s="277" t="s">
        <v>65</v>
      </c>
      <c r="H48" s="278">
        <v>20</v>
      </c>
      <c r="I48" s="279">
        <f>Material!D103/1000</f>
        <v>85</v>
      </c>
      <c r="J48" s="279">
        <f>H48*I48</f>
        <v>1700</v>
      </c>
    </row>
    <row r="49" spans="1:11" ht="51">
      <c r="A49" s="274"/>
      <c r="B49" s="275"/>
      <c r="C49" s="273"/>
      <c r="D49" s="273"/>
      <c r="E49" s="273"/>
      <c r="F49" s="284" t="s">
        <v>2362</v>
      </c>
      <c r="G49" s="277" t="s">
        <v>54</v>
      </c>
      <c r="H49" s="285">
        <v>0.27</v>
      </c>
      <c r="I49" s="279">
        <f>Material!D28</f>
        <v>425</v>
      </c>
      <c r="J49" s="279">
        <f>I49*H49</f>
        <v>114.75000000000001</v>
      </c>
    </row>
    <row r="50" spans="1:11" ht="28.5" customHeight="1">
      <c r="A50" s="274"/>
      <c r="B50" s="275"/>
      <c r="C50" s="273"/>
      <c r="D50" s="273"/>
      <c r="E50" s="273"/>
      <c r="F50" s="284" t="s">
        <v>2363</v>
      </c>
      <c r="G50" s="273"/>
      <c r="H50" s="273"/>
      <c r="I50" s="273"/>
      <c r="J50" s="279">
        <f>J48*3%</f>
        <v>51</v>
      </c>
      <c r="K50" t="s">
        <v>1584</v>
      </c>
    </row>
    <row r="51" spans="1:11" ht="14.25" customHeight="1">
      <c r="A51" s="274"/>
      <c r="B51" s="275"/>
      <c r="C51" s="273"/>
      <c r="D51" s="273"/>
      <c r="E51" s="277" t="s">
        <v>576</v>
      </c>
      <c r="F51" s="276" t="s">
        <v>2364</v>
      </c>
      <c r="G51" s="277" t="s">
        <v>54</v>
      </c>
      <c r="H51" s="278">
        <v>0.35</v>
      </c>
      <c r="I51" s="273"/>
      <c r="J51" s="273"/>
    </row>
    <row r="52" spans="1:11">
      <c r="A52" s="274"/>
      <c r="B52" s="275"/>
      <c r="C52" s="273"/>
      <c r="D52" s="273"/>
      <c r="E52" s="277"/>
      <c r="F52" s="276" t="s">
        <v>1212</v>
      </c>
      <c r="G52" s="273"/>
      <c r="H52" s="273"/>
      <c r="I52" s="273"/>
      <c r="J52" s="273"/>
    </row>
    <row r="53" spans="1:11">
      <c r="A53" s="274"/>
      <c r="B53" s="275"/>
      <c r="C53" s="273"/>
      <c r="D53" s="273"/>
      <c r="E53" s="277" t="s">
        <v>578</v>
      </c>
      <c r="F53" s="276" t="s">
        <v>2365</v>
      </c>
      <c r="G53" s="277" t="s">
        <v>54</v>
      </c>
      <c r="H53" s="283">
        <v>0.156</v>
      </c>
      <c r="I53" s="273"/>
      <c r="J53" s="273"/>
    </row>
    <row r="54" spans="1:11">
      <c r="A54" s="274"/>
      <c r="B54" s="275"/>
      <c r="C54" s="273"/>
      <c r="D54" s="273"/>
      <c r="E54" s="277"/>
      <c r="F54" s="276" t="s">
        <v>1212</v>
      </c>
      <c r="G54" s="273"/>
      <c r="H54" s="273"/>
      <c r="I54" s="273"/>
      <c r="J54" s="273"/>
    </row>
    <row r="55" spans="1:11">
      <c r="A55" s="274"/>
      <c r="B55" s="275"/>
      <c r="C55" s="273"/>
      <c r="D55" s="273"/>
      <c r="E55" s="277" t="s">
        <v>580</v>
      </c>
      <c r="F55" s="276" t="s">
        <v>2366</v>
      </c>
      <c r="G55" s="277" t="s">
        <v>54</v>
      </c>
      <c r="H55" s="283">
        <v>0.28299999999999997</v>
      </c>
      <c r="I55" s="273"/>
      <c r="J55" s="273"/>
    </row>
    <row r="56" spans="1:11">
      <c r="A56" s="274"/>
      <c r="B56" s="275"/>
      <c r="C56" s="273"/>
      <c r="D56" s="273"/>
      <c r="E56" s="277"/>
      <c r="F56" s="276" t="s">
        <v>1212</v>
      </c>
      <c r="G56" s="273"/>
      <c r="H56" s="273"/>
      <c r="I56" s="273"/>
      <c r="J56" s="273"/>
    </row>
    <row r="57" spans="1:11">
      <c r="A57" s="274"/>
      <c r="B57" s="275"/>
      <c r="C57" s="273"/>
      <c r="D57" s="273"/>
      <c r="E57" s="277" t="s">
        <v>2367</v>
      </c>
      <c r="F57" s="276" t="s">
        <v>2368</v>
      </c>
      <c r="G57" s="277" t="s">
        <v>54</v>
      </c>
      <c r="H57" s="278">
        <v>0.48</v>
      </c>
      <c r="I57" s="273"/>
      <c r="J57" s="273"/>
    </row>
    <row r="58" spans="1:11">
      <c r="A58" s="274"/>
      <c r="B58" s="275"/>
      <c r="C58" s="273"/>
      <c r="D58" s="273"/>
      <c r="E58" s="277"/>
      <c r="F58" s="276" t="s">
        <v>1212</v>
      </c>
      <c r="G58" s="273"/>
      <c r="H58" s="273"/>
      <c r="I58" s="273"/>
      <c r="J58" s="273"/>
    </row>
    <row r="59" spans="1:11">
      <c r="A59" s="274"/>
      <c r="B59" s="275"/>
      <c r="C59" s="273"/>
      <c r="D59" s="273"/>
      <c r="E59" s="277" t="s">
        <v>2369</v>
      </c>
      <c r="F59" s="276" t="s">
        <v>2370</v>
      </c>
      <c r="G59" s="277" t="s">
        <v>54</v>
      </c>
      <c r="H59" s="278">
        <v>0.27</v>
      </c>
      <c r="I59" s="273"/>
      <c r="J59" s="273"/>
    </row>
    <row r="60" spans="1:11">
      <c r="A60" s="274"/>
      <c r="B60" s="275"/>
      <c r="C60" s="273"/>
      <c r="D60" s="273"/>
      <c r="E60" s="277"/>
      <c r="F60" s="276" t="s">
        <v>1212</v>
      </c>
      <c r="G60" s="273"/>
      <c r="H60" s="273"/>
      <c r="I60" s="273"/>
      <c r="J60" s="273"/>
    </row>
    <row r="61" spans="1:11">
      <c r="A61" s="274"/>
      <c r="B61" s="275"/>
      <c r="C61" s="273"/>
      <c r="D61" s="273"/>
      <c r="E61" s="277" t="s">
        <v>2371</v>
      </c>
      <c r="F61" s="276" t="s">
        <v>2372</v>
      </c>
      <c r="G61" s="277" t="s">
        <v>54</v>
      </c>
      <c r="H61" s="278">
        <v>0.36</v>
      </c>
      <c r="I61" s="273"/>
      <c r="J61" s="273"/>
    </row>
    <row r="62" spans="1:11">
      <c r="A62" s="274"/>
      <c r="B62" s="275"/>
      <c r="C62" s="273"/>
      <c r="D62" s="273"/>
      <c r="E62" s="277"/>
      <c r="F62" s="276" t="s">
        <v>1212</v>
      </c>
      <c r="G62" s="273"/>
      <c r="H62" s="273"/>
      <c r="I62" s="273"/>
      <c r="J62" s="273"/>
    </row>
    <row r="63" spans="1:11">
      <c r="A63" s="274"/>
      <c r="B63" s="275"/>
      <c r="C63" s="273"/>
      <c r="D63" s="273"/>
      <c r="E63" s="277" t="s">
        <v>2373</v>
      </c>
      <c r="F63" s="276" t="s">
        <v>2374</v>
      </c>
      <c r="G63" s="277" t="s">
        <v>54</v>
      </c>
      <c r="H63" s="283">
        <v>0.67200000000000004</v>
      </c>
      <c r="I63" s="273"/>
      <c r="J63" s="273"/>
    </row>
    <row r="64" spans="1:11">
      <c r="A64" s="274"/>
      <c r="B64" s="275"/>
      <c r="C64" s="273"/>
      <c r="D64" s="273"/>
      <c r="E64" s="272" t="s">
        <v>957</v>
      </c>
      <c r="F64" s="272" t="s">
        <v>1231</v>
      </c>
      <c r="G64" s="273"/>
      <c r="H64" s="273"/>
      <c r="I64" s="273"/>
      <c r="J64" s="273"/>
    </row>
    <row r="65" spans="1:10">
      <c r="A65" s="274"/>
      <c r="B65" s="275"/>
      <c r="C65" s="273"/>
      <c r="D65" s="273"/>
      <c r="E65" s="273"/>
      <c r="F65" s="276" t="s">
        <v>281</v>
      </c>
      <c r="G65" s="277" t="s">
        <v>89</v>
      </c>
      <c r="H65" s="278">
        <v>0.08</v>
      </c>
      <c r="I65" s="279">
        <f>'Plant &amp; Machinery'!G50</f>
        <v>697</v>
      </c>
      <c r="J65" s="279">
        <f>H65*I65</f>
        <v>55.76</v>
      </c>
    </row>
    <row r="66" spans="1:10">
      <c r="A66" s="274"/>
      <c r="B66" s="275"/>
      <c r="C66" s="273"/>
      <c r="D66" s="273"/>
      <c r="E66" s="272" t="s">
        <v>959</v>
      </c>
      <c r="F66" s="272" t="s">
        <v>1481</v>
      </c>
      <c r="G66" s="273"/>
      <c r="H66" s="273"/>
      <c r="I66" s="273"/>
      <c r="J66" s="280">
        <f>SUM(J44:J65)*12.5%</f>
        <v>255.355525</v>
      </c>
    </row>
    <row r="67" spans="1:10">
      <c r="A67" s="274"/>
      <c r="B67" s="275"/>
      <c r="C67" s="273"/>
      <c r="D67" s="273"/>
      <c r="E67" s="272"/>
      <c r="F67" s="272"/>
      <c r="G67" s="273"/>
      <c r="H67" s="273"/>
      <c r="I67" s="273"/>
      <c r="J67" s="280"/>
    </row>
    <row r="68" spans="1:10">
      <c r="A68" s="274"/>
      <c r="B68" s="275"/>
      <c r="C68" s="273"/>
      <c r="D68" s="273"/>
      <c r="E68" s="272" t="s">
        <v>2375</v>
      </c>
      <c r="F68" s="273"/>
      <c r="G68" s="273"/>
      <c r="H68" s="273"/>
      <c r="I68" s="273"/>
      <c r="J68" s="280">
        <f>SUM(J36:J66)</f>
        <v>3164.5916284432501</v>
      </c>
    </row>
    <row r="69" spans="1:10" ht="102.75" customHeight="1">
      <c r="A69" s="274"/>
      <c r="B69" s="275"/>
      <c r="C69" s="281">
        <v>-2</v>
      </c>
      <c r="D69" s="737" t="s">
        <v>902</v>
      </c>
      <c r="E69" s="737"/>
      <c r="F69" s="737"/>
      <c r="G69" s="273"/>
      <c r="H69" s="273"/>
      <c r="I69" s="273"/>
      <c r="J69" s="273"/>
    </row>
    <row r="70" spans="1:10">
      <c r="A70" s="274"/>
      <c r="B70" s="275"/>
      <c r="C70" s="273"/>
      <c r="D70" s="276" t="s">
        <v>1397</v>
      </c>
      <c r="E70" s="273"/>
      <c r="F70" s="273"/>
      <c r="G70" s="273"/>
      <c r="H70" s="273"/>
      <c r="I70" s="273"/>
      <c r="J70" s="273"/>
    </row>
    <row r="71" spans="1:10">
      <c r="A71" s="274"/>
      <c r="B71" s="275"/>
      <c r="C71" s="273"/>
      <c r="D71" s="276" t="s">
        <v>2354</v>
      </c>
      <c r="E71" s="273"/>
      <c r="F71" s="273"/>
      <c r="G71" s="273"/>
      <c r="H71" s="273"/>
      <c r="I71" s="273"/>
      <c r="J71" s="273"/>
    </row>
    <row r="72" spans="1:10">
      <c r="A72" s="274"/>
      <c r="B72" s="275"/>
      <c r="C72" s="273"/>
      <c r="D72" s="272" t="s">
        <v>576</v>
      </c>
      <c r="E72" s="272" t="s">
        <v>2355</v>
      </c>
      <c r="F72" s="273"/>
      <c r="G72" s="273"/>
      <c r="H72" s="273"/>
      <c r="I72" s="273"/>
      <c r="J72" s="273"/>
    </row>
    <row r="73" spans="1:10">
      <c r="A73" s="274"/>
      <c r="B73" s="275"/>
      <c r="C73" s="273"/>
      <c r="D73" s="273"/>
      <c r="E73" s="276" t="s">
        <v>1370</v>
      </c>
      <c r="F73" s="273"/>
      <c r="G73" s="277" t="s">
        <v>29</v>
      </c>
      <c r="H73" s="283">
        <v>0.126</v>
      </c>
      <c r="I73" s="279">
        <f>'Chapter-11_Road'!J17</f>
        <v>436.80312000000004</v>
      </c>
      <c r="J73" s="279">
        <f>H73*I73</f>
        <v>55.037193120000005</v>
      </c>
    </row>
    <row r="74" spans="1:10">
      <c r="A74" s="274"/>
      <c r="B74" s="275"/>
      <c r="C74" s="273"/>
      <c r="D74" s="272" t="s">
        <v>578</v>
      </c>
      <c r="E74" s="272" t="s">
        <v>2356</v>
      </c>
      <c r="F74" s="273"/>
      <c r="G74" s="273"/>
      <c r="H74" s="273"/>
      <c r="I74" s="273"/>
      <c r="J74" s="273"/>
    </row>
    <row r="75" spans="1:10">
      <c r="A75" s="274"/>
      <c r="B75" s="275"/>
      <c r="C75" s="273"/>
      <c r="D75" s="273"/>
      <c r="E75" s="276" t="s">
        <v>2357</v>
      </c>
      <c r="F75" s="273"/>
      <c r="G75" s="277" t="s">
        <v>29</v>
      </c>
      <c r="H75" s="283">
        <v>0.126</v>
      </c>
      <c r="I75" s="279">
        <f>'Chapter-11_Road'!J191</f>
        <v>5490.9826920000005</v>
      </c>
      <c r="J75" s="279">
        <f>H75*I75</f>
        <v>691.86381919200005</v>
      </c>
    </row>
    <row r="76" spans="1:10">
      <c r="A76" s="274"/>
      <c r="B76" s="275"/>
      <c r="C76" s="273"/>
      <c r="D76" s="273"/>
      <c r="E76" s="272" t="s">
        <v>953</v>
      </c>
      <c r="F76" s="272" t="s">
        <v>2376</v>
      </c>
      <c r="G76" s="273"/>
      <c r="H76" s="273"/>
      <c r="I76" s="273"/>
      <c r="J76" s="273"/>
    </row>
    <row r="77" spans="1:10">
      <c r="A77" s="274"/>
      <c r="B77" s="275"/>
      <c r="C77" s="273"/>
      <c r="D77" s="273"/>
      <c r="E77" s="273"/>
      <c r="F77" s="276" t="s">
        <v>17</v>
      </c>
      <c r="G77" s="277" t="s">
        <v>4</v>
      </c>
      <c r="H77" s="278">
        <v>0.01</v>
      </c>
      <c r="I77" s="279">
        <f>Labour!D16</f>
        <v>466.67</v>
      </c>
      <c r="J77" s="279">
        <f>I77*H77</f>
        <v>4.6667000000000005</v>
      </c>
    </row>
    <row r="78" spans="1:10">
      <c r="A78" s="274"/>
      <c r="B78" s="275"/>
      <c r="C78" s="273"/>
      <c r="D78" s="273"/>
      <c r="E78" s="273"/>
      <c r="F78" s="276" t="s">
        <v>18</v>
      </c>
      <c r="G78" s="277" t="s">
        <v>4</v>
      </c>
      <c r="H78" s="278">
        <v>0.25</v>
      </c>
      <c r="I78" s="279">
        <f>Labour!D17</f>
        <v>466.67</v>
      </c>
      <c r="J78" s="279">
        <f>I78*H78</f>
        <v>116.6675</v>
      </c>
    </row>
    <row r="79" spans="1:10">
      <c r="A79" s="274"/>
      <c r="B79" s="275"/>
      <c r="C79" s="273"/>
      <c r="D79" s="273"/>
      <c r="E79" s="272" t="s">
        <v>955</v>
      </c>
      <c r="F79" s="272" t="s">
        <v>1293</v>
      </c>
      <c r="G79" s="273"/>
      <c r="H79" s="273"/>
      <c r="I79" s="273"/>
      <c r="J79" s="273"/>
    </row>
    <row r="80" spans="1:10" ht="27.75" customHeight="1">
      <c r="A80" s="274"/>
      <c r="B80" s="275"/>
      <c r="C80" s="273"/>
      <c r="D80" s="273"/>
      <c r="E80" s="273"/>
      <c r="F80" s="284" t="s">
        <v>2377</v>
      </c>
      <c r="G80" s="277" t="s">
        <v>27</v>
      </c>
      <c r="H80" s="278">
        <v>3</v>
      </c>
      <c r="I80" s="279">
        <f>Material!D85</f>
        <v>850</v>
      </c>
      <c r="J80" s="279">
        <f>H80*I80</f>
        <v>2550</v>
      </c>
    </row>
    <row r="81" spans="1:11" ht="54.75" customHeight="1">
      <c r="A81" s="274"/>
      <c r="B81" s="275"/>
      <c r="C81" s="273"/>
      <c r="D81" s="273"/>
      <c r="E81" s="273"/>
      <c r="F81" s="284" t="s">
        <v>2362</v>
      </c>
      <c r="G81" s="277" t="s">
        <v>54</v>
      </c>
      <c r="H81" s="285">
        <v>0.27</v>
      </c>
      <c r="I81" s="279">
        <f>Material!D28</f>
        <v>425</v>
      </c>
      <c r="J81" s="279">
        <f>I81*H81</f>
        <v>114.75000000000001</v>
      </c>
    </row>
    <row r="82" spans="1:11" ht="29.25" customHeight="1">
      <c r="A82" s="274"/>
      <c r="B82" s="275"/>
      <c r="C82" s="273"/>
      <c r="D82" s="273"/>
      <c r="E82" s="273"/>
      <c r="F82" s="284" t="s">
        <v>2378</v>
      </c>
      <c r="G82" s="273"/>
      <c r="H82" s="273"/>
      <c r="I82" s="279"/>
      <c r="J82" s="279">
        <f>J80*3%</f>
        <v>76.5</v>
      </c>
      <c r="K82" t="s">
        <v>1584</v>
      </c>
    </row>
    <row r="83" spans="1:11">
      <c r="A83" s="274"/>
      <c r="B83" s="275"/>
      <c r="C83" s="273"/>
      <c r="D83" s="273"/>
      <c r="E83" s="277" t="s">
        <v>576</v>
      </c>
      <c r="F83" s="276" t="s">
        <v>2364</v>
      </c>
      <c r="G83" s="277" t="s">
        <v>54</v>
      </c>
      <c r="H83" s="278">
        <v>0.35</v>
      </c>
      <c r="I83" s="279"/>
      <c r="J83" s="279"/>
    </row>
    <row r="84" spans="1:11">
      <c r="A84" s="274"/>
      <c r="B84" s="275"/>
      <c r="C84" s="273"/>
      <c r="D84" s="273"/>
      <c r="E84" s="277"/>
      <c r="F84" s="276" t="s">
        <v>1212</v>
      </c>
      <c r="G84" s="273"/>
      <c r="H84" s="273"/>
      <c r="I84" s="279"/>
      <c r="J84" s="279"/>
    </row>
    <row r="85" spans="1:11">
      <c r="A85" s="274"/>
      <c r="B85" s="275"/>
      <c r="C85" s="273"/>
      <c r="D85" s="273"/>
      <c r="E85" s="277" t="s">
        <v>578</v>
      </c>
      <c r="F85" s="276" t="s">
        <v>2365</v>
      </c>
      <c r="G85" s="277" t="s">
        <v>54</v>
      </c>
      <c r="H85" s="283">
        <v>0.156</v>
      </c>
      <c r="I85" s="279"/>
      <c r="J85" s="279"/>
    </row>
    <row r="86" spans="1:11">
      <c r="A86" s="274"/>
      <c r="B86" s="275"/>
      <c r="C86" s="273"/>
      <c r="D86" s="273"/>
      <c r="E86" s="277"/>
      <c r="F86" s="276" t="s">
        <v>1212</v>
      </c>
      <c r="G86" s="273"/>
      <c r="H86" s="273"/>
      <c r="I86" s="279"/>
      <c r="J86" s="279"/>
    </row>
    <row r="87" spans="1:11">
      <c r="A87" s="274"/>
      <c r="B87" s="275"/>
      <c r="C87" s="273"/>
      <c r="D87" s="273"/>
      <c r="E87" s="277" t="s">
        <v>580</v>
      </c>
      <c r="F87" s="276" t="s">
        <v>2366</v>
      </c>
      <c r="G87" s="277" t="s">
        <v>54</v>
      </c>
      <c r="H87" s="283">
        <v>0.28299999999999997</v>
      </c>
      <c r="I87" s="279"/>
      <c r="J87" s="279"/>
    </row>
    <row r="88" spans="1:11">
      <c r="A88" s="274"/>
      <c r="B88" s="275"/>
      <c r="C88" s="273"/>
      <c r="D88" s="273"/>
      <c r="E88" s="277"/>
      <c r="F88" s="276" t="s">
        <v>1212</v>
      </c>
      <c r="G88" s="273"/>
      <c r="H88" s="273"/>
      <c r="I88" s="279"/>
      <c r="J88" s="279"/>
    </row>
    <row r="89" spans="1:11">
      <c r="A89" s="274"/>
      <c r="B89" s="275"/>
      <c r="C89" s="273"/>
      <c r="D89" s="273"/>
      <c r="E89" s="277" t="s">
        <v>2367</v>
      </c>
      <c r="F89" s="276" t="s">
        <v>2368</v>
      </c>
      <c r="G89" s="277" t="s">
        <v>54</v>
      </c>
      <c r="H89" s="278">
        <v>0.48</v>
      </c>
      <c r="I89" s="279"/>
      <c r="J89" s="279"/>
    </row>
    <row r="90" spans="1:11">
      <c r="A90" s="274"/>
      <c r="B90" s="275"/>
      <c r="C90" s="273"/>
      <c r="D90" s="273"/>
      <c r="E90" s="277"/>
      <c r="F90" s="276" t="s">
        <v>1212</v>
      </c>
      <c r="G90" s="273"/>
      <c r="H90" s="273"/>
      <c r="I90" s="279"/>
      <c r="J90" s="279"/>
    </row>
    <row r="91" spans="1:11">
      <c r="A91" s="274"/>
      <c r="B91" s="275"/>
      <c r="C91" s="273"/>
      <c r="D91" s="273"/>
      <c r="E91" s="277" t="s">
        <v>2369</v>
      </c>
      <c r="F91" s="276" t="s">
        <v>2370</v>
      </c>
      <c r="G91" s="277" t="s">
        <v>54</v>
      </c>
      <c r="H91" s="278">
        <v>0.27</v>
      </c>
      <c r="I91" s="279"/>
      <c r="J91" s="279"/>
    </row>
    <row r="92" spans="1:11">
      <c r="A92" s="274"/>
      <c r="B92" s="275"/>
      <c r="C92" s="273"/>
      <c r="D92" s="273"/>
      <c r="E92" s="277"/>
      <c r="F92" s="276" t="s">
        <v>1212</v>
      </c>
      <c r="G92" s="273"/>
      <c r="H92" s="273"/>
      <c r="I92" s="279"/>
      <c r="J92" s="279"/>
    </row>
    <row r="93" spans="1:11">
      <c r="A93" s="274"/>
      <c r="B93" s="275"/>
      <c r="C93" s="273"/>
      <c r="D93" s="273"/>
      <c r="E93" s="277" t="s">
        <v>2371</v>
      </c>
      <c r="F93" s="276" t="s">
        <v>2372</v>
      </c>
      <c r="G93" s="277" t="s">
        <v>54</v>
      </c>
      <c r="H93" s="278">
        <v>0.36</v>
      </c>
      <c r="I93" s="279"/>
      <c r="J93" s="279"/>
    </row>
    <row r="94" spans="1:11">
      <c r="A94" s="274"/>
      <c r="B94" s="275"/>
      <c r="C94" s="273"/>
      <c r="D94" s="273"/>
      <c r="E94" s="277"/>
      <c r="F94" s="276" t="s">
        <v>1212</v>
      </c>
      <c r="G94" s="273"/>
      <c r="H94" s="273"/>
      <c r="I94" s="279"/>
      <c r="J94" s="279"/>
    </row>
    <row r="95" spans="1:11">
      <c r="A95" s="274"/>
      <c r="B95" s="275"/>
      <c r="C95" s="273"/>
      <c r="D95" s="273"/>
      <c r="E95" s="277" t="s">
        <v>2373</v>
      </c>
      <c r="F95" s="276" t="s">
        <v>2379</v>
      </c>
      <c r="G95" s="277" t="s">
        <v>54</v>
      </c>
      <c r="H95" s="283">
        <v>0.67200000000000004</v>
      </c>
      <c r="I95" s="279"/>
      <c r="J95" s="279"/>
    </row>
    <row r="96" spans="1:11">
      <c r="A96" s="274"/>
      <c r="B96" s="275"/>
      <c r="C96" s="273"/>
      <c r="D96" s="273"/>
      <c r="E96" s="272" t="s">
        <v>957</v>
      </c>
      <c r="F96" s="272" t="s">
        <v>1231</v>
      </c>
      <c r="G96" s="273"/>
      <c r="H96" s="273"/>
      <c r="I96" s="273"/>
      <c r="J96" s="273"/>
    </row>
    <row r="97" spans="1:11">
      <c r="A97" s="274"/>
      <c r="B97" s="275"/>
      <c r="C97" s="273"/>
      <c r="D97" s="273"/>
      <c r="E97" s="273"/>
      <c r="F97" s="276" t="s">
        <v>281</v>
      </c>
      <c r="G97" s="277" t="s">
        <v>89</v>
      </c>
      <c r="H97" s="278">
        <v>0.08</v>
      </c>
      <c r="I97" s="279">
        <f>'Plant &amp; Machinery'!G50</f>
        <v>697</v>
      </c>
      <c r="J97" s="279">
        <f>H97*I97</f>
        <v>55.76</v>
      </c>
    </row>
    <row r="98" spans="1:11">
      <c r="A98" s="274"/>
      <c r="B98" s="275"/>
      <c r="C98" s="273"/>
      <c r="D98" s="273"/>
      <c r="E98" s="272" t="s">
        <v>959</v>
      </c>
      <c r="F98" s="272" t="s">
        <v>1481</v>
      </c>
      <c r="G98" s="273"/>
      <c r="H98" s="273"/>
      <c r="I98" s="273"/>
      <c r="J98" s="280">
        <f>SUM(J76:J97)*12.5%</f>
        <v>364.79302500000006</v>
      </c>
    </row>
    <row r="99" spans="1:11">
      <c r="A99" s="274"/>
      <c r="B99" s="275"/>
      <c r="C99" s="273"/>
      <c r="D99" s="273"/>
      <c r="E99" s="272"/>
      <c r="F99" s="272"/>
      <c r="G99" s="273"/>
      <c r="H99" s="273"/>
      <c r="I99" s="273"/>
      <c r="J99" s="280"/>
    </row>
    <row r="100" spans="1:11">
      <c r="A100" s="274"/>
      <c r="B100" s="275"/>
      <c r="C100" s="273"/>
      <c r="D100" s="273"/>
      <c r="E100" s="272" t="s">
        <v>2380</v>
      </c>
      <c r="F100" s="272"/>
      <c r="G100" s="273"/>
      <c r="H100" s="273"/>
      <c r="I100" s="273"/>
      <c r="J100" s="280">
        <f>SUM(J72:J98)</f>
        <v>4030.0382373120001</v>
      </c>
    </row>
    <row r="101" spans="1:11" ht="90.75" customHeight="1">
      <c r="A101" s="274"/>
      <c r="B101" s="275"/>
      <c r="C101" s="286">
        <v>-3</v>
      </c>
      <c r="D101" s="737" t="s">
        <v>903</v>
      </c>
      <c r="E101" s="737"/>
      <c r="F101" s="737"/>
      <c r="G101" s="273"/>
      <c r="H101" s="273"/>
      <c r="I101" s="273"/>
      <c r="J101" s="273"/>
    </row>
    <row r="102" spans="1:11">
      <c r="A102" s="274"/>
      <c r="B102" s="275"/>
      <c r="C102" s="273"/>
      <c r="D102" s="276" t="s">
        <v>1397</v>
      </c>
      <c r="E102" s="273"/>
      <c r="F102" s="273"/>
      <c r="G102" s="273"/>
      <c r="H102" s="273"/>
      <c r="I102" s="273"/>
      <c r="J102" s="273"/>
    </row>
    <row r="103" spans="1:11">
      <c r="A103" s="274"/>
      <c r="B103" s="275"/>
      <c r="C103" s="273"/>
      <c r="D103" s="276" t="s">
        <v>2354</v>
      </c>
      <c r="E103" s="273"/>
      <c r="F103" s="273"/>
      <c r="G103" s="273"/>
      <c r="H103" s="273"/>
      <c r="I103" s="273"/>
      <c r="J103" s="273"/>
    </row>
    <row r="104" spans="1:11">
      <c r="A104" s="274"/>
      <c r="B104" s="275"/>
      <c r="C104" s="273"/>
      <c r="D104" s="272" t="s">
        <v>576</v>
      </c>
      <c r="E104" s="272" t="s">
        <v>2355</v>
      </c>
      <c r="F104" s="273"/>
      <c r="G104" s="273"/>
      <c r="H104" s="273"/>
      <c r="I104" s="273"/>
      <c r="J104" s="273"/>
    </row>
    <row r="105" spans="1:11">
      <c r="A105" s="274"/>
      <c r="B105" s="275"/>
      <c r="C105" s="273"/>
      <c r="D105" s="273"/>
      <c r="E105" s="276" t="s">
        <v>1370</v>
      </c>
      <c r="F105" s="273"/>
      <c r="G105" s="277" t="s">
        <v>29</v>
      </c>
      <c r="H105" s="283">
        <v>0.126</v>
      </c>
      <c r="I105" s="279">
        <f>'Chapter-11_Road'!J17</f>
        <v>436.80312000000004</v>
      </c>
      <c r="J105" s="279">
        <f>H105*I105</f>
        <v>55.037193120000005</v>
      </c>
    </row>
    <row r="106" spans="1:11">
      <c r="A106" s="274"/>
      <c r="B106" s="275"/>
      <c r="C106" s="273"/>
      <c r="D106" s="272" t="s">
        <v>578</v>
      </c>
      <c r="E106" s="272" t="s">
        <v>2356</v>
      </c>
      <c r="F106" s="273"/>
      <c r="G106" s="273"/>
      <c r="H106" s="273"/>
      <c r="I106" s="273"/>
      <c r="J106" s="273"/>
    </row>
    <row r="107" spans="1:11">
      <c r="A107" s="274"/>
      <c r="B107" s="275"/>
      <c r="C107" s="273"/>
      <c r="D107" s="273"/>
      <c r="E107" s="276" t="s">
        <v>2357</v>
      </c>
      <c r="F107" s="273"/>
      <c r="G107" s="277" t="s">
        <v>29</v>
      </c>
      <c r="H107" s="283">
        <v>0.126</v>
      </c>
      <c r="I107" s="287">
        <f>'Chapter-11_Road'!J191</f>
        <v>5490.9826920000005</v>
      </c>
      <c r="J107" s="279">
        <f>H107*I107</f>
        <v>691.86381919200005</v>
      </c>
      <c r="K107" t="s">
        <v>1584</v>
      </c>
    </row>
    <row r="108" spans="1:11" ht="28.5" customHeight="1">
      <c r="A108" s="274"/>
      <c r="B108" s="275"/>
      <c r="C108" s="273"/>
      <c r="D108" s="272" t="s">
        <v>580</v>
      </c>
      <c r="E108" s="739" t="s">
        <v>2381</v>
      </c>
      <c r="F108" s="739"/>
      <c r="G108" s="273"/>
      <c r="H108" s="273"/>
      <c r="I108" s="273"/>
      <c r="J108" s="273"/>
    </row>
    <row r="109" spans="1:11" ht="15" customHeight="1">
      <c r="A109" s="274"/>
      <c r="B109" s="275"/>
      <c r="C109" s="273"/>
      <c r="D109" s="273"/>
      <c r="E109" s="276" t="s">
        <v>2382</v>
      </c>
      <c r="F109" s="273"/>
      <c r="G109" s="277" t="s">
        <v>54</v>
      </c>
      <c r="H109" s="278">
        <v>0.9</v>
      </c>
      <c r="I109" s="279">
        <f>J426</f>
        <v>134.71351874999999</v>
      </c>
      <c r="J109" s="279">
        <f>I109*H109</f>
        <v>121.242166875</v>
      </c>
    </row>
    <row r="110" spans="1:11">
      <c r="A110" s="274"/>
      <c r="B110" s="275"/>
      <c r="C110" s="273"/>
      <c r="D110" s="273"/>
      <c r="E110" s="272" t="s">
        <v>953</v>
      </c>
      <c r="F110" s="272" t="s">
        <v>2360</v>
      </c>
      <c r="G110" s="273"/>
      <c r="H110" s="273"/>
      <c r="I110" s="273"/>
      <c r="J110" s="273"/>
    </row>
    <row r="111" spans="1:11">
      <c r="A111" s="274"/>
      <c r="B111" s="275"/>
      <c r="C111" s="273"/>
      <c r="D111" s="273"/>
      <c r="E111" s="273"/>
      <c r="F111" s="276" t="s">
        <v>17</v>
      </c>
      <c r="G111" s="277" t="s">
        <v>4</v>
      </c>
      <c r="H111" s="278">
        <v>0.01</v>
      </c>
      <c r="I111" s="279">
        <f>Labour!D16</f>
        <v>466.67</v>
      </c>
      <c r="J111" s="279">
        <f>I111*H111</f>
        <v>4.6667000000000005</v>
      </c>
    </row>
    <row r="112" spans="1:11">
      <c r="A112" s="274"/>
      <c r="B112" s="275"/>
      <c r="C112" s="273"/>
      <c r="D112" s="273"/>
      <c r="E112" s="273"/>
      <c r="F112" s="276" t="s">
        <v>2351</v>
      </c>
      <c r="G112" s="277" t="s">
        <v>4</v>
      </c>
      <c r="H112" s="278">
        <v>0.25</v>
      </c>
      <c r="I112" s="279">
        <f>Labour!D17</f>
        <v>466.67</v>
      </c>
      <c r="J112" s="279">
        <f>I112*H112</f>
        <v>116.6675</v>
      </c>
    </row>
    <row r="113" spans="1:11">
      <c r="A113" s="274"/>
      <c r="B113" s="275"/>
      <c r="C113" s="273"/>
      <c r="D113" s="273"/>
      <c r="E113" s="272" t="s">
        <v>955</v>
      </c>
      <c r="F113" s="272" t="s">
        <v>1293</v>
      </c>
      <c r="G113" s="273"/>
      <c r="H113" s="273"/>
      <c r="I113" s="273"/>
      <c r="J113" s="273"/>
    </row>
    <row r="114" spans="1:11">
      <c r="A114" s="274"/>
      <c r="B114" s="275"/>
      <c r="C114" s="273"/>
      <c r="D114" s="273"/>
      <c r="E114" s="273"/>
      <c r="F114" s="288" t="s">
        <v>2383</v>
      </c>
      <c r="G114" s="273"/>
      <c r="H114" s="289"/>
      <c r="I114" s="276"/>
      <c r="J114" s="276"/>
    </row>
    <row r="115" spans="1:11">
      <c r="A115" s="274"/>
      <c r="B115" s="275"/>
      <c r="C115" s="273"/>
      <c r="D115" s="273"/>
      <c r="E115" s="273"/>
      <c r="F115" s="276" t="s">
        <v>2384</v>
      </c>
      <c r="G115" s="277" t="s">
        <v>29</v>
      </c>
      <c r="H115" s="290">
        <v>2.8500000000000001E-2</v>
      </c>
      <c r="I115" s="279">
        <f>'Chapter-12_Road'!J314</f>
        <v>5807.7701550000002</v>
      </c>
      <c r="J115" s="279">
        <f>H115*I115</f>
        <v>165.52144941750001</v>
      </c>
    </row>
    <row r="116" spans="1:11">
      <c r="A116" s="274"/>
      <c r="B116" s="275"/>
      <c r="C116" s="273"/>
      <c r="D116" s="273"/>
      <c r="E116" s="273"/>
      <c r="F116" s="276" t="s">
        <v>2385</v>
      </c>
      <c r="G116" s="273"/>
      <c r="H116" s="289"/>
      <c r="I116" s="276"/>
      <c r="J116" s="276"/>
    </row>
    <row r="117" spans="1:11">
      <c r="A117" s="274"/>
      <c r="B117" s="275"/>
      <c r="C117" s="273"/>
      <c r="D117" s="273"/>
      <c r="E117" s="273"/>
      <c r="F117" s="276" t="s">
        <v>2386</v>
      </c>
      <c r="G117" s="277" t="s">
        <v>71</v>
      </c>
      <c r="H117" s="290">
        <v>7.7000000000000002E-3</v>
      </c>
      <c r="I117" s="279">
        <f>'Chapter-12_Road'!$J$421</f>
        <v>80630.643149999989</v>
      </c>
      <c r="J117" s="279">
        <f>I117*H117</f>
        <v>620.85595225499992</v>
      </c>
    </row>
    <row r="118" spans="1:11" ht="54" customHeight="1">
      <c r="A118" s="274"/>
      <c r="B118" s="275"/>
      <c r="C118" s="273"/>
      <c r="D118" s="273"/>
      <c r="E118" s="273"/>
      <c r="F118" s="284" t="s">
        <v>2362</v>
      </c>
      <c r="G118" s="277" t="s">
        <v>54</v>
      </c>
      <c r="H118" s="285">
        <v>0.27</v>
      </c>
      <c r="I118" s="279">
        <f>Material!D28</f>
        <v>425</v>
      </c>
      <c r="J118" s="279">
        <f>I118*H118</f>
        <v>114.75000000000001</v>
      </c>
    </row>
    <row r="119" spans="1:11" ht="27" customHeight="1">
      <c r="A119" s="274"/>
      <c r="B119" s="275"/>
      <c r="C119" s="273"/>
      <c r="D119" s="273"/>
      <c r="E119" s="273"/>
      <c r="F119" s="284" t="s">
        <v>2387</v>
      </c>
      <c r="G119" s="273"/>
      <c r="H119" s="273"/>
      <c r="I119" s="273"/>
      <c r="J119" s="279">
        <f>(J115+J117)*3%</f>
        <v>23.591322050174995</v>
      </c>
      <c r="K119" t="s">
        <v>1584</v>
      </c>
    </row>
    <row r="120" spans="1:11">
      <c r="A120" s="274"/>
      <c r="B120" s="275"/>
      <c r="C120" s="273"/>
      <c r="D120" s="273"/>
      <c r="E120" s="277" t="s">
        <v>576</v>
      </c>
      <c r="F120" s="276" t="s">
        <v>2364</v>
      </c>
      <c r="G120" s="277" t="s">
        <v>54</v>
      </c>
      <c r="H120" s="278">
        <v>0.35</v>
      </c>
      <c r="I120" s="279"/>
      <c r="J120" s="279"/>
    </row>
    <row r="121" spans="1:11">
      <c r="A121" s="274"/>
      <c r="B121" s="275"/>
      <c r="C121" s="273"/>
      <c r="D121" s="273"/>
      <c r="E121" s="277"/>
      <c r="F121" s="276" t="s">
        <v>1212</v>
      </c>
      <c r="G121" s="273"/>
      <c r="H121" s="273"/>
      <c r="I121" s="279"/>
      <c r="J121" s="279"/>
    </row>
    <row r="122" spans="1:11">
      <c r="A122" s="274"/>
      <c r="B122" s="275"/>
      <c r="C122" s="273"/>
      <c r="D122" s="273"/>
      <c r="E122" s="277" t="s">
        <v>578</v>
      </c>
      <c r="F122" s="276" t="s">
        <v>2365</v>
      </c>
      <c r="G122" s="277" t="s">
        <v>54</v>
      </c>
      <c r="H122" s="283">
        <v>0.156</v>
      </c>
      <c r="I122" s="279"/>
      <c r="J122" s="279"/>
    </row>
    <row r="123" spans="1:11">
      <c r="A123" s="274"/>
      <c r="B123" s="275"/>
      <c r="C123" s="273"/>
      <c r="D123" s="273"/>
      <c r="E123" s="277"/>
      <c r="F123" s="276" t="s">
        <v>1212</v>
      </c>
      <c r="G123" s="273"/>
      <c r="H123" s="273"/>
      <c r="I123" s="279"/>
      <c r="J123" s="279"/>
    </row>
    <row r="124" spans="1:11">
      <c r="A124" s="274"/>
      <c r="B124" s="275"/>
      <c r="C124" s="273"/>
      <c r="D124" s="273"/>
      <c r="E124" s="277" t="s">
        <v>580</v>
      </c>
      <c r="F124" s="276" t="s">
        <v>2366</v>
      </c>
      <c r="G124" s="277" t="s">
        <v>54</v>
      </c>
      <c r="H124" s="283">
        <v>0.28299999999999997</v>
      </c>
      <c r="I124" s="279"/>
      <c r="J124" s="279"/>
    </row>
    <row r="125" spans="1:11">
      <c r="A125" s="274"/>
      <c r="B125" s="275"/>
      <c r="C125" s="273"/>
      <c r="D125" s="273"/>
      <c r="E125" s="277"/>
      <c r="F125" s="276" t="s">
        <v>1212</v>
      </c>
      <c r="G125" s="273"/>
      <c r="H125" s="273"/>
      <c r="I125" s="279"/>
      <c r="J125" s="279"/>
    </row>
    <row r="126" spans="1:11">
      <c r="A126" s="274"/>
      <c r="B126" s="275"/>
      <c r="C126" s="273"/>
      <c r="D126" s="273"/>
      <c r="E126" s="277" t="s">
        <v>2367</v>
      </c>
      <c r="F126" s="276" t="s">
        <v>2368</v>
      </c>
      <c r="G126" s="277" t="s">
        <v>54</v>
      </c>
      <c r="H126" s="278">
        <v>0.48</v>
      </c>
      <c r="I126" s="279"/>
      <c r="J126" s="279"/>
    </row>
    <row r="127" spans="1:11">
      <c r="A127" s="274"/>
      <c r="B127" s="275"/>
      <c r="C127" s="273"/>
      <c r="D127" s="273"/>
      <c r="E127" s="277"/>
      <c r="F127" s="276" t="s">
        <v>1212</v>
      </c>
      <c r="G127" s="273"/>
      <c r="H127" s="273"/>
      <c r="I127" s="279"/>
      <c r="J127" s="279"/>
    </row>
    <row r="128" spans="1:11">
      <c r="A128" s="274"/>
      <c r="B128" s="275"/>
      <c r="C128" s="273"/>
      <c r="D128" s="273"/>
      <c r="E128" s="277" t="s">
        <v>2369</v>
      </c>
      <c r="F128" s="276" t="s">
        <v>2370</v>
      </c>
      <c r="G128" s="277" t="s">
        <v>54</v>
      </c>
      <c r="H128" s="278">
        <v>0.27</v>
      </c>
      <c r="I128" s="279"/>
      <c r="J128" s="279"/>
    </row>
    <row r="129" spans="1:10">
      <c r="A129" s="274"/>
      <c r="B129" s="275"/>
      <c r="C129" s="273"/>
      <c r="D129" s="273"/>
      <c r="E129" s="277"/>
      <c r="F129" s="276" t="s">
        <v>1212</v>
      </c>
      <c r="G129" s="273"/>
      <c r="H129" s="273"/>
      <c r="I129" s="279"/>
      <c r="J129" s="279"/>
    </row>
    <row r="130" spans="1:10">
      <c r="A130" s="274"/>
      <c r="B130" s="275"/>
      <c r="C130" s="273"/>
      <c r="D130" s="273"/>
      <c r="E130" s="277" t="s">
        <v>2371</v>
      </c>
      <c r="F130" s="276" t="s">
        <v>2372</v>
      </c>
      <c r="G130" s="277" t="s">
        <v>54</v>
      </c>
      <c r="H130" s="278">
        <v>0.36</v>
      </c>
      <c r="I130" s="279"/>
      <c r="J130" s="279"/>
    </row>
    <row r="131" spans="1:10">
      <c r="A131" s="274"/>
      <c r="B131" s="275"/>
      <c r="C131" s="273"/>
      <c r="D131" s="273"/>
      <c r="E131" s="277"/>
      <c r="F131" s="276" t="s">
        <v>1212</v>
      </c>
      <c r="G131" s="273"/>
      <c r="H131" s="273"/>
      <c r="I131" s="279"/>
      <c r="J131" s="279"/>
    </row>
    <row r="132" spans="1:10">
      <c r="A132" s="274"/>
      <c r="B132" s="275"/>
      <c r="C132" s="273"/>
      <c r="D132" s="273"/>
      <c r="E132" s="277" t="s">
        <v>2373</v>
      </c>
      <c r="F132" s="276" t="s">
        <v>2379</v>
      </c>
      <c r="G132" s="277" t="s">
        <v>54</v>
      </c>
      <c r="H132" s="283">
        <v>0.67200000000000004</v>
      </c>
      <c r="I132" s="279"/>
      <c r="J132" s="279"/>
    </row>
    <row r="133" spans="1:10">
      <c r="A133" s="274"/>
      <c r="B133" s="275"/>
      <c r="C133" s="273"/>
      <c r="D133" s="273"/>
      <c r="E133" s="272" t="s">
        <v>957</v>
      </c>
      <c r="F133" s="272" t="s">
        <v>1231</v>
      </c>
      <c r="G133" s="273"/>
      <c r="H133" s="273"/>
      <c r="I133" s="279"/>
      <c r="J133" s="279"/>
    </row>
    <row r="134" spans="1:10">
      <c r="A134" s="274"/>
      <c r="B134" s="275"/>
      <c r="C134" s="273"/>
      <c r="D134" s="273"/>
      <c r="E134" s="273"/>
      <c r="F134" s="276" t="s">
        <v>281</v>
      </c>
      <c r="G134" s="277" t="s">
        <v>89</v>
      </c>
      <c r="H134" s="278">
        <v>0.08</v>
      </c>
      <c r="I134" s="279">
        <f>'Plant &amp; Machinery'!G50</f>
        <v>697</v>
      </c>
      <c r="J134" s="279">
        <f>H134*I134</f>
        <v>55.76</v>
      </c>
    </row>
    <row r="135" spans="1:10">
      <c r="A135" s="274"/>
      <c r="B135" s="275"/>
      <c r="C135" s="273"/>
      <c r="D135" s="273"/>
      <c r="E135" s="272" t="s">
        <v>959</v>
      </c>
      <c r="F135" s="272" t="s">
        <v>1481</v>
      </c>
      <c r="G135" s="273"/>
      <c r="H135" s="273"/>
      <c r="I135" s="273"/>
      <c r="J135" s="280">
        <f>SUM(J111:J134)*12.5%</f>
        <v>137.72661546533436</v>
      </c>
    </row>
    <row r="136" spans="1:10">
      <c r="A136" s="274"/>
      <c r="B136" s="275"/>
      <c r="C136" s="273"/>
      <c r="D136" s="273"/>
      <c r="E136" s="272"/>
      <c r="F136" s="272"/>
      <c r="G136" s="273"/>
      <c r="H136" s="273"/>
      <c r="I136" s="273"/>
      <c r="J136" s="280"/>
    </row>
    <row r="137" spans="1:10">
      <c r="A137" s="274"/>
      <c r="B137" s="275"/>
      <c r="C137" s="273"/>
      <c r="D137" s="273"/>
      <c r="E137" s="272" t="s">
        <v>2375</v>
      </c>
      <c r="F137" s="272"/>
      <c r="G137" s="273"/>
      <c r="H137" s="273"/>
      <c r="I137" s="273"/>
      <c r="J137" s="280">
        <f>SUM(J105:J135)</f>
        <v>2107.6827183750092</v>
      </c>
    </row>
    <row r="138" spans="1:10" ht="28.5" customHeight="1">
      <c r="A138" s="274"/>
      <c r="B138" s="291" t="s">
        <v>726</v>
      </c>
      <c r="C138" s="292">
        <v>1</v>
      </c>
      <c r="D138" s="738" t="s">
        <v>2388</v>
      </c>
      <c r="E138" s="738"/>
      <c r="F138" s="738"/>
      <c r="G138" s="273"/>
      <c r="H138" s="273"/>
      <c r="I138" s="273"/>
      <c r="J138" s="273"/>
    </row>
    <row r="139" spans="1:10" ht="40.5" customHeight="1">
      <c r="A139" s="274"/>
      <c r="B139" s="275"/>
      <c r="C139" s="292">
        <v>2</v>
      </c>
      <c r="D139" s="738" t="s">
        <v>2389</v>
      </c>
      <c r="E139" s="738"/>
      <c r="F139" s="738"/>
      <c r="G139" s="273"/>
      <c r="H139" s="273"/>
      <c r="I139" s="273"/>
      <c r="J139" s="273"/>
    </row>
    <row r="140" spans="1:10" ht="53.25" customHeight="1">
      <c r="A140" s="274"/>
      <c r="B140" s="275"/>
      <c r="C140" s="292">
        <v>3</v>
      </c>
      <c r="D140" s="738" t="s">
        <v>2390</v>
      </c>
      <c r="E140" s="738"/>
      <c r="F140" s="738"/>
      <c r="G140" s="273"/>
      <c r="H140" s="273"/>
      <c r="I140" s="273"/>
      <c r="J140" s="273"/>
    </row>
    <row r="141" spans="1:10">
      <c r="A141" s="274"/>
      <c r="B141" s="275"/>
      <c r="C141" s="272" t="s">
        <v>342</v>
      </c>
      <c r="D141" s="272" t="s">
        <v>904</v>
      </c>
      <c r="E141" s="284"/>
      <c r="F141" s="284"/>
      <c r="G141" s="273"/>
      <c r="H141" s="273"/>
      <c r="I141" s="273"/>
      <c r="J141" s="273"/>
    </row>
    <row r="142" spans="1:10" ht="129.75" customHeight="1">
      <c r="A142" s="274"/>
      <c r="B142" s="282"/>
      <c r="C142" s="276"/>
      <c r="D142" s="735" t="s">
        <v>905</v>
      </c>
      <c r="E142" s="735"/>
      <c r="F142" s="735"/>
      <c r="G142" s="293"/>
      <c r="H142" s="294"/>
      <c r="I142" s="279"/>
      <c r="J142" s="279"/>
    </row>
    <row r="143" spans="1:10">
      <c r="A143" s="274"/>
      <c r="B143" s="282"/>
      <c r="C143" s="276"/>
      <c r="D143" s="295" t="s">
        <v>2391</v>
      </c>
      <c r="E143" s="284"/>
      <c r="F143" s="273"/>
      <c r="G143" s="293"/>
      <c r="H143" s="294"/>
      <c r="I143" s="279"/>
      <c r="J143" s="279"/>
    </row>
    <row r="144" spans="1:10">
      <c r="A144" s="274"/>
      <c r="B144" s="282"/>
      <c r="C144" s="276"/>
      <c r="D144" s="295" t="s">
        <v>2354</v>
      </c>
      <c r="E144" s="284"/>
      <c r="F144" s="273"/>
      <c r="G144" s="293"/>
      <c r="H144" s="294"/>
      <c r="I144" s="279"/>
      <c r="J144" s="279"/>
    </row>
    <row r="145" spans="1:11">
      <c r="A145" s="274"/>
      <c r="B145" s="282"/>
      <c r="C145" s="296" t="s">
        <v>299</v>
      </c>
      <c r="D145" s="297" t="s">
        <v>2392</v>
      </c>
      <c r="E145" s="273"/>
      <c r="F145" s="273"/>
      <c r="G145" s="273"/>
      <c r="H145" s="289"/>
      <c r="I145" s="279"/>
      <c r="J145" s="279"/>
    </row>
    <row r="146" spans="1:11">
      <c r="A146" s="274"/>
      <c r="B146" s="282"/>
      <c r="C146" s="277"/>
      <c r="D146" s="295" t="s">
        <v>2393</v>
      </c>
      <c r="E146" s="273"/>
      <c r="F146" s="273"/>
      <c r="G146" s="293" t="s">
        <v>29</v>
      </c>
      <c r="H146" s="298">
        <v>0.126</v>
      </c>
      <c r="I146" s="279">
        <f>'Chapter-11_Road'!J17</f>
        <v>436.80312000000004</v>
      </c>
      <c r="J146" s="279">
        <f>H146*I146</f>
        <v>55.037193120000005</v>
      </c>
    </row>
    <row r="147" spans="1:11">
      <c r="A147" s="274"/>
      <c r="B147" s="282"/>
      <c r="C147" s="296" t="s">
        <v>301</v>
      </c>
      <c r="D147" s="297" t="s">
        <v>2394</v>
      </c>
      <c r="E147" s="273"/>
      <c r="F147" s="273"/>
      <c r="G147" s="293"/>
      <c r="H147" s="298"/>
      <c r="I147" s="273"/>
      <c r="J147" s="279"/>
    </row>
    <row r="148" spans="1:11">
      <c r="A148" s="274"/>
      <c r="B148" s="282"/>
      <c r="C148" s="277"/>
      <c r="D148" s="295" t="s">
        <v>2395</v>
      </c>
      <c r="E148" s="273"/>
      <c r="F148" s="273"/>
      <c r="G148" s="293" t="s">
        <v>29</v>
      </c>
      <c r="H148" s="298">
        <v>0.126</v>
      </c>
      <c r="I148" s="299">
        <f>'Chapter-11_Road'!J208</f>
        <v>5468.2081740000003</v>
      </c>
      <c r="J148" s="279">
        <f>H148*I148</f>
        <v>688.99422992400002</v>
      </c>
    </row>
    <row r="149" spans="1:11" ht="27.75" customHeight="1">
      <c r="A149" s="274"/>
      <c r="B149" s="282"/>
      <c r="C149" s="296" t="s">
        <v>303</v>
      </c>
      <c r="D149" s="740" t="s">
        <v>2396</v>
      </c>
      <c r="E149" s="740"/>
      <c r="F149" s="740"/>
      <c r="G149" s="293"/>
      <c r="H149" s="298"/>
      <c r="I149" s="273"/>
      <c r="J149" s="279"/>
    </row>
    <row r="150" spans="1:11">
      <c r="A150" s="274"/>
      <c r="B150" s="282"/>
      <c r="C150" s="276"/>
      <c r="D150" s="295" t="s">
        <v>2397</v>
      </c>
      <c r="E150" s="273"/>
      <c r="F150" s="284"/>
      <c r="G150" s="293" t="s">
        <v>54</v>
      </c>
      <c r="H150" s="294">
        <v>0.46</v>
      </c>
      <c r="I150" s="279">
        <f>J426</f>
        <v>134.71351874999999</v>
      </c>
      <c r="J150" s="279">
        <f>I150*H150</f>
        <v>61.968218624999999</v>
      </c>
    </row>
    <row r="151" spans="1:11">
      <c r="A151" s="274"/>
      <c r="B151" s="282"/>
      <c r="C151" s="276"/>
      <c r="D151" s="297" t="s">
        <v>953</v>
      </c>
      <c r="E151" s="272" t="s">
        <v>2376</v>
      </c>
      <c r="F151" s="273"/>
      <c r="G151" s="293"/>
      <c r="H151" s="294"/>
      <c r="I151" s="279"/>
      <c r="J151" s="279"/>
    </row>
    <row r="152" spans="1:11">
      <c r="A152" s="274"/>
      <c r="B152" s="282"/>
      <c r="C152" s="276"/>
      <c r="D152" s="284"/>
      <c r="E152" s="295" t="s">
        <v>17</v>
      </c>
      <c r="F152" s="273"/>
      <c r="G152" s="293" t="s">
        <v>4</v>
      </c>
      <c r="H152" s="294">
        <v>0.01</v>
      </c>
      <c r="I152" s="279">
        <f>Labour!D16</f>
        <v>466.67</v>
      </c>
      <c r="J152" s="279">
        <f>I152*H152</f>
        <v>4.6667000000000005</v>
      </c>
    </row>
    <row r="153" spans="1:11">
      <c r="A153" s="274"/>
      <c r="B153" s="282"/>
      <c r="C153" s="276"/>
      <c r="D153" s="284"/>
      <c r="E153" s="295" t="s">
        <v>18</v>
      </c>
      <c r="F153" s="273"/>
      <c r="G153" s="293" t="s">
        <v>4</v>
      </c>
      <c r="H153" s="294">
        <v>0.25</v>
      </c>
      <c r="I153" s="279">
        <f>Labour!D17</f>
        <v>466.67</v>
      </c>
      <c r="J153" s="279">
        <f>I153*H153</f>
        <v>116.6675</v>
      </c>
    </row>
    <row r="154" spans="1:11">
      <c r="A154" s="274"/>
      <c r="B154" s="282"/>
      <c r="C154" s="276"/>
      <c r="D154" s="297" t="s">
        <v>955</v>
      </c>
      <c r="E154" s="272" t="s">
        <v>1293</v>
      </c>
      <c r="F154" s="273"/>
      <c r="G154" s="293"/>
      <c r="H154" s="294"/>
      <c r="I154" s="279"/>
      <c r="J154" s="279"/>
    </row>
    <row r="155" spans="1:11">
      <c r="A155" s="274"/>
      <c r="B155" s="282"/>
      <c r="C155" s="276"/>
      <c r="D155" s="284"/>
      <c r="E155" s="295" t="s">
        <v>2398</v>
      </c>
      <c r="F155" s="273"/>
      <c r="G155" s="293"/>
      <c r="H155" s="294"/>
      <c r="I155" s="279"/>
      <c r="J155" s="279"/>
    </row>
    <row r="156" spans="1:11">
      <c r="A156" s="274"/>
      <c r="B156" s="282"/>
      <c r="C156" s="276"/>
      <c r="D156" s="276"/>
      <c r="E156" s="282" t="s">
        <v>384</v>
      </c>
      <c r="F156" s="300" t="s">
        <v>2399</v>
      </c>
      <c r="G156" s="293" t="s">
        <v>65</v>
      </c>
      <c r="H156" s="294">
        <v>12.4</v>
      </c>
      <c r="I156" s="279">
        <f>Material!D104</f>
        <v>95</v>
      </c>
      <c r="J156" s="279">
        <f>I156*H156</f>
        <v>1178</v>
      </c>
    </row>
    <row r="157" spans="1:11">
      <c r="A157" s="274"/>
      <c r="B157" s="282"/>
      <c r="C157" s="276"/>
      <c r="D157" s="276"/>
      <c r="E157" s="282"/>
      <c r="F157" s="300" t="s">
        <v>2400</v>
      </c>
      <c r="G157" s="293"/>
      <c r="H157" s="294"/>
      <c r="I157" s="279"/>
      <c r="J157" s="279"/>
    </row>
    <row r="158" spans="1:11" ht="30" customHeight="1">
      <c r="A158" s="274"/>
      <c r="B158" s="282"/>
      <c r="C158" s="276"/>
      <c r="D158" s="276"/>
      <c r="E158" s="282" t="s">
        <v>390</v>
      </c>
      <c r="F158" s="300" t="s">
        <v>2401</v>
      </c>
      <c r="G158" s="293" t="s">
        <v>65</v>
      </c>
      <c r="H158" s="294">
        <v>1.06</v>
      </c>
      <c r="I158" s="279">
        <f>Material!D103/1000</f>
        <v>85</v>
      </c>
      <c r="J158" s="279">
        <f>H158*I158</f>
        <v>90.100000000000009</v>
      </c>
    </row>
    <row r="159" spans="1:11" ht="67.5" customHeight="1">
      <c r="A159" s="274"/>
      <c r="B159" s="282"/>
      <c r="C159" s="276"/>
      <c r="D159" s="276"/>
      <c r="E159" s="282" t="s">
        <v>687</v>
      </c>
      <c r="F159" s="300" t="s">
        <v>2402</v>
      </c>
      <c r="G159" s="293" t="s">
        <v>54</v>
      </c>
      <c r="H159" s="301">
        <v>0.27</v>
      </c>
      <c r="I159" s="279">
        <f>Material!D105</f>
        <v>1654</v>
      </c>
      <c r="J159" s="279">
        <f>H159*I159</f>
        <v>446.58000000000004</v>
      </c>
    </row>
    <row r="160" spans="1:11" ht="41.25" customHeight="1">
      <c r="A160" s="274"/>
      <c r="B160" s="282"/>
      <c r="C160" s="276"/>
      <c r="D160" s="276"/>
      <c r="E160" s="284"/>
      <c r="F160" s="300" t="s">
        <v>2403</v>
      </c>
      <c r="G160" s="293"/>
      <c r="H160" s="294"/>
      <c r="I160" s="279"/>
      <c r="J160" s="279">
        <f>(J156+J158)*3%</f>
        <v>38.042999999999999</v>
      </c>
      <c r="K160" t="s">
        <v>1584</v>
      </c>
    </row>
    <row r="161" spans="1:10">
      <c r="A161" s="274"/>
      <c r="B161" s="282"/>
      <c r="C161" s="276"/>
      <c r="D161" s="276"/>
      <c r="E161" s="302" t="s">
        <v>576</v>
      </c>
      <c r="F161" s="300" t="s">
        <v>2404</v>
      </c>
      <c r="G161" s="293" t="s">
        <v>54</v>
      </c>
      <c r="H161" s="294">
        <v>0.35</v>
      </c>
      <c r="I161" s="279"/>
      <c r="J161" s="279"/>
    </row>
    <row r="162" spans="1:10">
      <c r="A162" s="274"/>
      <c r="B162" s="282"/>
      <c r="C162" s="276"/>
      <c r="D162" s="276"/>
      <c r="E162" s="302"/>
      <c r="F162" s="300" t="s">
        <v>1212</v>
      </c>
      <c r="G162" s="293"/>
      <c r="H162" s="294"/>
      <c r="I162" s="279"/>
      <c r="J162" s="279"/>
    </row>
    <row r="163" spans="1:10">
      <c r="A163" s="274"/>
      <c r="B163" s="282"/>
      <c r="C163" s="276"/>
      <c r="D163" s="276"/>
      <c r="E163" s="302" t="s">
        <v>578</v>
      </c>
      <c r="F163" s="300" t="s">
        <v>2405</v>
      </c>
      <c r="G163" s="293" t="s">
        <v>54</v>
      </c>
      <c r="H163" s="283">
        <v>0.156</v>
      </c>
      <c r="I163" s="279"/>
      <c r="J163" s="279"/>
    </row>
    <row r="164" spans="1:10">
      <c r="A164" s="274"/>
      <c r="B164" s="282"/>
      <c r="C164" s="276"/>
      <c r="D164" s="276"/>
      <c r="E164" s="302"/>
      <c r="F164" s="300" t="s">
        <v>1212</v>
      </c>
      <c r="G164" s="293"/>
      <c r="H164" s="294"/>
      <c r="I164" s="279"/>
      <c r="J164" s="279"/>
    </row>
    <row r="165" spans="1:10">
      <c r="A165" s="274"/>
      <c r="B165" s="282"/>
      <c r="C165" s="276"/>
      <c r="D165" s="276"/>
      <c r="E165" s="302" t="s">
        <v>580</v>
      </c>
      <c r="F165" s="300" t="s">
        <v>2406</v>
      </c>
      <c r="G165" s="293" t="s">
        <v>54</v>
      </c>
      <c r="H165" s="298">
        <v>0.28299999999999997</v>
      </c>
      <c r="I165" s="279"/>
      <c r="J165" s="279"/>
    </row>
    <row r="166" spans="1:10">
      <c r="A166" s="274"/>
      <c r="B166" s="282"/>
      <c r="C166" s="276"/>
      <c r="D166" s="276"/>
      <c r="E166" s="302"/>
      <c r="F166" s="300" t="s">
        <v>1212</v>
      </c>
      <c r="G166" s="293"/>
      <c r="H166" s="298"/>
      <c r="I166" s="279"/>
      <c r="J166" s="279"/>
    </row>
    <row r="167" spans="1:10">
      <c r="A167" s="274"/>
      <c r="B167" s="282"/>
      <c r="C167" s="276"/>
      <c r="D167" s="276"/>
      <c r="E167" s="302" t="s">
        <v>2367</v>
      </c>
      <c r="F167" s="300" t="s">
        <v>2368</v>
      </c>
      <c r="G167" s="293" t="s">
        <v>54</v>
      </c>
      <c r="H167" s="294">
        <v>0.48</v>
      </c>
      <c r="I167" s="279"/>
      <c r="J167" s="279"/>
    </row>
    <row r="168" spans="1:10">
      <c r="A168" s="274"/>
      <c r="B168" s="282"/>
      <c r="C168" s="276"/>
      <c r="D168" s="276"/>
      <c r="E168" s="302"/>
      <c r="F168" s="300" t="s">
        <v>1212</v>
      </c>
      <c r="G168" s="293"/>
      <c r="H168" s="294"/>
      <c r="I168" s="279"/>
      <c r="J168" s="279"/>
    </row>
    <row r="169" spans="1:10">
      <c r="A169" s="274"/>
      <c r="B169" s="282"/>
      <c r="C169" s="276"/>
      <c r="D169" s="276"/>
      <c r="E169" s="302" t="s">
        <v>2369</v>
      </c>
      <c r="F169" s="300" t="s">
        <v>2370</v>
      </c>
      <c r="G169" s="293" t="s">
        <v>54</v>
      </c>
      <c r="H169" s="294">
        <v>0.27</v>
      </c>
      <c r="I169" s="279"/>
      <c r="J169" s="279"/>
    </row>
    <row r="170" spans="1:10">
      <c r="A170" s="274"/>
      <c r="B170" s="282"/>
      <c r="C170" s="276"/>
      <c r="D170" s="276"/>
      <c r="E170" s="302"/>
      <c r="F170" s="300" t="s">
        <v>1212</v>
      </c>
      <c r="G170" s="293"/>
      <c r="H170" s="294"/>
      <c r="I170" s="279"/>
      <c r="J170" s="279"/>
    </row>
    <row r="171" spans="1:10">
      <c r="A171" s="274"/>
      <c r="B171" s="282"/>
      <c r="C171" s="276"/>
      <c r="D171" s="276"/>
      <c r="E171" s="302" t="s">
        <v>2371</v>
      </c>
      <c r="F171" s="300" t="s">
        <v>2407</v>
      </c>
      <c r="G171" s="293" t="s">
        <v>54</v>
      </c>
      <c r="H171" s="294">
        <v>0.36</v>
      </c>
      <c r="I171" s="279"/>
      <c r="J171" s="279"/>
    </row>
    <row r="172" spans="1:10">
      <c r="A172" s="274"/>
      <c r="B172" s="282"/>
      <c r="C172" s="276"/>
      <c r="D172" s="276"/>
      <c r="E172" s="302"/>
      <c r="F172" s="300" t="s">
        <v>1212</v>
      </c>
      <c r="G172" s="293"/>
      <c r="H172" s="294"/>
      <c r="I172" s="279"/>
      <c r="J172" s="279"/>
    </row>
    <row r="173" spans="1:10">
      <c r="A173" s="274"/>
      <c r="B173" s="282"/>
      <c r="C173" s="276"/>
      <c r="D173" s="276"/>
      <c r="E173" s="302" t="s">
        <v>2373</v>
      </c>
      <c r="F173" s="300" t="s">
        <v>2374</v>
      </c>
      <c r="G173" s="293" t="s">
        <v>54</v>
      </c>
      <c r="H173" s="283">
        <v>0.67200000000000004</v>
      </c>
      <c r="I173" s="279"/>
      <c r="J173" s="279"/>
    </row>
    <row r="174" spans="1:10">
      <c r="A174" s="274"/>
      <c r="B174" s="282"/>
      <c r="C174" s="276"/>
      <c r="D174" s="303" t="s">
        <v>957</v>
      </c>
      <c r="E174" s="297" t="s">
        <v>1231</v>
      </c>
      <c r="F174" s="273"/>
      <c r="G174" s="293"/>
      <c r="H174" s="294"/>
      <c r="I174" s="279"/>
      <c r="J174" s="279"/>
    </row>
    <row r="175" spans="1:10">
      <c r="A175" s="274"/>
      <c r="B175" s="282"/>
      <c r="C175" s="276"/>
      <c r="D175" s="284"/>
      <c r="E175" s="295" t="s">
        <v>1394</v>
      </c>
      <c r="F175" s="273"/>
      <c r="G175" s="293" t="s">
        <v>89</v>
      </c>
      <c r="H175" s="294">
        <v>0.08</v>
      </c>
      <c r="I175" s="279">
        <f>'Plant &amp; Machinery'!G50</f>
        <v>697</v>
      </c>
      <c r="J175" s="279">
        <f>H175*I175</f>
        <v>55.76</v>
      </c>
    </row>
    <row r="176" spans="1:10">
      <c r="A176" s="274"/>
      <c r="B176" s="282"/>
      <c r="C176" s="276"/>
      <c r="D176" s="303" t="s">
        <v>959</v>
      </c>
      <c r="E176" s="297" t="s">
        <v>1296</v>
      </c>
      <c r="F176" s="273"/>
      <c r="G176" s="293"/>
      <c r="H176" s="294"/>
      <c r="I176" s="279"/>
      <c r="J176" s="280">
        <f>SUM(J152:J175)*12.5%</f>
        <v>241.22714999999999</v>
      </c>
    </row>
    <row r="177" spans="1:11">
      <c r="A177" s="274"/>
      <c r="B177" s="282"/>
      <c r="C177" s="276"/>
      <c r="D177" s="303"/>
      <c r="E177" s="297"/>
      <c r="F177" s="273"/>
      <c r="G177" s="293"/>
      <c r="H177" s="294"/>
      <c r="I177" s="279"/>
      <c r="J177" s="280"/>
    </row>
    <row r="178" spans="1:11" ht="15" customHeight="1">
      <c r="A178" s="274"/>
      <c r="B178" s="282"/>
      <c r="C178" s="276"/>
      <c r="D178" s="297" t="s">
        <v>2375</v>
      </c>
      <c r="E178" s="273"/>
      <c r="F178" s="273"/>
      <c r="G178" s="293"/>
      <c r="H178" s="294"/>
      <c r="I178" s="279"/>
      <c r="J178" s="280">
        <f>SUM(J146:J176)</f>
        <v>2977.0439916690002</v>
      </c>
    </row>
    <row r="179" spans="1:11" ht="27" customHeight="1">
      <c r="A179" s="274"/>
      <c r="B179" s="291" t="s">
        <v>726</v>
      </c>
      <c r="C179" s="292">
        <v>1</v>
      </c>
      <c r="D179" s="736" t="s">
        <v>2408</v>
      </c>
      <c r="E179" s="736"/>
      <c r="F179" s="736"/>
      <c r="G179" s="293"/>
      <c r="H179" s="294"/>
      <c r="I179" s="279"/>
      <c r="J179" s="279"/>
    </row>
    <row r="180" spans="1:11" ht="28.5" customHeight="1">
      <c r="A180" s="274"/>
      <c r="B180" s="282"/>
      <c r="C180" s="292">
        <v>2</v>
      </c>
      <c r="D180" s="736" t="s">
        <v>2409</v>
      </c>
      <c r="E180" s="736"/>
      <c r="F180" s="736"/>
      <c r="G180" s="293"/>
      <c r="H180" s="294"/>
      <c r="I180" s="279"/>
      <c r="J180" s="279"/>
    </row>
    <row r="181" spans="1:11" ht="52.5" customHeight="1">
      <c r="A181" s="274"/>
      <c r="B181" s="282"/>
      <c r="C181" s="292">
        <v>3</v>
      </c>
      <c r="D181" s="736" t="s">
        <v>2410</v>
      </c>
      <c r="E181" s="736"/>
      <c r="F181" s="736"/>
      <c r="G181" s="293"/>
      <c r="H181" s="294"/>
      <c r="I181" s="279"/>
      <c r="J181" s="279"/>
    </row>
    <row r="182" spans="1:11" ht="29.25" customHeight="1">
      <c r="A182" s="270">
        <v>10.3</v>
      </c>
      <c r="B182" s="271" t="s">
        <v>2411</v>
      </c>
      <c r="C182" s="739" t="s">
        <v>906</v>
      </c>
      <c r="D182" s="739"/>
      <c r="E182" s="739"/>
      <c r="F182" s="739"/>
      <c r="G182" s="273"/>
      <c r="H182" s="273"/>
      <c r="I182" s="273"/>
      <c r="J182" s="273"/>
    </row>
    <row r="183" spans="1:11">
      <c r="A183" s="270"/>
      <c r="B183" s="275"/>
      <c r="C183" s="304" t="s">
        <v>347</v>
      </c>
      <c r="D183" s="272" t="s">
        <v>900</v>
      </c>
      <c r="E183" s="273"/>
      <c r="F183" s="273"/>
      <c r="G183" s="273"/>
      <c r="H183" s="273"/>
      <c r="I183" s="273"/>
      <c r="J183" s="273"/>
    </row>
    <row r="184" spans="1:11" ht="116.25" customHeight="1">
      <c r="A184" s="274"/>
      <c r="B184" s="275"/>
      <c r="C184" s="289" t="s">
        <v>299</v>
      </c>
      <c r="D184" s="737" t="s">
        <v>907</v>
      </c>
      <c r="E184" s="737"/>
      <c r="F184" s="737"/>
      <c r="G184" s="273"/>
      <c r="H184" s="273"/>
      <c r="I184" s="273"/>
      <c r="J184" s="273"/>
    </row>
    <row r="185" spans="1:11">
      <c r="A185" s="274"/>
      <c r="B185" s="275"/>
      <c r="C185" s="273"/>
      <c r="D185" s="276" t="s">
        <v>1426</v>
      </c>
      <c r="E185" s="273"/>
      <c r="F185" s="273"/>
      <c r="G185" s="273"/>
      <c r="H185" s="273"/>
      <c r="I185" s="273"/>
      <c r="J185" s="273"/>
    </row>
    <row r="186" spans="1:11">
      <c r="A186" s="274"/>
      <c r="B186" s="275"/>
      <c r="C186" s="273"/>
      <c r="D186" s="276" t="s">
        <v>2412</v>
      </c>
      <c r="E186" s="273"/>
      <c r="F186" s="273"/>
      <c r="G186" s="273"/>
      <c r="H186" s="273"/>
      <c r="I186" s="273"/>
      <c r="J186" s="273"/>
    </row>
    <row r="187" spans="1:11">
      <c r="A187" s="274"/>
      <c r="B187" s="275"/>
      <c r="C187" s="273"/>
      <c r="D187" s="272" t="s">
        <v>576</v>
      </c>
      <c r="E187" s="272" t="s">
        <v>2355</v>
      </c>
      <c r="F187" s="273"/>
      <c r="G187" s="273"/>
      <c r="H187" s="273"/>
      <c r="I187" s="273"/>
      <c r="J187" s="273"/>
    </row>
    <row r="188" spans="1:11">
      <c r="A188" s="274"/>
      <c r="B188" s="275"/>
      <c r="C188" s="273"/>
      <c r="D188" s="273"/>
      <c r="E188" s="276" t="s">
        <v>1370</v>
      </c>
      <c r="F188" s="273"/>
      <c r="G188" s="277" t="s">
        <v>29</v>
      </c>
      <c r="H188" s="283">
        <v>0.126</v>
      </c>
      <c r="I188" s="279">
        <f>'Chapter-11_Road'!J17</f>
        <v>436.80312000000004</v>
      </c>
      <c r="J188" s="279">
        <f>H188*I188</f>
        <v>55.037193120000005</v>
      </c>
    </row>
    <row r="189" spans="1:11">
      <c r="A189" s="274"/>
      <c r="B189" s="275"/>
      <c r="C189" s="273"/>
      <c r="D189" s="272" t="s">
        <v>578</v>
      </c>
      <c r="E189" s="272" t="s">
        <v>2413</v>
      </c>
      <c r="F189" s="273"/>
      <c r="G189" s="273"/>
      <c r="H189" s="273"/>
      <c r="I189" s="273"/>
      <c r="J189" s="273"/>
    </row>
    <row r="190" spans="1:11">
      <c r="A190" s="274"/>
      <c r="B190" s="275"/>
      <c r="C190" s="273"/>
      <c r="D190" s="273"/>
      <c r="E190" s="276" t="s">
        <v>2414</v>
      </c>
      <c r="F190" s="273"/>
      <c r="G190" s="277" t="s">
        <v>29</v>
      </c>
      <c r="H190" s="283">
        <v>0.126</v>
      </c>
      <c r="I190" s="287">
        <f>'Chapter-11_Road'!J191</f>
        <v>5490.9826920000005</v>
      </c>
      <c r="J190" s="279">
        <f>H190*I190</f>
        <v>691.86381919200005</v>
      </c>
      <c r="K190" t="s">
        <v>1584</v>
      </c>
    </row>
    <row r="191" spans="1:11" ht="27.75" customHeight="1">
      <c r="A191" s="274"/>
      <c r="B191" s="275"/>
      <c r="C191" s="273"/>
      <c r="D191" s="272" t="s">
        <v>580</v>
      </c>
      <c r="E191" s="739" t="s">
        <v>2358</v>
      </c>
      <c r="F191" s="739"/>
      <c r="G191" s="273"/>
      <c r="H191" s="273"/>
      <c r="I191" s="273"/>
      <c r="J191" s="273"/>
    </row>
    <row r="192" spans="1:11">
      <c r="A192" s="274"/>
      <c r="B192" s="275"/>
      <c r="C192" s="273"/>
      <c r="D192" s="273"/>
      <c r="E192" s="276" t="s">
        <v>2415</v>
      </c>
      <c r="F192" s="273"/>
      <c r="G192" s="277" t="s">
        <v>54</v>
      </c>
      <c r="H192" s="283">
        <v>0.88700000000000001</v>
      </c>
      <c r="I192" s="279">
        <f>J426</f>
        <v>134.71351874999999</v>
      </c>
      <c r="J192" s="279">
        <f>I192*H192</f>
        <v>119.49089113125</v>
      </c>
    </row>
    <row r="193" spans="1:11">
      <c r="A193" s="274"/>
      <c r="B193" s="275"/>
      <c r="C193" s="273"/>
      <c r="D193" s="305" t="s">
        <v>953</v>
      </c>
      <c r="E193" s="272" t="s">
        <v>2376</v>
      </c>
      <c r="F193" s="273"/>
      <c r="G193" s="273"/>
      <c r="H193" s="273"/>
      <c r="I193" s="273"/>
      <c r="J193" s="273"/>
    </row>
    <row r="194" spans="1:11">
      <c r="A194" s="274"/>
      <c r="B194" s="275"/>
      <c r="C194" s="273"/>
      <c r="D194" s="289"/>
      <c r="E194" s="276" t="s">
        <v>17</v>
      </c>
      <c r="F194" s="273"/>
      <c r="G194" s="277" t="s">
        <v>4</v>
      </c>
      <c r="H194" s="278">
        <v>0.01</v>
      </c>
      <c r="I194" s="279">
        <f>Labour!D16</f>
        <v>466.67</v>
      </c>
      <c r="J194" s="279">
        <f>I194*H194</f>
        <v>4.6667000000000005</v>
      </c>
    </row>
    <row r="195" spans="1:11">
      <c r="A195" s="274"/>
      <c r="B195" s="275"/>
      <c r="C195" s="273"/>
      <c r="D195" s="289"/>
      <c r="E195" s="276" t="s">
        <v>18</v>
      </c>
      <c r="F195" s="273"/>
      <c r="G195" s="277" t="s">
        <v>4</v>
      </c>
      <c r="H195" s="278">
        <v>0.25</v>
      </c>
      <c r="I195" s="279">
        <f>Labour!D17</f>
        <v>466.67</v>
      </c>
      <c r="J195" s="279">
        <f>I195*H195</f>
        <v>116.6675</v>
      </c>
    </row>
    <row r="196" spans="1:11">
      <c r="A196" s="274"/>
      <c r="B196" s="275"/>
      <c r="C196" s="273"/>
      <c r="D196" s="305" t="s">
        <v>955</v>
      </c>
      <c r="E196" s="272" t="s">
        <v>1293</v>
      </c>
      <c r="F196" s="273"/>
      <c r="G196" s="273"/>
      <c r="H196" s="273"/>
      <c r="I196" s="273"/>
      <c r="J196" s="273"/>
    </row>
    <row r="197" spans="1:11">
      <c r="A197" s="274"/>
      <c r="B197" s="275"/>
      <c r="C197" s="273"/>
      <c r="D197" s="289"/>
      <c r="E197" s="276" t="s">
        <v>2361</v>
      </c>
      <c r="F197" s="273"/>
      <c r="G197" s="277" t="s">
        <v>65</v>
      </c>
      <c r="H197" s="278">
        <v>20</v>
      </c>
      <c r="I197" s="279">
        <f>Material!D103/1000</f>
        <v>85</v>
      </c>
      <c r="J197" s="279">
        <f>H197*I197</f>
        <v>1700</v>
      </c>
    </row>
    <row r="198" spans="1:11" ht="42" customHeight="1">
      <c r="A198" s="274"/>
      <c r="B198" s="275"/>
      <c r="C198" s="273"/>
      <c r="D198" s="289"/>
      <c r="E198" s="737" t="s">
        <v>2416</v>
      </c>
      <c r="F198" s="737"/>
      <c r="G198" s="277" t="s">
        <v>54</v>
      </c>
      <c r="H198" s="278">
        <v>0.9</v>
      </c>
      <c r="I198" s="279">
        <f>Material!D28</f>
        <v>425</v>
      </c>
      <c r="J198" s="279">
        <f>I198*H198</f>
        <v>382.5</v>
      </c>
    </row>
    <row r="199" spans="1:11" ht="27.75" customHeight="1">
      <c r="A199" s="274"/>
      <c r="B199" s="275"/>
      <c r="C199" s="273"/>
      <c r="D199" s="289"/>
      <c r="E199" s="737" t="s">
        <v>2363</v>
      </c>
      <c r="F199" s="737"/>
      <c r="G199" s="273"/>
      <c r="H199" s="273"/>
      <c r="I199" s="273"/>
      <c r="J199" s="279">
        <f>J197*3%</f>
        <v>51</v>
      </c>
      <c r="K199" t="s">
        <v>1584</v>
      </c>
    </row>
    <row r="200" spans="1:11">
      <c r="A200" s="274"/>
      <c r="B200" s="275"/>
      <c r="C200" s="273"/>
      <c r="D200" s="305" t="s">
        <v>957</v>
      </c>
      <c r="E200" s="272" t="s">
        <v>1231</v>
      </c>
      <c r="F200" s="273"/>
      <c r="G200" s="273"/>
      <c r="H200" s="273"/>
      <c r="I200" s="273"/>
      <c r="J200" s="273"/>
    </row>
    <row r="201" spans="1:11">
      <c r="A201" s="274"/>
      <c r="B201" s="275"/>
      <c r="C201" s="273"/>
      <c r="D201" s="289"/>
      <c r="E201" s="276" t="s">
        <v>281</v>
      </c>
      <c r="F201" s="273"/>
      <c r="G201" s="277" t="s">
        <v>89</v>
      </c>
      <c r="H201" s="278">
        <v>0.08</v>
      </c>
      <c r="I201" s="279">
        <f>'Plant &amp; Machinery'!G50</f>
        <v>697</v>
      </c>
      <c r="J201" s="279">
        <f>H201*I201</f>
        <v>55.76</v>
      </c>
    </row>
    <row r="202" spans="1:11">
      <c r="A202" s="274"/>
      <c r="B202" s="275"/>
      <c r="C202" s="273"/>
      <c r="D202" s="305" t="s">
        <v>959</v>
      </c>
      <c r="E202" s="272" t="s">
        <v>1481</v>
      </c>
      <c r="F202" s="273"/>
      <c r="G202" s="273"/>
      <c r="H202" s="273"/>
      <c r="I202" s="273"/>
      <c r="J202" s="280">
        <f>SUM(J194:J201)*12.5%</f>
        <v>288.82427500000006</v>
      </c>
    </row>
    <row r="203" spans="1:11">
      <c r="A203" s="274"/>
      <c r="B203" s="275"/>
      <c r="C203" s="273"/>
      <c r="D203" s="305"/>
      <c r="E203" s="272"/>
      <c r="F203" s="273"/>
      <c r="G203" s="273"/>
      <c r="H203" s="273"/>
      <c r="I203" s="273"/>
      <c r="J203" s="280"/>
    </row>
    <row r="204" spans="1:11">
      <c r="A204" s="274"/>
      <c r="B204" s="275"/>
      <c r="C204" s="273"/>
      <c r="D204" s="276" t="s">
        <v>2417</v>
      </c>
      <c r="E204" s="273"/>
      <c r="F204" s="273"/>
      <c r="G204" s="273"/>
      <c r="H204" s="273"/>
      <c r="I204" s="273"/>
      <c r="J204" s="279">
        <f>SUM(J188:J202)</f>
        <v>3465.8103784432501</v>
      </c>
    </row>
    <row r="205" spans="1:11" ht="29.25" customHeight="1">
      <c r="A205" s="274"/>
      <c r="B205" s="275"/>
      <c r="C205" s="273"/>
      <c r="D205" s="739" t="s">
        <v>2418</v>
      </c>
      <c r="E205" s="739"/>
      <c r="F205" s="739"/>
      <c r="G205" s="273"/>
      <c r="H205" s="273"/>
      <c r="I205" s="273"/>
      <c r="J205" s="280">
        <f>J204/0.9</f>
        <v>3850.9004204925</v>
      </c>
    </row>
    <row r="206" spans="1:11" ht="105" customHeight="1">
      <c r="A206" s="274"/>
      <c r="B206" s="275"/>
      <c r="C206" s="277" t="s">
        <v>301</v>
      </c>
      <c r="D206" s="737" t="s">
        <v>908</v>
      </c>
      <c r="E206" s="737"/>
      <c r="F206" s="737"/>
      <c r="G206" s="273"/>
      <c r="H206" s="273"/>
      <c r="I206" s="273"/>
      <c r="J206" s="273"/>
    </row>
    <row r="207" spans="1:11">
      <c r="A207" s="274"/>
      <c r="B207" s="275"/>
      <c r="C207" s="273"/>
      <c r="D207" s="276" t="s">
        <v>1426</v>
      </c>
      <c r="E207" s="273"/>
      <c r="F207" s="273"/>
      <c r="G207" s="273"/>
      <c r="H207" s="273"/>
      <c r="I207" s="273"/>
      <c r="J207" s="273"/>
    </row>
    <row r="208" spans="1:11">
      <c r="A208" s="274"/>
      <c r="B208" s="275"/>
      <c r="C208" s="273"/>
      <c r="D208" s="276" t="s">
        <v>2412</v>
      </c>
      <c r="E208" s="273"/>
      <c r="F208" s="273"/>
      <c r="G208" s="273"/>
      <c r="H208" s="273"/>
      <c r="I208" s="273"/>
      <c r="J208" s="273"/>
    </row>
    <row r="209" spans="1:11">
      <c r="A209" s="274"/>
      <c r="B209" s="275"/>
      <c r="C209" s="273"/>
      <c r="D209" s="272" t="s">
        <v>576</v>
      </c>
      <c r="E209" s="272" t="s">
        <v>2355</v>
      </c>
      <c r="F209" s="273"/>
      <c r="G209" s="273"/>
      <c r="H209" s="273"/>
      <c r="I209" s="273"/>
      <c r="J209" s="273"/>
    </row>
    <row r="210" spans="1:11">
      <c r="A210" s="274"/>
      <c r="B210" s="275"/>
      <c r="C210" s="273"/>
      <c r="D210" s="273"/>
      <c r="E210" s="276" t="s">
        <v>1370</v>
      </c>
      <c r="F210" s="273"/>
      <c r="G210" s="277" t="s">
        <v>29</v>
      </c>
      <c r="H210" s="283">
        <v>0.126</v>
      </c>
      <c r="I210" s="279">
        <f>'Chapter-11_Road'!J17</f>
        <v>436.80312000000004</v>
      </c>
      <c r="J210" s="279">
        <f>H210*I210</f>
        <v>55.037193120000005</v>
      </c>
    </row>
    <row r="211" spans="1:11">
      <c r="A211" s="274"/>
      <c r="B211" s="275"/>
      <c r="C211" s="273"/>
      <c r="D211" s="272" t="s">
        <v>578</v>
      </c>
      <c r="E211" s="272" t="s">
        <v>2413</v>
      </c>
      <c r="F211" s="273"/>
      <c r="G211" s="273"/>
      <c r="H211" s="273"/>
      <c r="I211" s="273"/>
      <c r="J211" s="273"/>
    </row>
    <row r="212" spans="1:11">
      <c r="A212" s="274"/>
      <c r="B212" s="275"/>
      <c r="C212" s="273"/>
      <c r="D212" s="273"/>
      <c r="E212" s="276" t="s">
        <v>2357</v>
      </c>
      <c r="F212" s="273"/>
      <c r="G212" s="277" t="s">
        <v>29</v>
      </c>
      <c r="H212" s="283">
        <v>0.126</v>
      </c>
      <c r="I212" s="287">
        <f>'Chapter-11_Road'!J191</f>
        <v>5490.9826920000005</v>
      </c>
      <c r="J212" s="279">
        <f>H212*I212</f>
        <v>691.86381919200005</v>
      </c>
      <c r="K212" t="s">
        <v>1584</v>
      </c>
    </row>
    <row r="213" spans="1:11">
      <c r="A213" s="274"/>
      <c r="B213" s="275"/>
      <c r="C213" s="273"/>
      <c r="D213" s="305" t="s">
        <v>953</v>
      </c>
      <c r="E213" s="272" t="s">
        <v>2376</v>
      </c>
      <c r="F213" s="273"/>
      <c r="G213" s="273"/>
      <c r="H213" s="273"/>
      <c r="I213" s="273"/>
      <c r="J213" s="273"/>
    </row>
    <row r="214" spans="1:11">
      <c r="A214" s="274"/>
      <c r="B214" s="275"/>
      <c r="C214" s="273"/>
      <c r="D214" s="289"/>
      <c r="E214" s="276" t="s">
        <v>17</v>
      </c>
      <c r="F214" s="273"/>
      <c r="G214" s="277" t="s">
        <v>4</v>
      </c>
      <c r="H214" s="278">
        <v>0.01</v>
      </c>
      <c r="I214" s="279">
        <f>Labour!D16</f>
        <v>466.67</v>
      </c>
      <c r="J214" s="279">
        <f>I214*H214</f>
        <v>4.6667000000000005</v>
      </c>
    </row>
    <row r="215" spans="1:11">
      <c r="A215" s="274"/>
      <c r="B215" s="275"/>
      <c r="C215" s="273"/>
      <c r="D215" s="289"/>
      <c r="E215" s="276" t="s">
        <v>18</v>
      </c>
      <c r="F215" s="273"/>
      <c r="G215" s="277" t="s">
        <v>4</v>
      </c>
      <c r="H215" s="278">
        <v>0.25</v>
      </c>
      <c r="I215" s="279">
        <f>Labour!D17</f>
        <v>466.67</v>
      </c>
      <c r="J215" s="279">
        <f>I215*H215</f>
        <v>116.6675</v>
      </c>
    </row>
    <row r="216" spans="1:11">
      <c r="A216" s="274"/>
      <c r="B216" s="275"/>
      <c r="C216" s="273"/>
      <c r="D216" s="305" t="s">
        <v>955</v>
      </c>
      <c r="E216" s="272" t="s">
        <v>1293</v>
      </c>
      <c r="F216" s="273"/>
      <c r="G216" s="273"/>
      <c r="H216" s="273"/>
      <c r="I216" s="273"/>
      <c r="J216" s="273"/>
    </row>
    <row r="217" spans="1:11" ht="15.75" customHeight="1">
      <c r="A217" s="274"/>
      <c r="B217" s="275"/>
      <c r="C217" s="273"/>
      <c r="D217" s="273"/>
      <c r="E217" s="737" t="s">
        <v>2419</v>
      </c>
      <c r="F217" s="737"/>
      <c r="G217" s="277" t="s">
        <v>27</v>
      </c>
      <c r="H217" s="278">
        <v>3</v>
      </c>
      <c r="I217" s="279">
        <f>Material!D85</f>
        <v>850</v>
      </c>
      <c r="J217" s="279">
        <f>H217*I217</f>
        <v>2550</v>
      </c>
    </row>
    <row r="218" spans="1:11" ht="42" customHeight="1">
      <c r="A218" s="274"/>
      <c r="B218" s="275"/>
      <c r="C218" s="273"/>
      <c r="D218" s="273"/>
      <c r="E218" s="737" t="s">
        <v>2420</v>
      </c>
      <c r="F218" s="737"/>
      <c r="G218" s="277" t="s">
        <v>54</v>
      </c>
      <c r="H218" s="278">
        <v>0.9</v>
      </c>
      <c r="I218" s="279">
        <f>Material!D28</f>
        <v>425</v>
      </c>
      <c r="J218" s="279">
        <f>I218*H218</f>
        <v>382.5</v>
      </c>
    </row>
    <row r="219" spans="1:11" ht="30" customHeight="1">
      <c r="A219" s="274"/>
      <c r="B219" s="275"/>
      <c r="C219" s="273"/>
      <c r="D219" s="273"/>
      <c r="E219" s="737" t="s">
        <v>2378</v>
      </c>
      <c r="F219" s="737"/>
      <c r="G219" s="273"/>
      <c r="H219" s="273"/>
      <c r="I219" s="273"/>
      <c r="J219" s="279">
        <f>J217*3%</f>
        <v>76.5</v>
      </c>
      <c r="K219" t="s">
        <v>1584</v>
      </c>
    </row>
    <row r="220" spans="1:11">
      <c r="A220" s="274"/>
      <c r="B220" s="275"/>
      <c r="C220" s="273"/>
      <c r="D220" s="305" t="s">
        <v>957</v>
      </c>
      <c r="E220" s="272" t="s">
        <v>1231</v>
      </c>
      <c r="F220" s="273"/>
      <c r="G220" s="273"/>
      <c r="H220" s="273"/>
      <c r="I220" s="273"/>
      <c r="J220" s="273"/>
    </row>
    <row r="221" spans="1:11">
      <c r="A221" s="274"/>
      <c r="B221" s="275"/>
      <c r="C221" s="273"/>
      <c r="D221" s="289"/>
      <c r="E221" s="276" t="s">
        <v>281</v>
      </c>
      <c r="F221" s="273"/>
      <c r="G221" s="277" t="s">
        <v>89</v>
      </c>
      <c r="H221" s="278">
        <v>0.08</v>
      </c>
      <c r="I221" s="279">
        <f>'Plant &amp; Machinery'!G50</f>
        <v>697</v>
      </c>
      <c r="J221" s="279">
        <f>H221*I221</f>
        <v>55.76</v>
      </c>
    </row>
    <row r="222" spans="1:11">
      <c r="A222" s="274"/>
      <c r="B222" s="275"/>
      <c r="C222" s="273"/>
      <c r="D222" s="305" t="s">
        <v>959</v>
      </c>
      <c r="E222" s="272" t="s">
        <v>1481</v>
      </c>
      <c r="F222" s="273"/>
      <c r="G222" s="273"/>
      <c r="H222" s="273"/>
      <c r="I222" s="273"/>
      <c r="J222" s="280">
        <f>SUM(J214:J221)*12.5%</f>
        <v>398.26177500000006</v>
      </c>
    </row>
    <row r="223" spans="1:11">
      <c r="A223" s="274"/>
      <c r="B223" s="275"/>
      <c r="C223" s="273"/>
      <c r="D223" s="305"/>
      <c r="E223" s="272"/>
      <c r="F223" s="273"/>
      <c r="G223" s="273"/>
      <c r="H223" s="273"/>
      <c r="I223" s="273"/>
      <c r="J223" s="280"/>
    </row>
    <row r="224" spans="1:11">
      <c r="A224" s="274"/>
      <c r="B224" s="275"/>
      <c r="C224" s="273"/>
      <c r="D224" s="276" t="s">
        <v>2421</v>
      </c>
      <c r="E224" s="273"/>
      <c r="F224" s="273"/>
      <c r="G224" s="273"/>
      <c r="H224" s="273"/>
      <c r="I224" s="273"/>
      <c r="J224" s="279">
        <f>SUM(J208:J222)</f>
        <v>4331.2569873120001</v>
      </c>
    </row>
    <row r="225" spans="1:10" ht="27.75" customHeight="1">
      <c r="A225" s="274"/>
      <c r="B225" s="275"/>
      <c r="C225" s="273"/>
      <c r="D225" s="739" t="s">
        <v>2422</v>
      </c>
      <c r="E225" s="739"/>
      <c r="F225" s="739"/>
      <c r="G225" s="273"/>
      <c r="H225" s="273"/>
      <c r="I225" s="273"/>
      <c r="J225" s="280">
        <f>J224/0.9</f>
        <v>4812.5077636799997</v>
      </c>
    </row>
    <row r="226" spans="1:10" ht="105" customHeight="1">
      <c r="A226" s="274"/>
      <c r="B226" s="275"/>
      <c r="C226" s="277" t="s">
        <v>303</v>
      </c>
      <c r="D226" s="737" t="s">
        <v>909</v>
      </c>
      <c r="E226" s="737"/>
      <c r="F226" s="737"/>
      <c r="G226" s="273"/>
      <c r="H226" s="273"/>
      <c r="I226" s="273"/>
      <c r="J226" s="273"/>
    </row>
    <row r="227" spans="1:10">
      <c r="A227" s="274"/>
      <c r="B227" s="275"/>
      <c r="C227" s="273"/>
      <c r="D227" s="276" t="s">
        <v>1426</v>
      </c>
      <c r="E227" s="273"/>
      <c r="F227" s="273"/>
      <c r="G227" s="273"/>
      <c r="H227" s="273"/>
      <c r="I227" s="273"/>
      <c r="J227" s="273"/>
    </row>
    <row r="228" spans="1:10">
      <c r="A228" s="274"/>
      <c r="B228" s="275"/>
      <c r="C228" s="273"/>
      <c r="D228" s="276" t="s">
        <v>2412</v>
      </c>
      <c r="E228" s="273"/>
      <c r="F228" s="273"/>
      <c r="G228" s="273"/>
      <c r="H228" s="273"/>
      <c r="I228" s="273"/>
      <c r="J228" s="273"/>
    </row>
    <row r="229" spans="1:10">
      <c r="A229" s="274"/>
      <c r="B229" s="275"/>
      <c r="C229" s="273"/>
      <c r="D229" s="272" t="s">
        <v>576</v>
      </c>
      <c r="E229" s="272" t="s">
        <v>2355</v>
      </c>
      <c r="F229" s="273"/>
      <c r="G229" s="273"/>
      <c r="H229" s="273"/>
      <c r="I229" s="273"/>
      <c r="J229" s="273"/>
    </row>
    <row r="230" spans="1:10">
      <c r="A230" s="274"/>
      <c r="B230" s="275"/>
      <c r="C230" s="273"/>
      <c r="D230" s="273"/>
      <c r="E230" s="276" t="s">
        <v>1370</v>
      </c>
      <c r="F230" s="273"/>
      <c r="G230" s="277" t="s">
        <v>29</v>
      </c>
      <c r="H230" s="283">
        <v>0.126</v>
      </c>
      <c r="I230" s="279">
        <f>'Chapter-11_Road'!J17</f>
        <v>436.80312000000004</v>
      </c>
      <c r="J230" s="279">
        <f>H230*I230</f>
        <v>55.037193120000005</v>
      </c>
    </row>
    <row r="231" spans="1:10">
      <c r="A231" s="274"/>
      <c r="B231" s="275"/>
      <c r="C231" s="273"/>
      <c r="D231" s="272" t="s">
        <v>578</v>
      </c>
      <c r="E231" s="272" t="s">
        <v>2413</v>
      </c>
      <c r="F231" s="273"/>
      <c r="G231" s="273"/>
      <c r="H231" s="273"/>
      <c r="I231" s="273"/>
      <c r="J231" s="273"/>
    </row>
    <row r="232" spans="1:10">
      <c r="A232" s="274"/>
      <c r="B232" s="275"/>
      <c r="C232" s="273"/>
      <c r="D232" s="273"/>
      <c r="E232" s="276" t="s">
        <v>2357</v>
      </c>
      <c r="F232" s="273"/>
      <c r="G232" s="277" t="s">
        <v>29</v>
      </c>
      <c r="H232" s="283">
        <v>0.126</v>
      </c>
      <c r="I232" s="279">
        <f>'Chapter-11_Road'!J208</f>
        <v>5468.2081740000003</v>
      </c>
      <c r="J232" s="279">
        <f>H232*I232</f>
        <v>688.99422992400002</v>
      </c>
    </row>
    <row r="233" spans="1:10" ht="29.25" customHeight="1">
      <c r="A233" s="274"/>
      <c r="B233" s="275"/>
      <c r="C233" s="273"/>
      <c r="D233" s="272" t="s">
        <v>580</v>
      </c>
      <c r="E233" s="739" t="s">
        <v>2381</v>
      </c>
      <c r="F233" s="739"/>
      <c r="G233" s="273"/>
      <c r="H233" s="289"/>
      <c r="I233" s="276"/>
      <c r="J233" s="276"/>
    </row>
    <row r="234" spans="1:10">
      <c r="A234" s="274"/>
      <c r="B234" s="275"/>
      <c r="C234" s="273"/>
      <c r="D234" s="272"/>
      <c r="E234" s="276" t="s">
        <v>2423</v>
      </c>
      <c r="F234" s="284"/>
      <c r="G234" s="277" t="s">
        <v>54</v>
      </c>
      <c r="H234" s="278">
        <v>0.9</v>
      </c>
      <c r="I234" s="279">
        <f>J426</f>
        <v>134.71351874999999</v>
      </c>
      <c r="J234" s="279">
        <f>I234*H234</f>
        <v>121.242166875</v>
      </c>
    </row>
    <row r="235" spans="1:10">
      <c r="A235" s="274"/>
      <c r="B235" s="275"/>
      <c r="C235" s="273"/>
      <c r="D235" s="305" t="s">
        <v>953</v>
      </c>
      <c r="E235" s="272" t="s">
        <v>2376</v>
      </c>
      <c r="F235" s="273"/>
      <c r="G235" s="273"/>
      <c r="H235" s="273"/>
      <c r="I235" s="273"/>
      <c r="J235" s="273"/>
    </row>
    <row r="236" spans="1:10">
      <c r="A236" s="274"/>
      <c r="B236" s="275"/>
      <c r="C236" s="273"/>
      <c r="D236" s="289"/>
      <c r="E236" s="276" t="s">
        <v>17</v>
      </c>
      <c r="F236" s="273"/>
      <c r="G236" s="277" t="s">
        <v>4</v>
      </c>
      <c r="H236" s="278">
        <v>0.01</v>
      </c>
      <c r="I236" s="279">
        <f>Labour!D16</f>
        <v>466.67</v>
      </c>
      <c r="J236" s="279">
        <f>I236*H236</f>
        <v>4.6667000000000005</v>
      </c>
    </row>
    <row r="237" spans="1:10">
      <c r="A237" s="274"/>
      <c r="B237" s="275"/>
      <c r="C237" s="273"/>
      <c r="D237" s="289"/>
      <c r="E237" s="276" t="s">
        <v>18</v>
      </c>
      <c r="F237" s="273"/>
      <c r="G237" s="277" t="s">
        <v>4</v>
      </c>
      <c r="H237" s="278">
        <v>0.25</v>
      </c>
      <c r="I237" s="279">
        <f>Labour!D17</f>
        <v>466.67</v>
      </c>
      <c r="J237" s="279">
        <f>I237*H237</f>
        <v>116.6675</v>
      </c>
    </row>
    <row r="238" spans="1:10">
      <c r="A238" s="274"/>
      <c r="B238" s="275"/>
      <c r="C238" s="273"/>
      <c r="D238" s="305" t="s">
        <v>955</v>
      </c>
      <c r="E238" s="272" t="s">
        <v>1293</v>
      </c>
      <c r="F238" s="273"/>
      <c r="G238" s="273"/>
      <c r="H238" s="273"/>
      <c r="I238" s="273"/>
      <c r="J238" s="273"/>
    </row>
    <row r="239" spans="1:10">
      <c r="A239" s="274"/>
      <c r="B239" s="275"/>
      <c r="C239" s="273"/>
      <c r="D239" s="289"/>
      <c r="E239" s="276" t="s">
        <v>2424</v>
      </c>
      <c r="F239" s="273"/>
      <c r="G239" s="276"/>
      <c r="H239" s="276"/>
      <c r="I239" s="276"/>
      <c r="J239" s="276"/>
    </row>
    <row r="240" spans="1:10">
      <c r="A240" s="274"/>
      <c r="B240" s="275"/>
      <c r="C240" s="273"/>
      <c r="D240" s="289"/>
      <c r="E240" s="276" t="s">
        <v>2384</v>
      </c>
      <c r="F240" s="273"/>
      <c r="G240" s="277" t="s">
        <v>29</v>
      </c>
      <c r="H240" s="290">
        <v>2.8500000000000001E-2</v>
      </c>
      <c r="I240" s="279">
        <f>'Chapter-12_Road'!J314</f>
        <v>5807.7701550000002</v>
      </c>
      <c r="J240" s="279">
        <f>H240*I240</f>
        <v>165.52144941750001</v>
      </c>
    </row>
    <row r="241" spans="1:11">
      <c r="A241" s="274"/>
      <c r="B241" s="275"/>
      <c r="C241" s="273"/>
      <c r="D241" s="289"/>
      <c r="E241" s="276" t="s">
        <v>2425</v>
      </c>
      <c r="F241" s="273"/>
      <c r="G241" s="273"/>
      <c r="H241" s="290"/>
      <c r="I241" s="276"/>
      <c r="J241" s="273"/>
    </row>
    <row r="242" spans="1:11">
      <c r="A242" s="274"/>
      <c r="B242" s="275"/>
      <c r="C242" s="273"/>
      <c r="D242" s="289"/>
      <c r="E242" s="276" t="s">
        <v>2386</v>
      </c>
      <c r="F242" s="273"/>
      <c r="G242" s="277" t="s">
        <v>71</v>
      </c>
      <c r="H242" s="290">
        <v>7.7000000000000002E-3</v>
      </c>
      <c r="I242" s="279">
        <f>'Chapter-12_Road'!$J$421</f>
        <v>80630.643149999989</v>
      </c>
      <c r="J242" s="279">
        <f>I242*H242</f>
        <v>620.85595225499992</v>
      </c>
    </row>
    <row r="243" spans="1:11" ht="41.25" customHeight="1">
      <c r="A243" s="274"/>
      <c r="B243" s="275"/>
      <c r="C243" s="273"/>
      <c r="D243" s="289"/>
      <c r="E243" s="737" t="s">
        <v>2362</v>
      </c>
      <c r="F243" s="737"/>
      <c r="G243" s="277" t="s">
        <v>54</v>
      </c>
      <c r="H243" s="278">
        <v>0.9</v>
      </c>
      <c r="I243" s="279">
        <f>Material!D28</f>
        <v>425</v>
      </c>
      <c r="J243" s="279">
        <f>I243*H243</f>
        <v>382.5</v>
      </c>
    </row>
    <row r="244" spans="1:11" ht="27.75" customHeight="1">
      <c r="A244" s="274"/>
      <c r="B244" s="275"/>
      <c r="C244" s="273"/>
      <c r="D244" s="289"/>
      <c r="E244" s="737" t="s">
        <v>2426</v>
      </c>
      <c r="F244" s="737"/>
      <c r="G244" s="273"/>
      <c r="H244" s="273"/>
      <c r="I244" s="273"/>
      <c r="J244" s="306">
        <f>(J240+J242)*3%</f>
        <v>23.591322050174995</v>
      </c>
      <c r="K244" t="s">
        <v>1584</v>
      </c>
    </row>
    <row r="245" spans="1:11">
      <c r="A245" s="274"/>
      <c r="B245" s="275"/>
      <c r="C245" s="273"/>
      <c r="D245" s="305" t="s">
        <v>957</v>
      </c>
      <c r="E245" s="272" t="s">
        <v>1231</v>
      </c>
      <c r="F245" s="273"/>
      <c r="G245" s="273"/>
      <c r="H245" s="273"/>
      <c r="I245" s="273"/>
      <c r="J245" s="273"/>
    </row>
    <row r="246" spans="1:11">
      <c r="A246" s="274"/>
      <c r="B246" s="275"/>
      <c r="C246" s="273"/>
      <c r="D246" s="289"/>
      <c r="E246" s="276" t="s">
        <v>281</v>
      </c>
      <c r="F246" s="273"/>
      <c r="G246" s="277" t="s">
        <v>89</v>
      </c>
      <c r="H246" s="278">
        <v>0.08</v>
      </c>
      <c r="I246" s="279">
        <f>'Plant &amp; Machinery'!G50</f>
        <v>697</v>
      </c>
      <c r="J246" s="279">
        <f>H246*I246</f>
        <v>55.76</v>
      </c>
    </row>
    <row r="247" spans="1:11">
      <c r="A247" s="274"/>
      <c r="B247" s="275"/>
      <c r="C247" s="273"/>
      <c r="D247" s="305" t="s">
        <v>959</v>
      </c>
      <c r="E247" s="272" t="s">
        <v>1481</v>
      </c>
      <c r="F247" s="273"/>
      <c r="G247" s="273"/>
      <c r="H247" s="273"/>
      <c r="I247" s="273"/>
      <c r="J247" s="280">
        <f>SUM(J239:J246)*12.5%</f>
        <v>156.02859046533436</v>
      </c>
    </row>
    <row r="248" spans="1:11">
      <c r="A248" s="274"/>
      <c r="B248" s="275"/>
      <c r="C248" s="273"/>
      <c r="D248" s="305"/>
      <c r="E248" s="272"/>
      <c r="F248" s="273"/>
      <c r="G248" s="273"/>
      <c r="H248" s="273"/>
      <c r="I248" s="273"/>
      <c r="J248" s="280"/>
    </row>
    <row r="249" spans="1:11">
      <c r="A249" s="274"/>
      <c r="B249" s="275"/>
      <c r="C249" s="273"/>
      <c r="D249" s="276" t="s">
        <v>2421</v>
      </c>
      <c r="E249" s="273"/>
      <c r="F249" s="273"/>
      <c r="G249" s="273"/>
      <c r="H249" s="273"/>
      <c r="I249" s="273"/>
      <c r="J249" s="279">
        <f>SUM(J233:J247)</f>
        <v>1646.8336810630094</v>
      </c>
    </row>
    <row r="250" spans="1:11" ht="27" customHeight="1">
      <c r="A250" s="274"/>
      <c r="B250" s="275"/>
      <c r="C250" s="273"/>
      <c r="D250" s="739" t="s">
        <v>2422</v>
      </c>
      <c r="E250" s="739"/>
      <c r="F250" s="739"/>
      <c r="G250" s="273"/>
      <c r="H250" s="273"/>
      <c r="I250" s="273"/>
      <c r="J250" s="280">
        <f>J249/0.9</f>
        <v>1829.8152011811214</v>
      </c>
    </row>
    <row r="251" spans="1:11" ht="39" customHeight="1">
      <c r="A251" s="274"/>
      <c r="B251" s="291" t="s">
        <v>726</v>
      </c>
      <c r="C251" s="292">
        <v>1</v>
      </c>
      <c r="D251" s="738" t="s">
        <v>2427</v>
      </c>
      <c r="E251" s="738"/>
      <c r="F251" s="738"/>
      <c r="G251" s="273"/>
      <c r="H251" s="273"/>
      <c r="I251" s="273"/>
      <c r="J251" s="273"/>
    </row>
    <row r="252" spans="1:11" ht="39.75" customHeight="1">
      <c r="A252" s="274"/>
      <c r="B252" s="275"/>
      <c r="C252" s="292">
        <v>2</v>
      </c>
      <c r="D252" s="738" t="s">
        <v>2428</v>
      </c>
      <c r="E252" s="738"/>
      <c r="F252" s="738"/>
      <c r="G252" s="273"/>
      <c r="H252" s="273"/>
      <c r="I252" s="273"/>
      <c r="J252" s="273"/>
    </row>
    <row r="253" spans="1:11" ht="54" customHeight="1">
      <c r="A253" s="274"/>
      <c r="B253" s="275"/>
      <c r="C253" s="292">
        <v>3</v>
      </c>
      <c r="D253" s="738" t="s">
        <v>2390</v>
      </c>
      <c r="E253" s="738"/>
      <c r="F253" s="738"/>
      <c r="G253" s="273"/>
      <c r="H253" s="273"/>
      <c r="I253" s="273"/>
      <c r="J253" s="273"/>
    </row>
    <row r="254" spans="1:11">
      <c r="A254" s="274"/>
      <c r="B254" s="275"/>
      <c r="C254" s="296" t="s">
        <v>342</v>
      </c>
      <c r="D254" s="272" t="s">
        <v>910</v>
      </c>
      <c r="E254" s="272"/>
      <c r="F254" s="272"/>
      <c r="G254" s="273"/>
      <c r="H254" s="273"/>
      <c r="I254" s="273"/>
      <c r="J254" s="273"/>
    </row>
    <row r="255" spans="1:11" ht="26.25" customHeight="1">
      <c r="A255" s="274"/>
      <c r="B255" s="282"/>
      <c r="C255" s="276"/>
      <c r="D255" s="740" t="s">
        <v>911</v>
      </c>
      <c r="E255" s="740"/>
      <c r="F255" s="740"/>
      <c r="G255" s="293"/>
      <c r="H255" s="294"/>
      <c r="I255" s="279"/>
      <c r="J255" s="279"/>
    </row>
    <row r="256" spans="1:11" ht="156" customHeight="1">
      <c r="A256" s="274"/>
      <c r="B256" s="282"/>
      <c r="C256" s="276"/>
      <c r="D256" s="735" t="s">
        <v>912</v>
      </c>
      <c r="E256" s="735"/>
      <c r="F256" s="735"/>
      <c r="G256" s="293"/>
      <c r="H256" s="294"/>
      <c r="I256" s="279"/>
      <c r="J256" s="279"/>
    </row>
    <row r="257" spans="1:10">
      <c r="A257" s="274"/>
      <c r="B257" s="282"/>
      <c r="C257" s="276"/>
      <c r="D257" s="295" t="s">
        <v>1397</v>
      </c>
      <c r="E257" s="284"/>
      <c r="F257" s="273"/>
      <c r="G257" s="293"/>
      <c r="H257" s="294"/>
      <c r="I257" s="279"/>
      <c r="J257" s="279"/>
    </row>
    <row r="258" spans="1:10">
      <c r="A258" s="274"/>
      <c r="B258" s="282"/>
      <c r="C258" s="276"/>
      <c r="D258" s="295" t="s">
        <v>2429</v>
      </c>
      <c r="E258" s="284"/>
      <c r="F258" s="273"/>
      <c r="G258" s="293"/>
      <c r="H258" s="294"/>
      <c r="I258" s="279"/>
      <c r="J258" s="279"/>
    </row>
    <row r="259" spans="1:10">
      <c r="A259" s="274"/>
      <c r="B259" s="282"/>
      <c r="C259" s="272" t="s">
        <v>299</v>
      </c>
      <c r="D259" s="297" t="s">
        <v>2430</v>
      </c>
      <c r="E259" s="284"/>
      <c r="F259" s="273"/>
      <c r="G259" s="273"/>
      <c r="H259" s="289"/>
      <c r="I259" s="279"/>
      <c r="J259" s="279"/>
    </row>
    <row r="260" spans="1:10">
      <c r="A260" s="274"/>
      <c r="B260" s="282"/>
      <c r="C260" s="276"/>
      <c r="D260" s="295" t="s">
        <v>2431</v>
      </c>
      <c r="E260" s="284"/>
      <c r="F260" s="273"/>
      <c r="G260" s="293" t="s">
        <v>29</v>
      </c>
      <c r="H260" s="298">
        <v>0.126</v>
      </c>
      <c r="I260" s="279">
        <f>'Chapter-11_Road'!J17</f>
        <v>436.80312000000004</v>
      </c>
      <c r="J260" s="279">
        <f>H260*I260</f>
        <v>55.037193120000005</v>
      </c>
    </row>
    <row r="261" spans="1:10">
      <c r="A261" s="274"/>
      <c r="B261" s="282"/>
      <c r="C261" s="272" t="s">
        <v>301</v>
      </c>
      <c r="D261" s="297" t="s">
        <v>2432</v>
      </c>
      <c r="E261" s="284"/>
      <c r="F261" s="273"/>
      <c r="G261" s="293"/>
      <c r="H261" s="298"/>
      <c r="I261" s="273"/>
      <c r="J261" s="279"/>
    </row>
    <row r="262" spans="1:10">
      <c r="A262" s="274"/>
      <c r="B262" s="282"/>
      <c r="C262" s="276"/>
      <c r="D262" s="295" t="s">
        <v>2433</v>
      </c>
      <c r="E262" s="284"/>
      <c r="F262" s="273"/>
      <c r="G262" s="293" t="s">
        <v>29</v>
      </c>
      <c r="H262" s="298">
        <v>0.126</v>
      </c>
      <c r="I262" s="299">
        <f>'Chapter-11_Road'!J208</f>
        <v>5468.2081740000003</v>
      </c>
      <c r="J262" s="279">
        <f>H262*I262</f>
        <v>688.99422992400002</v>
      </c>
    </row>
    <row r="263" spans="1:10" ht="28.5" customHeight="1">
      <c r="A263" s="274"/>
      <c r="B263" s="282"/>
      <c r="C263" s="272" t="s">
        <v>303</v>
      </c>
      <c r="D263" s="740" t="s">
        <v>2434</v>
      </c>
      <c r="E263" s="740"/>
      <c r="F263" s="740"/>
      <c r="G263" s="293"/>
      <c r="H263" s="294"/>
      <c r="I263" s="276"/>
      <c r="J263" s="279"/>
    </row>
    <row r="264" spans="1:10">
      <c r="A264" s="274"/>
      <c r="B264" s="282"/>
      <c r="C264" s="276"/>
      <c r="D264" s="295" t="s">
        <v>2423</v>
      </c>
      <c r="E264" s="284"/>
      <c r="F264" s="273"/>
      <c r="G264" s="293" t="s">
        <v>54</v>
      </c>
      <c r="H264" s="294">
        <v>0.59</v>
      </c>
      <c r="I264" s="279">
        <f>J426</f>
        <v>134.71351874999999</v>
      </c>
      <c r="J264" s="279">
        <f>I264*H264</f>
        <v>79.480976062499991</v>
      </c>
    </row>
    <row r="265" spans="1:10">
      <c r="A265" s="274"/>
      <c r="B265" s="282"/>
      <c r="C265" s="276"/>
      <c r="D265" s="272" t="s">
        <v>953</v>
      </c>
      <c r="E265" s="297" t="s">
        <v>2376</v>
      </c>
      <c r="F265" s="273"/>
      <c r="G265" s="293"/>
      <c r="H265" s="294"/>
      <c r="I265" s="279"/>
      <c r="J265" s="279"/>
    </row>
    <row r="266" spans="1:10">
      <c r="A266" s="274"/>
      <c r="B266" s="282"/>
      <c r="C266" s="276"/>
      <c r="D266" s="273"/>
      <c r="E266" s="295" t="s">
        <v>17</v>
      </c>
      <c r="F266" s="273"/>
      <c r="G266" s="293" t="s">
        <v>4</v>
      </c>
      <c r="H266" s="294">
        <v>0.01</v>
      </c>
      <c r="I266" s="279">
        <f>Labour!D16</f>
        <v>466.67</v>
      </c>
      <c r="J266" s="279">
        <f>I266*H266</f>
        <v>4.6667000000000005</v>
      </c>
    </row>
    <row r="267" spans="1:10">
      <c r="A267" s="274"/>
      <c r="B267" s="282"/>
      <c r="C267" s="276"/>
      <c r="D267" s="273"/>
      <c r="E267" s="295" t="s">
        <v>18</v>
      </c>
      <c r="F267" s="273"/>
      <c r="G267" s="293" t="s">
        <v>4</v>
      </c>
      <c r="H267" s="294">
        <v>0.25</v>
      </c>
      <c r="I267" s="279">
        <f>Labour!D17</f>
        <v>466.67</v>
      </c>
      <c r="J267" s="279">
        <f>I267*H267</f>
        <v>116.6675</v>
      </c>
    </row>
    <row r="268" spans="1:10">
      <c r="A268" s="274"/>
      <c r="B268" s="282"/>
      <c r="C268" s="276"/>
      <c r="D268" s="272" t="s">
        <v>955</v>
      </c>
      <c r="E268" s="297" t="s">
        <v>1300</v>
      </c>
      <c r="F268" s="273"/>
      <c r="G268" s="293"/>
      <c r="H268" s="294"/>
      <c r="I268" s="279"/>
      <c r="J268" s="279"/>
    </row>
    <row r="269" spans="1:10">
      <c r="A269" s="274"/>
      <c r="B269" s="282"/>
      <c r="C269" s="276"/>
      <c r="D269" s="289" t="s">
        <v>576</v>
      </c>
      <c r="E269" s="295" t="s">
        <v>2435</v>
      </c>
      <c r="F269" s="273"/>
      <c r="G269" s="293"/>
      <c r="H269" s="294"/>
      <c r="I269" s="279"/>
      <c r="J269" s="279"/>
    </row>
    <row r="270" spans="1:10">
      <c r="A270" s="274"/>
      <c r="B270" s="282"/>
      <c r="C270" s="276"/>
      <c r="D270" s="273"/>
      <c r="E270" s="295" t="s">
        <v>2436</v>
      </c>
      <c r="F270" s="273"/>
      <c r="G270" s="293" t="s">
        <v>65</v>
      </c>
      <c r="H270" s="294">
        <v>12.4</v>
      </c>
      <c r="I270" s="279">
        <f>Material!D104</f>
        <v>95</v>
      </c>
      <c r="J270" s="279">
        <f>I270*H270</f>
        <v>1178</v>
      </c>
    </row>
    <row r="271" spans="1:10" ht="14.25" customHeight="1">
      <c r="A271" s="274"/>
      <c r="B271" s="282"/>
      <c r="C271" s="276"/>
      <c r="D271" s="289" t="s">
        <v>578</v>
      </c>
      <c r="E271" s="735" t="s">
        <v>2437</v>
      </c>
      <c r="F271" s="735"/>
      <c r="G271" s="293" t="s">
        <v>65</v>
      </c>
      <c r="H271" s="294">
        <v>1.06</v>
      </c>
      <c r="I271" s="279">
        <f>Material!D103/1000</f>
        <v>85</v>
      </c>
      <c r="J271" s="279">
        <f>H271*I271</f>
        <v>90.100000000000009</v>
      </c>
    </row>
    <row r="272" spans="1:10" ht="66.75" customHeight="1">
      <c r="A272" s="274"/>
      <c r="B272" s="282"/>
      <c r="C272" s="276"/>
      <c r="D272" s="289" t="s">
        <v>580</v>
      </c>
      <c r="E272" s="735" t="s">
        <v>2438</v>
      </c>
      <c r="F272" s="735"/>
      <c r="G272" s="293" t="s">
        <v>54</v>
      </c>
      <c r="H272" s="294">
        <v>0.9</v>
      </c>
      <c r="I272" s="279">
        <f>Material!D106</f>
        <v>1326</v>
      </c>
      <c r="J272" s="279">
        <f>H272*I272</f>
        <v>1193.4000000000001</v>
      </c>
    </row>
    <row r="273" spans="1:11" ht="28.5" customHeight="1">
      <c r="A273" s="274"/>
      <c r="B273" s="282"/>
      <c r="C273" s="276"/>
      <c r="D273" s="273"/>
      <c r="E273" s="735" t="s">
        <v>2439</v>
      </c>
      <c r="F273" s="735"/>
      <c r="G273" s="293"/>
      <c r="H273" s="294"/>
      <c r="I273" s="279"/>
      <c r="J273" s="279">
        <f>(J270+J271)*3%</f>
        <v>38.042999999999999</v>
      </c>
      <c r="K273" t="s">
        <v>1584</v>
      </c>
    </row>
    <row r="274" spans="1:11">
      <c r="A274" s="274"/>
      <c r="B274" s="282"/>
      <c r="C274" s="276"/>
      <c r="D274" s="272" t="s">
        <v>957</v>
      </c>
      <c r="E274" s="297" t="s">
        <v>1231</v>
      </c>
      <c r="F274" s="273"/>
      <c r="G274" s="293"/>
      <c r="H274" s="294"/>
      <c r="I274" s="279"/>
      <c r="J274" s="279"/>
    </row>
    <row r="275" spans="1:11">
      <c r="A275" s="274"/>
      <c r="B275" s="282"/>
      <c r="C275" s="276"/>
      <c r="D275" s="273"/>
      <c r="E275" s="295" t="s">
        <v>1394</v>
      </c>
      <c r="F275" s="273"/>
      <c r="G275" s="293" t="s">
        <v>89</v>
      </c>
      <c r="H275" s="294">
        <v>0.08</v>
      </c>
      <c r="I275" s="279">
        <f>'Plant &amp; Machinery'!G50</f>
        <v>697</v>
      </c>
      <c r="J275" s="279">
        <f>H275*I275</f>
        <v>55.76</v>
      </c>
    </row>
    <row r="276" spans="1:11">
      <c r="A276" s="274"/>
      <c r="B276" s="282"/>
      <c r="C276" s="276"/>
      <c r="D276" s="272" t="s">
        <v>959</v>
      </c>
      <c r="E276" s="297" t="s">
        <v>1296</v>
      </c>
      <c r="F276" s="273"/>
      <c r="G276" s="293"/>
      <c r="H276" s="294"/>
      <c r="I276" s="279"/>
      <c r="J276" s="280">
        <f>SUM(J266:J275)*12.5%</f>
        <v>334.57965000000007</v>
      </c>
    </row>
    <row r="277" spans="1:11">
      <c r="A277" s="274"/>
      <c r="B277" s="282"/>
      <c r="C277" s="276"/>
      <c r="D277" s="272"/>
      <c r="E277" s="297"/>
      <c r="F277" s="273"/>
      <c r="G277" s="293"/>
      <c r="H277" s="294"/>
      <c r="I277" s="279"/>
      <c r="J277" s="280"/>
    </row>
    <row r="278" spans="1:11">
      <c r="A278" s="274"/>
      <c r="B278" s="282"/>
      <c r="C278" s="276"/>
      <c r="D278" s="273"/>
      <c r="E278" s="295" t="s">
        <v>2417</v>
      </c>
      <c r="F278" s="273"/>
      <c r="G278" s="293"/>
      <c r="H278" s="294"/>
      <c r="I278" s="279"/>
      <c r="J278" s="279">
        <f>SUM(J260:J276)</f>
        <v>3834.7292491065004</v>
      </c>
    </row>
    <row r="279" spans="1:11">
      <c r="A279" s="274"/>
      <c r="B279" s="282"/>
      <c r="C279" s="276"/>
      <c r="D279" s="273"/>
      <c r="E279" s="297" t="s">
        <v>2440</v>
      </c>
      <c r="F279" s="273"/>
      <c r="G279" s="293"/>
      <c r="H279" s="294"/>
      <c r="I279" s="279"/>
      <c r="J279" s="280">
        <f>J278/0.9</f>
        <v>4260.8102767850005</v>
      </c>
      <c r="K279" t="s">
        <v>1584</v>
      </c>
    </row>
    <row r="280" spans="1:11" ht="27" customHeight="1">
      <c r="A280" s="274"/>
      <c r="B280" s="291" t="s">
        <v>726</v>
      </c>
      <c r="C280" s="743" t="s">
        <v>2441</v>
      </c>
      <c r="D280" s="743"/>
      <c r="E280" s="743"/>
      <c r="F280" s="743"/>
      <c r="G280" s="293"/>
      <c r="H280" s="294"/>
      <c r="I280" s="279"/>
      <c r="J280" s="279"/>
    </row>
    <row r="281" spans="1:11" ht="29.25" customHeight="1">
      <c r="A281" s="270">
        <v>10.4</v>
      </c>
      <c r="B281" s="271" t="s">
        <v>2411</v>
      </c>
      <c r="C281" s="739" t="s">
        <v>913</v>
      </c>
      <c r="D281" s="739"/>
      <c r="E281" s="739"/>
      <c r="F281" s="739"/>
      <c r="G281" s="273"/>
      <c r="H281" s="273"/>
      <c r="I281" s="273"/>
      <c r="J281" s="273"/>
    </row>
    <row r="282" spans="1:11">
      <c r="A282" s="270"/>
      <c r="B282" s="271"/>
      <c r="C282" s="303" t="s">
        <v>347</v>
      </c>
      <c r="D282" s="272" t="s">
        <v>900</v>
      </c>
      <c r="E282" s="284"/>
      <c r="F282" s="284"/>
      <c r="G282" s="273"/>
      <c r="H282" s="273"/>
      <c r="I282" s="273"/>
      <c r="J282" s="273"/>
    </row>
    <row r="283" spans="1:11" ht="116.25" customHeight="1">
      <c r="A283" s="274"/>
      <c r="B283" s="275"/>
      <c r="C283" s="277" t="s">
        <v>299</v>
      </c>
      <c r="D283" s="737" t="s">
        <v>914</v>
      </c>
      <c r="E283" s="737"/>
      <c r="F283" s="737"/>
      <c r="G283" s="273"/>
      <c r="H283" s="273"/>
      <c r="I283" s="273"/>
      <c r="J283" s="273"/>
    </row>
    <row r="284" spans="1:11">
      <c r="A284" s="274"/>
      <c r="B284" s="275"/>
      <c r="C284" s="273"/>
      <c r="D284" s="276" t="s">
        <v>1426</v>
      </c>
      <c r="E284" s="273"/>
      <c r="F284" s="273"/>
      <c r="G284" s="273"/>
      <c r="H284" s="273"/>
      <c r="I284" s="273"/>
      <c r="J284" s="273"/>
    </row>
    <row r="285" spans="1:11">
      <c r="A285" s="274"/>
      <c r="B285" s="275"/>
      <c r="C285" s="273"/>
      <c r="D285" s="276" t="s">
        <v>2442</v>
      </c>
      <c r="E285" s="273"/>
      <c r="F285" s="273"/>
      <c r="G285" s="273"/>
      <c r="H285" s="273"/>
      <c r="I285" s="273"/>
      <c r="J285" s="273"/>
    </row>
    <row r="286" spans="1:11">
      <c r="A286" s="274"/>
      <c r="B286" s="275"/>
      <c r="C286" s="273"/>
      <c r="D286" s="272" t="s">
        <v>576</v>
      </c>
      <c r="E286" s="272" t="s">
        <v>2355</v>
      </c>
      <c r="F286" s="273"/>
      <c r="G286" s="273"/>
      <c r="H286" s="273"/>
      <c r="I286" s="273"/>
      <c r="J286" s="273"/>
    </row>
    <row r="287" spans="1:11">
      <c r="A287" s="274"/>
      <c r="B287" s="275"/>
      <c r="C287" s="273"/>
      <c r="D287" s="273"/>
      <c r="E287" s="276" t="s">
        <v>1370</v>
      </c>
      <c r="F287" s="273"/>
      <c r="G287" s="277" t="s">
        <v>29</v>
      </c>
      <c r="H287" s="283">
        <v>0.252</v>
      </c>
      <c r="I287" s="279">
        <f>'Chapter-11_Road'!J17</f>
        <v>436.80312000000004</v>
      </c>
      <c r="J287" s="279">
        <f>H287*I287</f>
        <v>110.07438624000001</v>
      </c>
    </row>
    <row r="288" spans="1:11">
      <c r="A288" s="274"/>
      <c r="B288" s="275"/>
      <c r="C288" s="273"/>
      <c r="D288" s="272" t="s">
        <v>578</v>
      </c>
      <c r="E288" s="272" t="s">
        <v>2413</v>
      </c>
      <c r="F288" s="273"/>
      <c r="G288" s="273"/>
      <c r="H288" s="273"/>
      <c r="I288" s="273"/>
      <c r="J288" s="273"/>
    </row>
    <row r="289" spans="1:11">
      <c r="A289" s="274"/>
      <c r="B289" s="275"/>
      <c r="C289" s="273"/>
      <c r="D289" s="273"/>
      <c r="E289" s="276" t="s">
        <v>2357</v>
      </c>
      <c r="F289" s="273"/>
      <c r="G289" s="277" t="s">
        <v>29</v>
      </c>
      <c r="H289" s="283">
        <v>0.252</v>
      </c>
      <c r="I289" s="287">
        <f>'Chapter-11_Road'!J191</f>
        <v>5490.9826920000005</v>
      </c>
      <c r="J289" s="279">
        <f>H289*I289</f>
        <v>1383.7276383840001</v>
      </c>
      <c r="K289" t="s">
        <v>1584</v>
      </c>
    </row>
    <row r="290" spans="1:11" ht="27" customHeight="1">
      <c r="A290" s="274"/>
      <c r="B290" s="275"/>
      <c r="C290" s="273"/>
      <c r="D290" s="272" t="s">
        <v>580</v>
      </c>
      <c r="E290" s="739" t="s">
        <v>2443</v>
      </c>
      <c r="F290" s="739"/>
      <c r="G290" s="276"/>
      <c r="H290" s="276"/>
      <c r="I290" s="276"/>
      <c r="J290" s="276"/>
    </row>
    <row r="291" spans="1:11">
      <c r="A291" s="274"/>
      <c r="B291" s="275"/>
      <c r="C291" s="272"/>
      <c r="D291" s="273"/>
      <c r="E291" s="276" t="s">
        <v>2444</v>
      </c>
      <c r="F291" s="284"/>
      <c r="G291" s="277" t="s">
        <v>54</v>
      </c>
      <c r="H291" s="283">
        <v>1.774</v>
      </c>
      <c r="I291" s="279">
        <f>J426</f>
        <v>134.71351874999999</v>
      </c>
      <c r="J291" s="279">
        <f>I291*H291</f>
        <v>238.98178226249999</v>
      </c>
    </row>
    <row r="292" spans="1:11">
      <c r="A292" s="274"/>
      <c r="B292" s="275"/>
      <c r="C292" s="273"/>
      <c r="D292" s="296" t="s">
        <v>953</v>
      </c>
      <c r="E292" s="272" t="s">
        <v>2376</v>
      </c>
      <c r="F292" s="273"/>
      <c r="G292" s="273"/>
      <c r="H292" s="273"/>
      <c r="I292" s="273"/>
      <c r="J292" s="273"/>
    </row>
    <row r="293" spans="1:11">
      <c r="A293" s="274"/>
      <c r="B293" s="275"/>
      <c r="C293" s="273"/>
      <c r="D293" s="277"/>
      <c r="E293" s="276" t="s">
        <v>17</v>
      </c>
      <c r="F293" s="273"/>
      <c r="G293" s="277" t="s">
        <v>4</v>
      </c>
      <c r="H293" s="278">
        <v>0.02</v>
      </c>
      <c r="I293" s="279">
        <f>Labour!D16</f>
        <v>466.67</v>
      </c>
      <c r="J293" s="279">
        <f>I293*H293</f>
        <v>9.333400000000001</v>
      </c>
    </row>
    <row r="294" spans="1:11">
      <c r="A294" s="274"/>
      <c r="B294" s="275"/>
      <c r="C294" s="273"/>
      <c r="D294" s="277"/>
      <c r="E294" s="276" t="s">
        <v>18</v>
      </c>
      <c r="F294" s="273"/>
      <c r="G294" s="277" t="s">
        <v>4</v>
      </c>
      <c r="H294" s="278">
        <v>0.5</v>
      </c>
      <c r="I294" s="279">
        <f>Labour!D17</f>
        <v>466.67</v>
      </c>
      <c r="J294" s="279">
        <f>I294*H294</f>
        <v>233.33500000000001</v>
      </c>
    </row>
    <row r="295" spans="1:11">
      <c r="A295" s="274"/>
      <c r="B295" s="275"/>
      <c r="C295" s="273"/>
      <c r="D295" s="296" t="s">
        <v>955</v>
      </c>
      <c r="E295" s="272" t="s">
        <v>1293</v>
      </c>
      <c r="F295" s="273"/>
      <c r="G295" s="273"/>
      <c r="H295" s="273"/>
      <c r="I295" s="273"/>
      <c r="J295" s="273"/>
    </row>
    <row r="296" spans="1:11" ht="27.75" customHeight="1">
      <c r="A296" s="274"/>
      <c r="B296" s="275"/>
      <c r="C296" s="273"/>
      <c r="D296" s="277"/>
      <c r="E296" s="737" t="s">
        <v>2445</v>
      </c>
      <c r="F296" s="737"/>
      <c r="G296" s="277" t="s">
        <v>65</v>
      </c>
      <c r="H296" s="278">
        <v>40</v>
      </c>
      <c r="I296" s="279">
        <f>Material!D103/1000</f>
        <v>85</v>
      </c>
      <c r="J296" s="279">
        <f>H296*I296</f>
        <v>3400</v>
      </c>
    </row>
    <row r="297" spans="1:11" ht="42" customHeight="1">
      <c r="A297" s="274"/>
      <c r="B297" s="275"/>
      <c r="C297" s="273"/>
      <c r="D297" s="277"/>
      <c r="E297" s="737" t="s">
        <v>2362</v>
      </c>
      <c r="F297" s="737"/>
      <c r="G297" s="277" t="s">
        <v>54</v>
      </c>
      <c r="H297" s="278">
        <v>1.5</v>
      </c>
      <c r="I297" s="279">
        <f>Material!D28</f>
        <v>425</v>
      </c>
      <c r="J297" s="279">
        <f>I297*H297</f>
        <v>637.5</v>
      </c>
    </row>
    <row r="298" spans="1:11" ht="29.25" customHeight="1">
      <c r="A298" s="274"/>
      <c r="B298" s="275"/>
      <c r="C298" s="273"/>
      <c r="D298" s="277"/>
      <c r="E298" s="737" t="s">
        <v>2363</v>
      </c>
      <c r="F298" s="737"/>
      <c r="G298" s="273"/>
      <c r="H298" s="273"/>
      <c r="I298" s="273"/>
      <c r="J298" s="279">
        <f>J296*3%</f>
        <v>102</v>
      </c>
      <c r="K298" t="s">
        <v>1584</v>
      </c>
    </row>
    <row r="299" spans="1:11" ht="15.75" customHeight="1">
      <c r="A299" s="274"/>
      <c r="B299" s="275"/>
      <c r="C299" s="273"/>
      <c r="D299" s="296" t="s">
        <v>957</v>
      </c>
      <c r="E299" s="272" t="s">
        <v>1231</v>
      </c>
      <c r="F299" s="273"/>
      <c r="G299" s="273"/>
      <c r="H299" s="273"/>
      <c r="I299" s="273"/>
      <c r="J299" s="273"/>
    </row>
    <row r="300" spans="1:11" ht="16.5" customHeight="1">
      <c r="A300" s="274"/>
      <c r="B300" s="275"/>
      <c r="C300" s="273"/>
      <c r="D300" s="277"/>
      <c r="E300" s="276" t="s">
        <v>281</v>
      </c>
      <c r="F300" s="273"/>
      <c r="G300" s="277" t="s">
        <v>89</v>
      </c>
      <c r="H300" s="278">
        <v>0.12</v>
      </c>
      <c r="I300" s="279">
        <f>'Plant &amp; Machinery'!G50</f>
        <v>697</v>
      </c>
      <c r="J300" s="279">
        <f>H300*I300</f>
        <v>83.64</v>
      </c>
    </row>
    <row r="301" spans="1:11" ht="15" customHeight="1">
      <c r="A301" s="274"/>
      <c r="B301" s="275"/>
      <c r="C301" s="273"/>
      <c r="D301" s="296" t="s">
        <v>959</v>
      </c>
      <c r="E301" s="272" t="s">
        <v>1481</v>
      </c>
      <c r="F301" s="273"/>
      <c r="G301" s="273"/>
      <c r="H301" s="273"/>
      <c r="I301" s="273"/>
      <c r="J301" s="280">
        <f>SUM(J293:J300)*12.5%</f>
        <v>558.2260500000001</v>
      </c>
    </row>
    <row r="302" spans="1:11">
      <c r="A302" s="274"/>
      <c r="B302" s="275"/>
      <c r="C302" s="273"/>
      <c r="D302" s="296"/>
      <c r="E302" s="272"/>
      <c r="F302" s="273"/>
      <c r="G302" s="273"/>
      <c r="H302" s="273"/>
      <c r="I302" s="273"/>
      <c r="J302" s="280"/>
    </row>
    <row r="303" spans="1:11">
      <c r="A303" s="274"/>
      <c r="B303" s="275"/>
      <c r="C303" s="273"/>
      <c r="D303" s="276" t="s">
        <v>2446</v>
      </c>
      <c r="E303" s="273"/>
      <c r="F303" s="273"/>
      <c r="G303" s="273"/>
      <c r="H303" s="273"/>
      <c r="I303" s="273"/>
      <c r="J303" s="279">
        <f>SUM(J285:J301)</f>
        <v>6756.8182568865004</v>
      </c>
    </row>
    <row r="304" spans="1:11" ht="28.5" customHeight="1">
      <c r="A304" s="274"/>
      <c r="B304" s="275"/>
      <c r="C304" s="273"/>
      <c r="D304" s="739" t="s">
        <v>2447</v>
      </c>
      <c r="E304" s="739"/>
      <c r="F304" s="739"/>
      <c r="G304" s="273"/>
      <c r="H304" s="273"/>
      <c r="I304" s="273"/>
      <c r="J304" s="280">
        <f>J303/1.5</f>
        <v>4504.5455045910003</v>
      </c>
    </row>
    <row r="305" spans="1:11" ht="105" customHeight="1">
      <c r="A305" s="274"/>
      <c r="B305" s="275"/>
      <c r="C305" s="277" t="s">
        <v>301</v>
      </c>
      <c r="D305" s="737" t="s">
        <v>915</v>
      </c>
      <c r="E305" s="737"/>
      <c r="F305" s="737"/>
      <c r="G305" s="273"/>
      <c r="H305" s="273"/>
      <c r="I305" s="273"/>
      <c r="J305" s="273"/>
    </row>
    <row r="306" spans="1:11">
      <c r="A306" s="274"/>
      <c r="B306" s="275"/>
      <c r="C306" s="273"/>
      <c r="D306" s="276" t="s">
        <v>1426</v>
      </c>
      <c r="E306" s="273"/>
      <c r="F306" s="273"/>
      <c r="G306" s="273"/>
      <c r="H306" s="273"/>
      <c r="I306" s="273"/>
      <c r="J306" s="273"/>
    </row>
    <row r="307" spans="1:11">
      <c r="A307" s="274"/>
      <c r="B307" s="275"/>
      <c r="C307" s="273"/>
      <c r="D307" s="276" t="s">
        <v>2442</v>
      </c>
      <c r="E307" s="273"/>
      <c r="F307" s="273"/>
      <c r="G307" s="273"/>
      <c r="H307" s="273"/>
      <c r="I307" s="273"/>
      <c r="J307" s="273"/>
    </row>
    <row r="308" spans="1:11">
      <c r="A308" s="274"/>
      <c r="B308" s="275"/>
      <c r="C308" s="273"/>
      <c r="D308" s="272" t="s">
        <v>576</v>
      </c>
      <c r="E308" s="272" t="s">
        <v>2355</v>
      </c>
      <c r="F308" s="273"/>
      <c r="G308" s="273"/>
      <c r="H308" s="273"/>
      <c r="I308" s="273"/>
      <c r="J308" s="273"/>
    </row>
    <row r="309" spans="1:11">
      <c r="A309" s="274"/>
      <c r="B309" s="275"/>
      <c r="C309" s="273"/>
      <c r="D309" s="273"/>
      <c r="E309" s="276" t="s">
        <v>1370</v>
      </c>
      <c r="F309" s="273"/>
      <c r="G309" s="277" t="s">
        <v>29</v>
      </c>
      <c r="H309" s="283">
        <v>0.252</v>
      </c>
      <c r="I309" s="279">
        <f>'Chapter-11_Road'!J17</f>
        <v>436.80312000000004</v>
      </c>
      <c r="J309" s="279">
        <f>H309*I309</f>
        <v>110.07438624000001</v>
      </c>
    </row>
    <row r="310" spans="1:11">
      <c r="A310" s="274"/>
      <c r="B310" s="275"/>
      <c r="C310" s="273"/>
      <c r="D310" s="272" t="s">
        <v>578</v>
      </c>
      <c r="E310" s="272" t="s">
        <v>2356</v>
      </c>
      <c r="F310" s="273"/>
      <c r="G310" s="273"/>
      <c r="H310" s="273"/>
      <c r="I310" s="273"/>
      <c r="J310" s="273"/>
    </row>
    <row r="311" spans="1:11">
      <c r="A311" s="274"/>
      <c r="B311" s="275"/>
      <c r="C311" s="273"/>
      <c r="D311" s="273"/>
      <c r="E311" s="276" t="s">
        <v>2357</v>
      </c>
      <c r="F311" s="273"/>
      <c r="G311" s="277" t="s">
        <v>29</v>
      </c>
      <c r="H311" s="283">
        <v>0.252</v>
      </c>
      <c r="I311" s="287">
        <f>'Chapter-11_Road'!J191</f>
        <v>5490.9826920000005</v>
      </c>
      <c r="J311" s="279">
        <f>H311*I311</f>
        <v>1383.7276383840001</v>
      </c>
      <c r="K311" t="s">
        <v>1584</v>
      </c>
    </row>
    <row r="312" spans="1:11">
      <c r="A312" s="274"/>
      <c r="B312" s="275"/>
      <c r="C312" s="273"/>
      <c r="D312" s="273"/>
      <c r="E312" s="272" t="s">
        <v>953</v>
      </c>
      <c r="F312" s="272" t="s">
        <v>2376</v>
      </c>
      <c r="G312" s="273"/>
      <c r="H312" s="273"/>
      <c r="I312" s="273"/>
      <c r="J312" s="273"/>
    </row>
    <row r="313" spans="1:11">
      <c r="A313" s="274"/>
      <c r="B313" s="275"/>
      <c r="C313" s="273"/>
      <c r="D313" s="273"/>
      <c r="E313" s="273"/>
      <c r="F313" s="276" t="s">
        <v>17</v>
      </c>
      <c r="G313" s="277" t="s">
        <v>4</v>
      </c>
      <c r="H313" s="278">
        <v>0.02</v>
      </c>
      <c r="I313" s="279">
        <f>Labour!D16</f>
        <v>466.67</v>
      </c>
      <c r="J313" s="279">
        <f>I313*H313</f>
        <v>9.333400000000001</v>
      </c>
    </row>
    <row r="314" spans="1:11">
      <c r="A314" s="274"/>
      <c r="B314" s="275"/>
      <c r="C314" s="273"/>
      <c r="D314" s="273"/>
      <c r="E314" s="273"/>
      <c r="F314" s="276" t="s">
        <v>18</v>
      </c>
      <c r="G314" s="277" t="s">
        <v>4</v>
      </c>
      <c r="H314" s="278">
        <v>0.5</v>
      </c>
      <c r="I314" s="279">
        <f>Labour!D17</f>
        <v>466.67</v>
      </c>
      <c r="J314" s="279">
        <f>I314*H314</f>
        <v>233.33500000000001</v>
      </c>
    </row>
    <row r="315" spans="1:11">
      <c r="A315" s="274"/>
      <c r="B315" s="275"/>
      <c r="C315" s="273"/>
      <c r="D315" s="273"/>
      <c r="E315" s="272" t="s">
        <v>955</v>
      </c>
      <c r="F315" s="272" t="s">
        <v>1293</v>
      </c>
      <c r="G315" s="273"/>
      <c r="H315" s="273"/>
      <c r="I315" s="273"/>
      <c r="J315" s="273"/>
    </row>
    <row r="316" spans="1:11" ht="25.5">
      <c r="A316" s="274"/>
      <c r="B316" s="275"/>
      <c r="C316" s="273"/>
      <c r="D316" s="273"/>
      <c r="E316" s="273"/>
      <c r="F316" s="284" t="s">
        <v>2448</v>
      </c>
      <c r="G316" s="277" t="s">
        <v>27</v>
      </c>
      <c r="H316" s="278">
        <v>6</v>
      </c>
      <c r="I316" s="279">
        <f>Material!D85</f>
        <v>850</v>
      </c>
      <c r="J316" s="279">
        <f>H316*I316</f>
        <v>5100</v>
      </c>
    </row>
    <row r="317" spans="1:11" ht="51">
      <c r="A317" s="274"/>
      <c r="B317" s="275"/>
      <c r="C317" s="273"/>
      <c r="D317" s="273"/>
      <c r="E317" s="273"/>
      <c r="F317" s="284" t="s">
        <v>2362</v>
      </c>
      <c r="G317" s="277" t="s">
        <v>54</v>
      </c>
      <c r="H317" s="278">
        <v>1.5</v>
      </c>
      <c r="I317" s="279">
        <f>Material!D28</f>
        <v>425</v>
      </c>
      <c r="J317" s="279">
        <f>I317*H317</f>
        <v>637.5</v>
      </c>
    </row>
    <row r="318" spans="1:11" ht="25.5">
      <c r="A318" s="274"/>
      <c r="B318" s="275"/>
      <c r="C318" s="273"/>
      <c r="D318" s="273"/>
      <c r="E318" s="273"/>
      <c r="F318" s="284" t="s">
        <v>2449</v>
      </c>
      <c r="G318" s="273"/>
      <c r="H318" s="273"/>
      <c r="I318" s="273"/>
      <c r="J318" s="279">
        <f>J316*3%</f>
        <v>153</v>
      </c>
      <c r="K318" t="s">
        <v>1584</v>
      </c>
    </row>
    <row r="319" spans="1:11">
      <c r="A319" s="274"/>
      <c r="B319" s="275"/>
      <c r="C319" s="273"/>
      <c r="D319" s="273"/>
      <c r="E319" s="272" t="s">
        <v>957</v>
      </c>
      <c r="F319" s="272" t="s">
        <v>1231</v>
      </c>
      <c r="G319" s="273"/>
      <c r="H319" s="273"/>
      <c r="I319" s="273"/>
      <c r="J319" s="273"/>
    </row>
    <row r="320" spans="1:11">
      <c r="A320" s="274"/>
      <c r="B320" s="275"/>
      <c r="C320" s="273"/>
      <c r="D320" s="273"/>
      <c r="E320" s="273"/>
      <c r="F320" s="276" t="s">
        <v>281</v>
      </c>
      <c r="G320" s="277" t="s">
        <v>89</v>
      </c>
      <c r="H320" s="278">
        <v>0.12</v>
      </c>
      <c r="I320" s="279">
        <f>'Plant &amp; Machinery'!G50</f>
        <v>697</v>
      </c>
      <c r="J320" s="279">
        <f>H320*I320</f>
        <v>83.64</v>
      </c>
    </row>
    <row r="321" spans="1:11">
      <c r="A321" s="274"/>
      <c r="B321" s="275"/>
      <c r="C321" s="273"/>
      <c r="D321" s="273"/>
      <c r="E321" s="272" t="s">
        <v>959</v>
      </c>
      <c r="F321" s="272" t="s">
        <v>1481</v>
      </c>
      <c r="G321" s="273"/>
      <c r="H321" s="273"/>
      <c r="I321" s="273"/>
      <c r="J321" s="280">
        <f>SUM(J313:J320)*12.5%</f>
        <v>777.1010500000001</v>
      </c>
    </row>
    <row r="322" spans="1:11">
      <c r="A322" s="274"/>
      <c r="B322" s="275"/>
      <c r="C322" s="273"/>
      <c r="D322" s="273"/>
      <c r="E322" s="272"/>
      <c r="F322" s="272"/>
      <c r="G322" s="273"/>
      <c r="H322" s="273"/>
      <c r="I322" s="273"/>
      <c r="J322" s="280"/>
    </row>
    <row r="323" spans="1:11">
      <c r="A323" s="274"/>
      <c r="B323" s="275"/>
      <c r="C323" s="273"/>
      <c r="D323" s="273"/>
      <c r="E323" s="276" t="s">
        <v>2450</v>
      </c>
      <c r="F323" s="273"/>
      <c r="G323" s="273"/>
      <c r="H323" s="273"/>
      <c r="I323" s="273"/>
      <c r="J323" s="279">
        <f>SUM(J308:J321)</f>
        <v>8487.7114746240004</v>
      </c>
    </row>
    <row r="324" spans="1:11" ht="30.75" customHeight="1">
      <c r="A324" s="274"/>
      <c r="B324" s="275"/>
      <c r="C324" s="273"/>
      <c r="D324" s="273"/>
      <c r="E324" s="739" t="s">
        <v>2451</v>
      </c>
      <c r="F324" s="739"/>
      <c r="G324" s="273"/>
      <c r="H324" s="273"/>
      <c r="I324" s="273"/>
      <c r="J324" s="280">
        <f>J323/1.5</f>
        <v>5658.474316416</v>
      </c>
    </row>
    <row r="325" spans="1:11" ht="105" customHeight="1">
      <c r="A325" s="274"/>
      <c r="B325" s="275"/>
      <c r="C325" s="277" t="s">
        <v>303</v>
      </c>
      <c r="D325" s="737" t="s">
        <v>916</v>
      </c>
      <c r="E325" s="737"/>
      <c r="F325" s="737"/>
      <c r="G325" s="273"/>
      <c r="H325" s="273"/>
      <c r="I325" s="273"/>
      <c r="J325" s="273"/>
    </row>
    <row r="326" spans="1:11">
      <c r="A326" s="274"/>
      <c r="B326" s="275"/>
      <c r="C326" s="273"/>
      <c r="D326" s="276" t="s">
        <v>1426</v>
      </c>
      <c r="E326" s="273"/>
      <c r="F326" s="273"/>
      <c r="G326" s="273"/>
      <c r="H326" s="273"/>
      <c r="I326" s="273"/>
      <c r="J326" s="273"/>
    </row>
    <row r="327" spans="1:11">
      <c r="A327" s="274"/>
      <c r="B327" s="275"/>
      <c r="C327" s="273"/>
      <c r="D327" s="276" t="s">
        <v>2442</v>
      </c>
      <c r="E327" s="273"/>
      <c r="F327" s="273"/>
      <c r="G327" s="273"/>
      <c r="H327" s="273"/>
      <c r="I327" s="273"/>
      <c r="J327" s="273"/>
    </row>
    <row r="328" spans="1:11">
      <c r="A328" s="274"/>
      <c r="B328" s="275"/>
      <c r="C328" s="273"/>
      <c r="D328" s="272" t="s">
        <v>576</v>
      </c>
      <c r="E328" s="272" t="s">
        <v>2355</v>
      </c>
      <c r="F328" s="273"/>
      <c r="G328" s="273"/>
      <c r="H328" s="273"/>
      <c r="I328" s="273"/>
      <c r="J328" s="273"/>
    </row>
    <row r="329" spans="1:11">
      <c r="A329" s="274"/>
      <c r="B329" s="275"/>
      <c r="C329" s="273"/>
      <c r="D329" s="273"/>
      <c r="E329" s="276" t="s">
        <v>1370</v>
      </c>
      <c r="F329" s="273"/>
      <c r="G329" s="277" t="s">
        <v>29</v>
      </c>
      <c r="H329" s="283">
        <v>0.252</v>
      </c>
      <c r="I329" s="279">
        <f>'Chapter-11_Road'!J17</f>
        <v>436.80312000000004</v>
      </c>
      <c r="J329" s="279">
        <f>H329*I329</f>
        <v>110.07438624000001</v>
      </c>
    </row>
    <row r="330" spans="1:11">
      <c r="A330" s="274"/>
      <c r="B330" s="275"/>
      <c r="C330" s="273"/>
      <c r="D330" s="272" t="s">
        <v>578</v>
      </c>
      <c r="E330" s="272" t="s">
        <v>2356</v>
      </c>
      <c r="F330" s="273"/>
      <c r="G330" s="273"/>
      <c r="H330" s="273"/>
      <c r="I330" s="273"/>
      <c r="J330" s="273"/>
    </row>
    <row r="331" spans="1:11">
      <c r="A331" s="274"/>
      <c r="B331" s="275"/>
      <c r="C331" s="273"/>
      <c r="D331" s="273"/>
      <c r="E331" s="276" t="s">
        <v>2357</v>
      </c>
      <c r="F331" s="273"/>
      <c r="G331" s="277" t="s">
        <v>29</v>
      </c>
      <c r="H331" s="283">
        <v>0.252</v>
      </c>
      <c r="I331" s="287">
        <f>'Chapter-11_Road'!J191</f>
        <v>5490.9826920000005</v>
      </c>
      <c r="J331" s="279">
        <f>H331*I331</f>
        <v>1383.7276383840001</v>
      </c>
      <c r="K331" t="s">
        <v>1584</v>
      </c>
    </row>
    <row r="332" spans="1:11" ht="27.75" customHeight="1">
      <c r="A332" s="274"/>
      <c r="B332" s="275"/>
      <c r="C332" s="273"/>
      <c r="D332" s="272" t="s">
        <v>580</v>
      </c>
      <c r="E332" s="739" t="s">
        <v>2381</v>
      </c>
      <c r="F332" s="739"/>
      <c r="G332" s="276"/>
      <c r="H332" s="276"/>
      <c r="I332" s="276"/>
      <c r="J332" s="276"/>
    </row>
    <row r="333" spans="1:11">
      <c r="A333" s="274"/>
      <c r="B333" s="275"/>
      <c r="C333" s="272"/>
      <c r="D333" s="273"/>
      <c r="E333" s="276" t="s">
        <v>2444</v>
      </c>
      <c r="F333" s="303"/>
      <c r="G333" s="277" t="s">
        <v>54</v>
      </c>
      <c r="H333" s="278">
        <v>1.84</v>
      </c>
      <c r="I333" s="279">
        <f>J426</f>
        <v>134.71351874999999</v>
      </c>
      <c r="J333" s="279">
        <f>I333*H333</f>
        <v>247.87287449999999</v>
      </c>
    </row>
    <row r="334" spans="1:11">
      <c r="A334" s="274"/>
      <c r="B334" s="275"/>
      <c r="C334" s="273"/>
      <c r="D334" s="296" t="s">
        <v>953</v>
      </c>
      <c r="E334" s="272" t="s">
        <v>2376</v>
      </c>
      <c r="F334" s="273"/>
      <c r="G334" s="273"/>
      <c r="H334" s="273"/>
      <c r="I334" s="273"/>
      <c r="J334" s="273"/>
    </row>
    <row r="335" spans="1:11">
      <c r="A335" s="274"/>
      <c r="B335" s="275"/>
      <c r="C335" s="273"/>
      <c r="D335" s="277"/>
      <c r="E335" s="276" t="s">
        <v>17</v>
      </c>
      <c r="F335" s="273"/>
      <c r="G335" s="277" t="s">
        <v>4</v>
      </c>
      <c r="H335" s="278">
        <v>0.02</v>
      </c>
      <c r="I335" s="279">
        <f>Labour!D16</f>
        <v>466.67</v>
      </c>
      <c r="J335" s="279">
        <f>I335*H335</f>
        <v>9.333400000000001</v>
      </c>
    </row>
    <row r="336" spans="1:11">
      <c r="A336" s="274"/>
      <c r="B336" s="275"/>
      <c r="C336" s="273"/>
      <c r="D336" s="277"/>
      <c r="E336" s="276" t="s">
        <v>18</v>
      </c>
      <c r="F336" s="273"/>
      <c r="G336" s="277" t="s">
        <v>4</v>
      </c>
      <c r="H336" s="278">
        <v>0.5</v>
      </c>
      <c r="I336" s="279">
        <f>Labour!D17</f>
        <v>466.67</v>
      </c>
      <c r="J336" s="279">
        <f>I336*H336</f>
        <v>233.33500000000001</v>
      </c>
    </row>
    <row r="337" spans="1:11">
      <c r="A337" s="274"/>
      <c r="B337" s="275"/>
      <c r="C337" s="273"/>
      <c r="D337" s="296" t="s">
        <v>955</v>
      </c>
      <c r="E337" s="272" t="s">
        <v>1293</v>
      </c>
      <c r="F337" s="273"/>
      <c r="G337" s="273"/>
      <c r="H337" s="273"/>
      <c r="I337" s="273"/>
      <c r="J337" s="273"/>
    </row>
    <row r="338" spans="1:11" ht="12.75" customHeight="1">
      <c r="A338" s="274"/>
      <c r="B338" s="275"/>
      <c r="C338" s="273"/>
      <c r="D338" s="277"/>
      <c r="E338" s="737" t="s">
        <v>2424</v>
      </c>
      <c r="F338" s="737"/>
      <c r="G338" s="276"/>
      <c r="H338" s="276"/>
      <c r="I338" s="276"/>
      <c r="J338" s="276"/>
    </row>
    <row r="339" spans="1:11">
      <c r="A339" s="274"/>
      <c r="B339" s="275"/>
      <c r="C339" s="273"/>
      <c r="D339" s="277"/>
      <c r="E339" s="276" t="s">
        <v>2384</v>
      </c>
      <c r="F339" s="284"/>
      <c r="G339" s="277" t="s">
        <v>29</v>
      </c>
      <c r="H339" s="283">
        <v>5.7000000000000002E-2</v>
      </c>
      <c r="I339" s="279">
        <f>'Chapter-12_Road'!J314</f>
        <v>5807.7701550000002</v>
      </c>
      <c r="J339" s="279">
        <f>H339*I339</f>
        <v>331.04289883500002</v>
      </c>
    </row>
    <row r="340" spans="1:11" ht="12.75" customHeight="1">
      <c r="A340" s="274"/>
      <c r="B340" s="275"/>
      <c r="C340" s="273"/>
      <c r="D340" s="277"/>
      <c r="E340" s="737" t="s">
        <v>2425</v>
      </c>
      <c r="F340" s="737"/>
      <c r="G340" s="273"/>
      <c r="H340" s="273"/>
      <c r="I340" s="276"/>
      <c r="J340" s="273"/>
    </row>
    <row r="341" spans="1:11">
      <c r="A341" s="274"/>
      <c r="B341" s="275"/>
      <c r="C341" s="273"/>
      <c r="D341" s="277"/>
      <c r="E341" s="276" t="s">
        <v>2386</v>
      </c>
      <c r="F341" s="284"/>
      <c r="G341" s="277" t="s">
        <v>71</v>
      </c>
      <c r="H341" s="290">
        <v>1.54E-2</v>
      </c>
      <c r="I341" s="279">
        <f>'Chapter-12_Road'!$J$421</f>
        <v>80630.643149999989</v>
      </c>
      <c r="J341" s="279">
        <f>I341*H341</f>
        <v>1241.7119045099998</v>
      </c>
    </row>
    <row r="342" spans="1:11" ht="40.5" customHeight="1">
      <c r="A342" s="274"/>
      <c r="B342" s="275"/>
      <c r="C342" s="273"/>
      <c r="D342" s="277"/>
      <c r="E342" s="737" t="s">
        <v>2420</v>
      </c>
      <c r="F342" s="737"/>
      <c r="G342" s="277" t="s">
        <v>54</v>
      </c>
      <c r="H342" s="278">
        <v>1.5</v>
      </c>
      <c r="I342" s="279">
        <f>Material!D28</f>
        <v>425</v>
      </c>
      <c r="J342" s="279">
        <f>I342*H342</f>
        <v>637.5</v>
      </c>
    </row>
    <row r="343" spans="1:11" ht="26.25" customHeight="1">
      <c r="A343" s="274"/>
      <c r="B343" s="275"/>
      <c r="C343" s="273"/>
      <c r="D343" s="277"/>
      <c r="E343" s="737" t="s">
        <v>2387</v>
      </c>
      <c r="F343" s="737"/>
      <c r="G343" s="273"/>
      <c r="H343" s="273"/>
      <c r="I343" s="273"/>
      <c r="J343" s="279">
        <f>(J339+J341)*3%</f>
        <v>47.182644100349989</v>
      </c>
      <c r="K343" t="s">
        <v>1584</v>
      </c>
    </row>
    <row r="344" spans="1:11">
      <c r="A344" s="274"/>
      <c r="B344" s="275"/>
      <c r="C344" s="273"/>
      <c r="D344" s="296" t="s">
        <v>957</v>
      </c>
      <c r="E344" s="272" t="s">
        <v>1231</v>
      </c>
      <c r="F344" s="273"/>
      <c r="G344" s="273"/>
      <c r="H344" s="273"/>
      <c r="I344" s="273"/>
      <c r="J344" s="273"/>
    </row>
    <row r="345" spans="1:11">
      <c r="A345" s="274"/>
      <c r="B345" s="275"/>
      <c r="C345" s="273"/>
      <c r="D345" s="277"/>
      <c r="E345" s="276" t="s">
        <v>281</v>
      </c>
      <c r="F345" s="273"/>
      <c r="G345" s="277" t="s">
        <v>89</v>
      </c>
      <c r="H345" s="278">
        <v>0.12</v>
      </c>
      <c r="I345" s="279">
        <f>'Plant &amp; Machinery'!G50</f>
        <v>697</v>
      </c>
      <c r="J345" s="279">
        <f>H345*I345</f>
        <v>83.64</v>
      </c>
    </row>
    <row r="346" spans="1:11">
      <c r="A346" s="274"/>
      <c r="B346" s="275"/>
      <c r="C346" s="273"/>
      <c r="D346" s="296" t="s">
        <v>959</v>
      </c>
      <c r="E346" s="272" t="s">
        <v>1481</v>
      </c>
      <c r="F346" s="273"/>
      <c r="G346" s="273"/>
      <c r="H346" s="273"/>
      <c r="I346" s="273"/>
      <c r="J346" s="280">
        <f>SUM(J334:J345)*12.5%</f>
        <v>322.96823093066871</v>
      </c>
    </row>
    <row r="347" spans="1:11">
      <c r="A347" s="274"/>
      <c r="B347" s="275"/>
      <c r="C347" s="273"/>
      <c r="D347" s="296"/>
      <c r="E347" s="272"/>
      <c r="F347" s="273"/>
      <c r="G347" s="273"/>
      <c r="H347" s="273"/>
      <c r="I347" s="273"/>
      <c r="J347" s="280"/>
    </row>
    <row r="348" spans="1:11">
      <c r="A348" s="274"/>
      <c r="B348" s="275"/>
      <c r="C348" s="273"/>
      <c r="D348" s="276" t="s">
        <v>2452</v>
      </c>
      <c r="E348" s="273"/>
      <c r="F348" s="273"/>
      <c r="G348" s="273"/>
      <c r="H348" s="273"/>
      <c r="I348" s="273"/>
      <c r="J348" s="279">
        <f>SUM(J329:J346)</f>
        <v>4648.3889775000189</v>
      </c>
    </row>
    <row r="349" spans="1:11" ht="27.75" customHeight="1">
      <c r="A349" s="274"/>
      <c r="B349" s="275"/>
      <c r="C349" s="273"/>
      <c r="D349" s="739" t="s">
        <v>2453</v>
      </c>
      <c r="E349" s="739"/>
      <c r="F349" s="739"/>
      <c r="G349" s="273"/>
      <c r="H349" s="273"/>
      <c r="I349" s="273"/>
      <c r="J349" s="280">
        <f>J348/1.5</f>
        <v>3098.9259850000126</v>
      </c>
    </row>
    <row r="350" spans="1:11" ht="41.25" customHeight="1">
      <c r="A350" s="274"/>
      <c r="B350" s="291" t="s">
        <v>726</v>
      </c>
      <c r="C350" s="292">
        <v>1</v>
      </c>
      <c r="D350" s="738" t="s">
        <v>2454</v>
      </c>
      <c r="E350" s="738"/>
      <c r="F350" s="738"/>
      <c r="G350" s="273"/>
      <c r="H350" s="273"/>
      <c r="I350" s="273"/>
      <c r="J350" s="273"/>
    </row>
    <row r="351" spans="1:11" ht="40.5" customHeight="1">
      <c r="A351" s="274"/>
      <c r="B351" s="275"/>
      <c r="C351" s="292">
        <v>2</v>
      </c>
      <c r="D351" s="738" t="s">
        <v>2455</v>
      </c>
      <c r="E351" s="738"/>
      <c r="F351" s="738"/>
      <c r="G351" s="273"/>
      <c r="H351" s="273"/>
      <c r="I351" s="273"/>
      <c r="J351" s="273"/>
    </row>
    <row r="352" spans="1:11" ht="52.5" customHeight="1">
      <c r="A352" s="274"/>
      <c r="B352" s="275"/>
      <c r="C352" s="292">
        <v>3</v>
      </c>
      <c r="D352" s="738" t="s">
        <v>2390</v>
      </c>
      <c r="E352" s="738"/>
      <c r="F352" s="738"/>
      <c r="G352" s="273"/>
      <c r="H352" s="273"/>
      <c r="I352" s="273"/>
      <c r="J352" s="273"/>
    </row>
    <row r="353" spans="1:11">
      <c r="A353" s="274"/>
      <c r="B353" s="275"/>
      <c r="C353" s="296" t="s">
        <v>342</v>
      </c>
      <c r="D353" s="272" t="s">
        <v>910</v>
      </c>
      <c r="E353" s="284"/>
      <c r="F353" s="284"/>
      <c r="G353" s="273"/>
      <c r="H353" s="273"/>
      <c r="I353" s="273"/>
      <c r="J353" s="273"/>
    </row>
    <row r="354" spans="1:11" ht="28.5" customHeight="1">
      <c r="A354" s="274"/>
      <c r="B354" s="282"/>
      <c r="C354" s="276"/>
      <c r="D354" s="741" t="s">
        <v>917</v>
      </c>
      <c r="E354" s="741"/>
      <c r="F354" s="741"/>
      <c r="G354" s="293"/>
      <c r="H354" s="294"/>
      <c r="I354" s="279"/>
      <c r="J354" s="279"/>
    </row>
    <row r="355" spans="1:11" ht="155.25" customHeight="1">
      <c r="A355" s="274"/>
      <c r="B355" s="282"/>
      <c r="C355" s="276"/>
      <c r="D355" s="742" t="s">
        <v>918</v>
      </c>
      <c r="E355" s="742"/>
      <c r="F355" s="742"/>
      <c r="G355" s="293"/>
      <c r="H355" s="294"/>
      <c r="I355" s="279"/>
      <c r="J355" s="279"/>
    </row>
    <row r="356" spans="1:11">
      <c r="A356" s="274"/>
      <c r="B356" s="282"/>
      <c r="C356" s="276"/>
      <c r="D356" s="295" t="s">
        <v>1397</v>
      </c>
      <c r="E356" s="284"/>
      <c r="F356" s="273"/>
      <c r="G356" s="293"/>
      <c r="H356" s="294"/>
      <c r="I356" s="279"/>
      <c r="J356" s="279"/>
    </row>
    <row r="357" spans="1:11">
      <c r="A357" s="274"/>
      <c r="B357" s="282"/>
      <c r="C357" s="276"/>
      <c r="D357" s="295" t="s">
        <v>2456</v>
      </c>
      <c r="E357" s="284"/>
      <c r="F357" s="273"/>
      <c r="G357" s="293"/>
      <c r="H357" s="294"/>
      <c r="I357" s="279"/>
      <c r="J357" s="279"/>
    </row>
    <row r="358" spans="1:11">
      <c r="A358" s="274"/>
      <c r="B358" s="282"/>
      <c r="C358" s="276"/>
      <c r="D358" s="272" t="s">
        <v>299</v>
      </c>
      <c r="E358" s="297" t="s">
        <v>2457</v>
      </c>
      <c r="F358" s="273"/>
      <c r="G358" s="293"/>
      <c r="H358" s="294"/>
      <c r="I358" s="279"/>
      <c r="J358" s="279"/>
    </row>
    <row r="359" spans="1:11">
      <c r="A359" s="274"/>
      <c r="B359" s="282"/>
      <c r="C359" s="276"/>
      <c r="D359" s="276"/>
      <c r="E359" s="295" t="s">
        <v>2458</v>
      </c>
      <c r="F359" s="273"/>
      <c r="G359" s="293" t="s">
        <v>29</v>
      </c>
      <c r="H359" s="283">
        <v>0.252</v>
      </c>
      <c r="I359" s="279">
        <f>'Chapter-11_Road'!J17</f>
        <v>436.80312000000004</v>
      </c>
      <c r="J359" s="279">
        <f>H359*I359</f>
        <v>110.07438624000001</v>
      </c>
    </row>
    <row r="360" spans="1:11" ht="12.75" customHeight="1">
      <c r="A360" s="274"/>
      <c r="B360" s="282"/>
      <c r="C360" s="276"/>
      <c r="D360" s="272" t="s">
        <v>301</v>
      </c>
      <c r="E360" s="740" t="s">
        <v>2459</v>
      </c>
      <c r="F360" s="740"/>
      <c r="G360" s="293"/>
      <c r="H360" s="294"/>
      <c r="I360" s="273"/>
      <c r="J360" s="279"/>
    </row>
    <row r="361" spans="1:11">
      <c r="A361" s="274"/>
      <c r="B361" s="282"/>
      <c r="C361" s="276"/>
      <c r="D361" s="276"/>
      <c r="E361" s="276" t="s">
        <v>2357</v>
      </c>
      <c r="F361" s="273"/>
      <c r="G361" s="293" t="s">
        <v>29</v>
      </c>
      <c r="H361" s="298">
        <v>0.252</v>
      </c>
      <c r="I361" s="287">
        <f>'Chapter-11_Road'!J191</f>
        <v>5490.9826920000005</v>
      </c>
      <c r="J361" s="279">
        <f>H361*I361</f>
        <v>1383.7276383840001</v>
      </c>
      <c r="K361" t="s">
        <v>1584</v>
      </c>
    </row>
    <row r="362" spans="1:11" ht="30.75" customHeight="1">
      <c r="A362" s="274"/>
      <c r="B362" s="282"/>
      <c r="C362" s="276"/>
      <c r="D362" s="272" t="s">
        <v>303</v>
      </c>
      <c r="E362" s="740" t="s">
        <v>2460</v>
      </c>
      <c r="F362" s="740"/>
      <c r="G362" s="293"/>
      <c r="H362" s="294"/>
      <c r="I362" s="276"/>
      <c r="J362" s="279"/>
    </row>
    <row r="363" spans="1:11">
      <c r="A363" s="274"/>
      <c r="B363" s="282"/>
      <c r="C363" s="276"/>
      <c r="D363" s="276"/>
      <c r="E363" s="295" t="s">
        <v>2461</v>
      </c>
      <c r="F363" s="273"/>
      <c r="G363" s="293" t="s">
        <v>54</v>
      </c>
      <c r="H363" s="294">
        <v>0.92</v>
      </c>
      <c r="I363" s="279">
        <f>J426</f>
        <v>134.71351874999999</v>
      </c>
      <c r="J363" s="279">
        <f>I363*H363</f>
        <v>123.93643725</v>
      </c>
    </row>
    <row r="364" spans="1:11">
      <c r="A364" s="274"/>
      <c r="B364" s="282"/>
      <c r="C364" s="276"/>
      <c r="D364" s="296" t="s">
        <v>953</v>
      </c>
      <c r="E364" s="297" t="s">
        <v>2462</v>
      </c>
      <c r="F364" s="273"/>
      <c r="G364" s="293"/>
      <c r="H364" s="294"/>
      <c r="I364" s="279"/>
      <c r="J364" s="279"/>
    </row>
    <row r="365" spans="1:11">
      <c r="A365" s="274"/>
      <c r="B365" s="282"/>
      <c r="C365" s="276"/>
      <c r="D365" s="276"/>
      <c r="E365" s="284"/>
      <c r="F365" s="300" t="s">
        <v>17</v>
      </c>
      <c r="G365" s="293" t="s">
        <v>4</v>
      </c>
      <c r="H365" s="294">
        <v>0.02</v>
      </c>
      <c r="I365" s="279">
        <f>Labour!D16</f>
        <v>466.67</v>
      </c>
      <c r="J365" s="279">
        <f>I365*H365</f>
        <v>9.333400000000001</v>
      </c>
    </row>
    <row r="366" spans="1:11">
      <c r="A366" s="274"/>
      <c r="B366" s="282"/>
      <c r="C366" s="276"/>
      <c r="D366" s="276"/>
      <c r="E366" s="284"/>
      <c r="F366" s="300" t="s">
        <v>18</v>
      </c>
      <c r="G366" s="293" t="s">
        <v>4</v>
      </c>
      <c r="H366" s="294">
        <v>0.5</v>
      </c>
      <c r="I366" s="279">
        <f>Labour!D17</f>
        <v>466.67</v>
      </c>
      <c r="J366" s="279">
        <f>I366*H366</f>
        <v>233.33500000000001</v>
      </c>
    </row>
    <row r="367" spans="1:11">
      <c r="A367" s="274"/>
      <c r="B367" s="282"/>
      <c r="C367" s="276"/>
      <c r="D367" s="296" t="s">
        <v>955</v>
      </c>
      <c r="E367" s="297" t="s">
        <v>1293</v>
      </c>
      <c r="F367" s="273"/>
      <c r="G367" s="293"/>
      <c r="H367" s="294"/>
      <c r="I367" s="279"/>
      <c r="J367" s="279"/>
    </row>
    <row r="368" spans="1:11" ht="27.75" customHeight="1">
      <c r="A368" s="274"/>
      <c r="B368" s="282"/>
      <c r="C368" s="276"/>
      <c r="D368" s="276"/>
      <c r="E368" s="276" t="s">
        <v>576</v>
      </c>
      <c r="F368" s="307" t="s">
        <v>2463</v>
      </c>
      <c r="G368" s="293" t="s">
        <v>65</v>
      </c>
      <c r="H368" s="294">
        <v>24.8</v>
      </c>
      <c r="I368" s="279">
        <f>Material!D104</f>
        <v>95</v>
      </c>
      <c r="J368" s="279">
        <f>I368*H368</f>
        <v>2356</v>
      </c>
    </row>
    <row r="369" spans="1:11" ht="21.75" customHeight="1">
      <c r="A369" s="274"/>
      <c r="B369" s="282"/>
      <c r="C369" s="276"/>
      <c r="D369" s="276"/>
      <c r="E369" s="284" t="s">
        <v>578</v>
      </c>
      <c r="F369" s="300" t="s">
        <v>2464</v>
      </c>
      <c r="G369" s="293" t="s">
        <v>65</v>
      </c>
      <c r="H369" s="294">
        <v>2.12</v>
      </c>
      <c r="I369" s="279">
        <f>Material!D103/1000</f>
        <v>85</v>
      </c>
      <c r="J369" s="279">
        <f>H369*I369</f>
        <v>180.20000000000002</v>
      </c>
    </row>
    <row r="370" spans="1:11" ht="79.5" customHeight="1">
      <c r="A370" s="274"/>
      <c r="B370" s="282"/>
      <c r="C370" s="276"/>
      <c r="D370" s="276"/>
      <c r="E370" s="284" t="s">
        <v>580</v>
      </c>
      <c r="F370" s="300" t="s">
        <v>2465</v>
      </c>
      <c r="G370" s="293" t="s">
        <v>54</v>
      </c>
      <c r="H370" s="294">
        <v>1.5</v>
      </c>
      <c r="I370" s="279">
        <f>Material!D106</f>
        <v>1326</v>
      </c>
      <c r="J370" s="279">
        <f>H370*I370</f>
        <v>1989</v>
      </c>
    </row>
    <row r="371" spans="1:11" ht="38.25">
      <c r="A371" s="274"/>
      <c r="B371" s="282"/>
      <c r="C371" s="276"/>
      <c r="D371" s="276"/>
      <c r="E371" s="284"/>
      <c r="F371" s="300" t="s">
        <v>2466</v>
      </c>
      <c r="G371" s="293"/>
      <c r="H371" s="294"/>
      <c r="I371" s="279"/>
      <c r="J371" s="279">
        <f>(J368+J369)*3%</f>
        <v>76.085999999999999</v>
      </c>
      <c r="K371" t="s">
        <v>1584</v>
      </c>
    </row>
    <row r="372" spans="1:11">
      <c r="A372" s="274"/>
      <c r="B372" s="282"/>
      <c r="C372" s="276"/>
      <c r="D372" s="272" t="s">
        <v>957</v>
      </c>
      <c r="E372" s="272" t="s">
        <v>1231</v>
      </c>
      <c r="F372" s="300"/>
      <c r="G372" s="293"/>
      <c r="H372" s="294"/>
      <c r="I372" s="279"/>
      <c r="J372" s="279"/>
    </row>
    <row r="373" spans="1:11">
      <c r="A373" s="274"/>
      <c r="B373" s="282"/>
      <c r="C373" s="276"/>
      <c r="D373" s="276"/>
      <c r="E373" s="295" t="s">
        <v>281</v>
      </c>
      <c r="F373" s="273"/>
      <c r="G373" s="293" t="s">
        <v>89</v>
      </c>
      <c r="H373" s="294">
        <v>0.16</v>
      </c>
      <c r="I373" s="279">
        <f>'Plant &amp; Machinery'!G50</f>
        <v>697</v>
      </c>
      <c r="J373" s="279">
        <f>H373*I373</f>
        <v>111.52</v>
      </c>
    </row>
    <row r="374" spans="1:11">
      <c r="A374" s="274"/>
      <c r="B374" s="282"/>
      <c r="C374" s="276"/>
      <c r="D374" s="272" t="s">
        <v>959</v>
      </c>
      <c r="E374" s="297" t="s">
        <v>1296</v>
      </c>
      <c r="F374" s="273"/>
      <c r="G374" s="293"/>
      <c r="H374" s="294"/>
      <c r="I374" s="279"/>
      <c r="J374" s="280">
        <f>SUM(J364:J373)*12.5%</f>
        <v>619.43430000000001</v>
      </c>
    </row>
    <row r="375" spans="1:11">
      <c r="A375" s="274"/>
      <c r="B375" s="282"/>
      <c r="C375" s="276"/>
      <c r="D375" s="272"/>
      <c r="E375" s="297"/>
      <c r="F375" s="273"/>
      <c r="G375" s="293"/>
      <c r="H375" s="294"/>
      <c r="I375" s="279"/>
      <c r="J375" s="280"/>
    </row>
    <row r="376" spans="1:11">
      <c r="A376" s="274"/>
      <c r="B376" s="282"/>
      <c r="C376" s="276"/>
      <c r="D376" s="295" t="s">
        <v>2467</v>
      </c>
      <c r="E376" s="273"/>
      <c r="F376" s="273"/>
      <c r="G376" s="293"/>
      <c r="H376" s="294"/>
      <c r="I376" s="279"/>
      <c r="J376" s="279">
        <f>SUM(J357:J374)</f>
        <v>7192.6471618740006</v>
      </c>
    </row>
    <row r="377" spans="1:11">
      <c r="A377" s="274"/>
      <c r="B377" s="282"/>
      <c r="C377" s="276"/>
      <c r="D377" s="297" t="s">
        <v>2468</v>
      </c>
      <c r="E377" s="273"/>
      <c r="F377" s="273"/>
      <c r="G377" s="293"/>
      <c r="H377" s="294"/>
      <c r="I377" s="279"/>
      <c r="J377" s="280">
        <f>J376/1.5</f>
        <v>4795.0981079160001</v>
      </c>
    </row>
    <row r="378" spans="1:11" ht="27" customHeight="1">
      <c r="A378" s="274"/>
      <c r="B378" s="291" t="s">
        <v>726</v>
      </c>
      <c r="C378" s="743" t="s">
        <v>2469</v>
      </c>
      <c r="D378" s="743"/>
      <c r="E378" s="743"/>
      <c r="F378" s="743"/>
      <c r="G378" s="293"/>
      <c r="H378" s="294"/>
      <c r="I378" s="279"/>
      <c r="J378" s="279"/>
    </row>
    <row r="379" spans="1:11" ht="16.5" customHeight="1">
      <c r="A379" s="270">
        <v>10.5</v>
      </c>
      <c r="B379" s="271">
        <v>1700</v>
      </c>
      <c r="C379" s="272" t="s">
        <v>919</v>
      </c>
      <c r="D379" s="273"/>
      <c r="E379" s="273"/>
      <c r="F379" s="273"/>
      <c r="G379" s="273"/>
      <c r="H379" s="273"/>
      <c r="I379" s="273"/>
      <c r="J379" s="273"/>
    </row>
    <row r="380" spans="1:11" ht="41.25" customHeight="1">
      <c r="A380" s="274"/>
      <c r="B380" s="275"/>
      <c r="C380" s="737" t="s">
        <v>920</v>
      </c>
      <c r="D380" s="737"/>
      <c r="E380" s="737"/>
      <c r="F380" s="737"/>
      <c r="G380" s="273"/>
      <c r="H380" s="273"/>
      <c r="I380" s="273"/>
      <c r="J380" s="273"/>
    </row>
    <row r="381" spans="1:11">
      <c r="A381" s="274"/>
      <c r="B381" s="275"/>
      <c r="C381" s="276" t="s">
        <v>1426</v>
      </c>
      <c r="D381" s="273"/>
      <c r="E381" s="273"/>
      <c r="F381" s="273"/>
      <c r="G381" s="273"/>
      <c r="H381" s="273"/>
      <c r="I381" s="273"/>
      <c r="J381" s="273"/>
    </row>
    <row r="382" spans="1:11">
      <c r="A382" s="274"/>
      <c r="B382" s="275"/>
      <c r="C382" s="276" t="s">
        <v>2470</v>
      </c>
      <c r="D382" s="273"/>
      <c r="E382" s="273"/>
      <c r="F382" s="273"/>
      <c r="G382" s="273"/>
      <c r="H382" s="273"/>
      <c r="I382" s="273"/>
      <c r="J382" s="273"/>
    </row>
    <row r="383" spans="1:11">
      <c r="A383" s="274"/>
      <c r="B383" s="275"/>
      <c r="C383" s="272" t="s">
        <v>953</v>
      </c>
      <c r="D383" s="272" t="s">
        <v>1230</v>
      </c>
      <c r="E383" s="273"/>
      <c r="F383" s="273"/>
      <c r="G383" s="273"/>
      <c r="H383" s="273"/>
      <c r="I383" s="273"/>
      <c r="J383" s="273"/>
    </row>
    <row r="384" spans="1:11">
      <c r="A384" s="274"/>
      <c r="B384" s="275"/>
      <c r="C384" s="273"/>
      <c r="D384" s="276" t="s">
        <v>17</v>
      </c>
      <c r="E384" s="273"/>
      <c r="F384" s="273"/>
      <c r="G384" s="277" t="s">
        <v>4</v>
      </c>
      <c r="H384" s="278">
        <v>0.2</v>
      </c>
      <c r="I384" s="279">
        <f>Labour!D16</f>
        <v>466.67</v>
      </c>
      <c r="J384" s="279">
        <f>I384*H384</f>
        <v>93.334000000000003</v>
      </c>
    </row>
    <row r="385" spans="1:11">
      <c r="A385" s="274"/>
      <c r="B385" s="275"/>
      <c r="C385" s="273"/>
      <c r="D385" s="276" t="s">
        <v>2471</v>
      </c>
      <c r="E385" s="273"/>
      <c r="F385" s="273"/>
      <c r="G385" s="277" t="s">
        <v>4</v>
      </c>
      <c r="H385" s="278">
        <v>3</v>
      </c>
      <c r="I385" s="279">
        <f>Labour!D20</f>
        <v>527.33000000000004</v>
      </c>
      <c r="J385" s="279">
        <f>H385*I385</f>
        <v>1581.9900000000002</v>
      </c>
    </row>
    <row r="386" spans="1:11">
      <c r="A386" s="274"/>
      <c r="B386" s="275"/>
      <c r="C386" s="273"/>
      <c r="D386" s="276" t="s">
        <v>18</v>
      </c>
      <c r="E386" s="273"/>
      <c r="F386" s="273"/>
      <c r="G386" s="277" t="s">
        <v>4</v>
      </c>
      <c r="H386" s="278">
        <v>2</v>
      </c>
      <c r="I386" s="279">
        <f>Labour!D17</f>
        <v>466.67</v>
      </c>
      <c r="J386" s="279">
        <f>I386*H386</f>
        <v>933.34</v>
      </c>
    </row>
    <row r="387" spans="1:11">
      <c r="A387" s="274"/>
      <c r="B387" s="275"/>
      <c r="C387" s="272" t="s">
        <v>955</v>
      </c>
      <c r="D387" s="272" t="s">
        <v>1293</v>
      </c>
      <c r="E387" s="273"/>
      <c r="F387" s="273"/>
      <c r="G387" s="273"/>
      <c r="H387" s="273"/>
      <c r="I387" s="273"/>
      <c r="J387" s="273"/>
    </row>
    <row r="388" spans="1:11">
      <c r="A388" s="274"/>
      <c r="B388" s="275"/>
      <c r="C388" s="273"/>
      <c r="D388" s="276" t="s">
        <v>2472</v>
      </c>
      <c r="E388" s="273"/>
      <c r="F388" s="273"/>
      <c r="G388" s="277" t="s">
        <v>74</v>
      </c>
      <c r="H388" s="278">
        <v>3</v>
      </c>
      <c r="I388" s="279">
        <f>Material!D52</f>
        <v>190</v>
      </c>
      <c r="J388" s="279">
        <f>I388*H388</f>
        <v>570</v>
      </c>
    </row>
    <row r="389" spans="1:11">
      <c r="A389" s="274"/>
      <c r="B389" s="275"/>
      <c r="C389" s="273"/>
      <c r="D389" s="276" t="s">
        <v>2473</v>
      </c>
      <c r="E389" s="273"/>
      <c r="F389" s="273"/>
      <c r="G389" s="277" t="s">
        <v>74</v>
      </c>
      <c r="H389" s="278">
        <v>6</v>
      </c>
      <c r="I389" s="279">
        <f>Material!D108</f>
        <v>175</v>
      </c>
      <c r="J389" s="279">
        <f>I389*H389</f>
        <v>1050</v>
      </c>
    </row>
    <row r="390" spans="1:11" ht="17.25" customHeight="1">
      <c r="A390" s="274"/>
      <c r="B390" s="275"/>
      <c r="C390" s="273"/>
      <c r="D390" s="737" t="s">
        <v>2474</v>
      </c>
      <c r="E390" s="737"/>
      <c r="F390" s="737"/>
      <c r="G390" s="273"/>
      <c r="H390" s="273"/>
      <c r="I390" s="273"/>
      <c r="J390" s="279">
        <f>(J384+J385+J386)*1%</f>
        <v>26.086640000000003</v>
      </c>
      <c r="K390" t="s">
        <v>1584</v>
      </c>
    </row>
    <row r="391" spans="1:11">
      <c r="A391" s="274"/>
      <c r="B391" s="275"/>
      <c r="C391" s="272" t="s">
        <v>957</v>
      </c>
      <c r="D391" s="272" t="s">
        <v>1469</v>
      </c>
      <c r="E391" s="273"/>
      <c r="F391" s="273"/>
      <c r="G391" s="273"/>
      <c r="H391" s="273"/>
      <c r="I391" s="273"/>
      <c r="J391" s="280">
        <f>SUM(J383:J390)*12.5%</f>
        <v>531.84383000000014</v>
      </c>
    </row>
    <row r="392" spans="1:11">
      <c r="A392" s="274"/>
      <c r="B392" s="275"/>
      <c r="C392" s="272"/>
      <c r="D392" s="272"/>
      <c r="E392" s="273"/>
      <c r="F392" s="273"/>
      <c r="G392" s="273"/>
      <c r="H392" s="273"/>
      <c r="I392" s="273"/>
      <c r="J392" s="280"/>
    </row>
    <row r="393" spans="1:11">
      <c r="A393" s="274"/>
      <c r="B393" s="275"/>
      <c r="C393" s="276" t="s">
        <v>2475</v>
      </c>
      <c r="D393" s="273"/>
      <c r="E393" s="273"/>
      <c r="F393" s="273"/>
      <c r="G393" s="273"/>
      <c r="H393" s="273"/>
      <c r="I393" s="273"/>
      <c r="J393" s="279">
        <f>SUM(J384:J391)</f>
        <v>4786.5944700000009</v>
      </c>
    </row>
    <row r="394" spans="1:11">
      <c r="A394" s="274"/>
      <c r="B394" s="275"/>
      <c r="C394" s="272" t="s">
        <v>2476</v>
      </c>
      <c r="D394" s="273"/>
      <c r="E394" s="273"/>
      <c r="F394" s="273"/>
      <c r="G394" s="273"/>
      <c r="H394" s="273"/>
      <c r="I394" s="273"/>
      <c r="J394" s="280">
        <f>J393/40</f>
        <v>119.66486175000003</v>
      </c>
    </row>
    <row r="395" spans="1:11">
      <c r="A395" s="270">
        <v>10.6</v>
      </c>
      <c r="B395" s="271">
        <v>1700</v>
      </c>
      <c r="C395" s="272" t="s">
        <v>921</v>
      </c>
      <c r="D395" s="273"/>
      <c r="E395" s="273"/>
      <c r="F395" s="273"/>
      <c r="G395" s="273"/>
      <c r="H395" s="273"/>
      <c r="I395" s="273"/>
      <c r="J395" s="273"/>
    </row>
    <row r="396" spans="1:11" ht="42" customHeight="1">
      <c r="A396" s="274"/>
      <c r="B396" s="275"/>
      <c r="C396" s="737" t="s">
        <v>922</v>
      </c>
      <c r="D396" s="737"/>
      <c r="E396" s="737"/>
      <c r="F396" s="737"/>
      <c r="G396" s="273"/>
      <c r="H396" s="273"/>
      <c r="I396" s="273"/>
      <c r="J396" s="273"/>
    </row>
    <row r="397" spans="1:11">
      <c r="A397" s="274"/>
      <c r="B397" s="275"/>
      <c r="C397" s="276" t="s">
        <v>1426</v>
      </c>
      <c r="D397" s="273"/>
      <c r="E397" s="273"/>
      <c r="F397" s="273"/>
      <c r="G397" s="273"/>
      <c r="H397" s="273"/>
      <c r="I397" s="273"/>
      <c r="J397" s="273"/>
    </row>
    <row r="398" spans="1:11">
      <c r="A398" s="274"/>
      <c r="B398" s="275"/>
      <c r="C398" s="276" t="s">
        <v>2477</v>
      </c>
      <c r="D398" s="273"/>
      <c r="E398" s="273"/>
      <c r="F398" s="273"/>
      <c r="G398" s="273"/>
      <c r="H398" s="273"/>
      <c r="I398" s="273"/>
      <c r="J398" s="273"/>
    </row>
    <row r="399" spans="1:11">
      <c r="A399" s="274"/>
      <c r="B399" s="275"/>
      <c r="C399" s="272" t="s">
        <v>953</v>
      </c>
      <c r="D399" s="272" t="s">
        <v>1230</v>
      </c>
      <c r="E399" s="273"/>
      <c r="F399" s="273"/>
      <c r="G399" s="273"/>
      <c r="H399" s="273"/>
      <c r="I399" s="273"/>
      <c r="J399" s="273"/>
    </row>
    <row r="400" spans="1:11">
      <c r="A400" s="274"/>
      <c r="B400" s="275"/>
      <c r="C400" s="273"/>
      <c r="D400" s="276" t="s">
        <v>17</v>
      </c>
      <c r="E400" s="273"/>
      <c r="F400" s="273"/>
      <c r="G400" s="277" t="s">
        <v>4</v>
      </c>
      <c r="H400" s="278">
        <v>0.25</v>
      </c>
      <c r="I400" s="279">
        <f>Labour!D16</f>
        <v>466.67</v>
      </c>
      <c r="J400" s="279">
        <f>I400*H400</f>
        <v>116.6675</v>
      </c>
    </row>
    <row r="401" spans="1:11">
      <c r="A401" s="274"/>
      <c r="B401" s="275"/>
      <c r="C401" s="273"/>
      <c r="D401" s="276" t="s">
        <v>2471</v>
      </c>
      <c r="E401" s="273"/>
      <c r="F401" s="273"/>
      <c r="G401" s="277" t="s">
        <v>4</v>
      </c>
      <c r="H401" s="278">
        <v>0.6</v>
      </c>
      <c r="I401" s="279">
        <f>Labour!D20</f>
        <v>527.33000000000004</v>
      </c>
      <c r="J401" s="279">
        <f>H401*I401</f>
        <v>316.39800000000002</v>
      </c>
    </row>
    <row r="402" spans="1:11">
      <c r="A402" s="274"/>
      <c r="B402" s="275"/>
      <c r="C402" s="273"/>
      <c r="D402" s="276" t="s">
        <v>18</v>
      </c>
      <c r="E402" s="273"/>
      <c r="F402" s="273"/>
      <c r="G402" s="277" t="s">
        <v>4</v>
      </c>
      <c r="H402" s="278">
        <v>0.4</v>
      </c>
      <c r="I402" s="279">
        <f>Labour!D17</f>
        <v>466.67</v>
      </c>
      <c r="J402" s="279">
        <f>I402*H402</f>
        <v>186.66800000000001</v>
      </c>
    </row>
    <row r="403" spans="1:11">
      <c r="A403" s="274"/>
      <c r="B403" s="275"/>
      <c r="C403" s="272" t="s">
        <v>955</v>
      </c>
      <c r="D403" s="272" t="s">
        <v>1293</v>
      </c>
      <c r="E403" s="273"/>
      <c r="F403" s="273"/>
      <c r="G403" s="273"/>
      <c r="H403" s="273"/>
      <c r="I403" s="273"/>
      <c r="J403" s="273"/>
    </row>
    <row r="404" spans="1:11">
      <c r="A404" s="274"/>
      <c r="B404" s="275"/>
      <c r="C404" s="273"/>
      <c r="D404" s="276" t="s">
        <v>2478</v>
      </c>
      <c r="E404" s="273"/>
      <c r="F404" s="273"/>
      <c r="G404" s="277" t="s">
        <v>74</v>
      </c>
      <c r="H404" s="278">
        <v>0.6</v>
      </c>
      <c r="I404" s="279">
        <f>Material!D123</f>
        <v>120</v>
      </c>
      <c r="J404" s="279">
        <f>I404*H404</f>
        <v>72</v>
      </c>
    </row>
    <row r="405" spans="1:11">
      <c r="A405" s="274"/>
      <c r="B405" s="275"/>
      <c r="C405" s="273"/>
      <c r="D405" s="276" t="s">
        <v>2479</v>
      </c>
      <c r="E405" s="273"/>
      <c r="F405" s="273"/>
      <c r="G405" s="277" t="s">
        <v>74</v>
      </c>
      <c r="H405" s="278">
        <v>1.25</v>
      </c>
      <c r="I405" s="279">
        <f>Material!D108</f>
        <v>175</v>
      </c>
      <c r="J405" s="279">
        <f>I405*H405</f>
        <v>218.75</v>
      </c>
    </row>
    <row r="406" spans="1:11" ht="27.75" customHeight="1">
      <c r="A406" s="274"/>
      <c r="B406" s="275"/>
      <c r="C406" s="273"/>
      <c r="D406" s="737" t="s">
        <v>2480</v>
      </c>
      <c r="E406" s="737"/>
      <c r="F406" s="737"/>
      <c r="G406" s="273"/>
      <c r="H406" s="273"/>
      <c r="I406" s="273"/>
      <c r="J406" s="279">
        <f>(J404+J405)*1%</f>
        <v>2.9075000000000002</v>
      </c>
      <c r="K406" t="s">
        <v>1584</v>
      </c>
    </row>
    <row r="407" spans="1:11">
      <c r="A407" s="274"/>
      <c r="B407" s="275"/>
      <c r="C407" s="272" t="s">
        <v>957</v>
      </c>
      <c r="D407" s="272" t="s">
        <v>1469</v>
      </c>
      <c r="E407" s="273"/>
      <c r="F407" s="273"/>
      <c r="G407" s="273"/>
      <c r="H407" s="273"/>
      <c r="I407" s="273"/>
      <c r="J407" s="280">
        <f>SUM(J399:J406)*12.5%</f>
        <v>114.17387500000001</v>
      </c>
    </row>
    <row r="408" spans="1:11">
      <c r="A408" s="274"/>
      <c r="B408" s="275"/>
      <c r="C408" s="272"/>
      <c r="D408" s="272"/>
      <c r="E408" s="273"/>
      <c r="F408" s="273"/>
      <c r="G408" s="273"/>
      <c r="H408" s="273"/>
      <c r="I408" s="273"/>
      <c r="J408" s="280"/>
    </row>
    <row r="409" spans="1:11">
      <c r="A409" s="274"/>
      <c r="B409" s="275"/>
      <c r="C409" s="276" t="s">
        <v>2481</v>
      </c>
      <c r="D409" s="273"/>
      <c r="E409" s="273"/>
      <c r="F409" s="273"/>
      <c r="G409" s="273"/>
      <c r="H409" s="273"/>
      <c r="I409" s="273"/>
      <c r="J409" s="279">
        <f>SUM(J400:J407)</f>
        <v>1027.564875</v>
      </c>
    </row>
    <row r="410" spans="1:11">
      <c r="A410" s="274"/>
      <c r="B410" s="275"/>
      <c r="C410" s="272" t="s">
        <v>2482</v>
      </c>
      <c r="D410" s="273"/>
      <c r="E410" s="273"/>
      <c r="F410" s="273"/>
      <c r="G410" s="273"/>
      <c r="H410" s="273"/>
      <c r="I410" s="273"/>
      <c r="J410" s="280">
        <f>J409/10</f>
        <v>102.75648750000001</v>
      </c>
    </row>
    <row r="411" spans="1:11" ht="15.75" customHeight="1">
      <c r="A411" s="270">
        <v>10.7</v>
      </c>
      <c r="B411" s="271">
        <v>1700</v>
      </c>
      <c r="C411" s="272" t="s">
        <v>923</v>
      </c>
      <c r="D411" s="273"/>
      <c r="E411" s="273"/>
      <c r="F411" s="273"/>
      <c r="G411" s="273"/>
      <c r="H411" s="273"/>
      <c r="I411" s="273"/>
      <c r="J411" s="273"/>
    </row>
    <row r="412" spans="1:11" ht="41.25" customHeight="1">
      <c r="A412" s="274"/>
      <c r="B412" s="275"/>
      <c r="C412" s="737" t="s">
        <v>924</v>
      </c>
      <c r="D412" s="737"/>
      <c r="E412" s="737"/>
      <c r="F412" s="737"/>
      <c r="G412" s="273"/>
      <c r="H412" s="273"/>
      <c r="I412" s="273"/>
      <c r="J412" s="273"/>
    </row>
    <row r="413" spans="1:11">
      <c r="A413" s="274"/>
      <c r="B413" s="275"/>
      <c r="C413" s="276" t="s">
        <v>1426</v>
      </c>
      <c r="D413" s="273"/>
      <c r="E413" s="273"/>
      <c r="F413" s="273"/>
      <c r="G413" s="273"/>
      <c r="H413" s="273"/>
      <c r="I413" s="273"/>
      <c r="J413" s="273"/>
    </row>
    <row r="414" spans="1:11">
      <c r="A414" s="274"/>
      <c r="B414" s="275"/>
      <c r="C414" s="276" t="s">
        <v>2477</v>
      </c>
      <c r="D414" s="273"/>
      <c r="E414" s="273"/>
      <c r="F414" s="273"/>
      <c r="G414" s="273"/>
      <c r="H414" s="273"/>
      <c r="I414" s="273"/>
      <c r="J414" s="273"/>
    </row>
    <row r="415" spans="1:11">
      <c r="A415" s="274"/>
      <c r="B415" s="275"/>
      <c r="C415" s="272" t="s">
        <v>953</v>
      </c>
      <c r="D415" s="272" t="s">
        <v>1230</v>
      </c>
      <c r="E415" s="273"/>
      <c r="F415" s="273"/>
      <c r="G415" s="273"/>
      <c r="H415" s="273"/>
      <c r="I415" s="273"/>
      <c r="J415" s="273"/>
    </row>
    <row r="416" spans="1:11">
      <c r="A416" s="274"/>
      <c r="B416" s="275"/>
      <c r="C416" s="273"/>
      <c r="D416" s="276" t="s">
        <v>17</v>
      </c>
      <c r="E416" s="273"/>
      <c r="F416" s="273"/>
      <c r="G416" s="277" t="s">
        <v>4</v>
      </c>
      <c r="H416" s="278">
        <v>0.25</v>
      </c>
      <c r="I416" s="279">
        <f>Labour!D16</f>
        <v>466.67</v>
      </c>
      <c r="J416" s="279">
        <f>I416*H416</f>
        <v>116.6675</v>
      </c>
    </row>
    <row r="417" spans="1:11">
      <c r="A417" s="274"/>
      <c r="B417" s="275"/>
      <c r="C417" s="273"/>
      <c r="D417" s="276" t="s">
        <v>2471</v>
      </c>
      <c r="E417" s="273"/>
      <c r="F417" s="273"/>
      <c r="G417" s="277" t="s">
        <v>4</v>
      </c>
      <c r="H417" s="278">
        <v>0.6</v>
      </c>
      <c r="I417" s="279">
        <f>Labour!D20</f>
        <v>527.33000000000004</v>
      </c>
      <c r="J417" s="279">
        <f>H417*I417</f>
        <v>316.39800000000002</v>
      </c>
    </row>
    <row r="418" spans="1:11">
      <c r="A418" s="274"/>
      <c r="B418" s="275"/>
      <c r="C418" s="273"/>
      <c r="D418" s="276" t="s">
        <v>18</v>
      </c>
      <c r="E418" s="273"/>
      <c r="F418" s="273"/>
      <c r="G418" s="277" t="s">
        <v>4</v>
      </c>
      <c r="H418" s="278">
        <v>0.4</v>
      </c>
      <c r="I418" s="279">
        <f>Labour!D17</f>
        <v>466.67</v>
      </c>
      <c r="J418" s="279">
        <f>I418*H418</f>
        <v>186.66800000000001</v>
      </c>
    </row>
    <row r="419" spans="1:11">
      <c r="A419" s="274"/>
      <c r="B419" s="275"/>
      <c r="C419" s="272" t="s">
        <v>955</v>
      </c>
      <c r="D419" s="272" t="s">
        <v>1293</v>
      </c>
      <c r="E419" s="273"/>
      <c r="F419" s="273"/>
      <c r="G419" s="273"/>
      <c r="H419" s="273"/>
      <c r="I419" s="273"/>
      <c r="J419" s="273"/>
    </row>
    <row r="420" spans="1:11">
      <c r="A420" s="274"/>
      <c r="B420" s="275"/>
      <c r="C420" s="273"/>
      <c r="D420" s="276" t="s">
        <v>2483</v>
      </c>
      <c r="E420" s="273"/>
      <c r="F420" s="273"/>
      <c r="G420" s="277" t="s">
        <v>74</v>
      </c>
      <c r="H420" s="278">
        <v>0.6</v>
      </c>
      <c r="I420" s="279">
        <f>Material!D123</f>
        <v>120</v>
      </c>
      <c r="J420" s="279">
        <f>I420*H420</f>
        <v>72</v>
      </c>
    </row>
    <row r="421" spans="1:11">
      <c r="A421" s="274"/>
      <c r="B421" s="275"/>
      <c r="C421" s="273"/>
      <c r="D421" s="276" t="s">
        <v>2484</v>
      </c>
      <c r="E421" s="273"/>
      <c r="F421" s="273"/>
      <c r="G421" s="277" t="s">
        <v>74</v>
      </c>
      <c r="H421" s="278">
        <v>1.25</v>
      </c>
      <c r="I421" s="279">
        <f>Material!D75</f>
        <v>400</v>
      </c>
      <c r="J421" s="279">
        <f>H421*I421</f>
        <v>500</v>
      </c>
    </row>
    <row r="422" spans="1:11" ht="27.75" customHeight="1">
      <c r="A422" s="274"/>
      <c r="B422" s="275"/>
      <c r="C422" s="273"/>
      <c r="D422" s="737" t="s">
        <v>2480</v>
      </c>
      <c r="E422" s="737"/>
      <c r="F422" s="737"/>
      <c r="G422" s="273"/>
      <c r="H422" s="273"/>
      <c r="I422" s="273"/>
      <c r="J422" s="279">
        <f>(J420+J421)*1%</f>
        <v>5.72</v>
      </c>
      <c r="K422" t="s">
        <v>1584</v>
      </c>
    </row>
    <row r="423" spans="1:11">
      <c r="A423" s="274"/>
      <c r="B423" s="275"/>
      <c r="C423" s="272" t="s">
        <v>957</v>
      </c>
      <c r="D423" s="272" t="s">
        <v>1469</v>
      </c>
      <c r="E423" s="273"/>
      <c r="F423" s="273"/>
      <c r="G423" s="273"/>
      <c r="H423" s="273"/>
      <c r="I423" s="273"/>
      <c r="J423" s="280">
        <f>SUM(J415:J422)*12.5%</f>
        <v>149.68168750000001</v>
      </c>
    </row>
    <row r="424" spans="1:11">
      <c r="A424" s="274"/>
      <c r="B424" s="275"/>
      <c r="C424" s="272"/>
      <c r="D424" s="272"/>
      <c r="E424" s="273"/>
      <c r="F424" s="273"/>
      <c r="G424" s="273"/>
      <c r="H424" s="273"/>
      <c r="I424" s="273"/>
      <c r="J424" s="280"/>
    </row>
    <row r="425" spans="1:11">
      <c r="A425" s="274"/>
      <c r="B425" s="275"/>
      <c r="C425" s="276" t="s">
        <v>2485</v>
      </c>
      <c r="D425" s="273"/>
      <c r="E425" s="273"/>
      <c r="F425" s="273"/>
      <c r="G425" s="273"/>
      <c r="H425" s="273"/>
      <c r="I425" s="273"/>
      <c r="J425" s="279">
        <f>SUM(J416:J423)</f>
        <v>1347.1351875</v>
      </c>
    </row>
    <row r="426" spans="1:11">
      <c r="A426" s="274"/>
      <c r="B426" s="275"/>
      <c r="C426" s="272" t="s">
        <v>2486</v>
      </c>
      <c r="D426" s="273"/>
      <c r="E426" s="273"/>
      <c r="F426" s="273"/>
      <c r="G426" s="273"/>
      <c r="H426" s="273"/>
      <c r="I426" s="273"/>
      <c r="J426" s="280">
        <f>J425/10</f>
        <v>134.71351874999999</v>
      </c>
    </row>
    <row r="427" spans="1:11" ht="27.75" customHeight="1">
      <c r="A427" s="270">
        <v>10.8</v>
      </c>
      <c r="B427" s="271">
        <v>1700</v>
      </c>
      <c r="C427" s="739" t="s">
        <v>925</v>
      </c>
      <c r="D427" s="739"/>
      <c r="E427" s="739"/>
      <c r="F427" s="739"/>
      <c r="G427" s="273"/>
      <c r="H427" s="273"/>
      <c r="I427" s="273"/>
      <c r="J427" s="273"/>
    </row>
    <row r="428" spans="1:11" ht="66" customHeight="1">
      <c r="A428" s="274"/>
      <c r="B428" s="275"/>
      <c r="C428" s="737" t="s">
        <v>926</v>
      </c>
      <c r="D428" s="737"/>
      <c r="E428" s="737"/>
      <c r="F428" s="737"/>
      <c r="G428" s="273"/>
      <c r="H428" s="273"/>
      <c r="I428" s="273"/>
      <c r="J428" s="273"/>
    </row>
    <row r="429" spans="1:11">
      <c r="A429" s="274"/>
      <c r="B429" s="275"/>
      <c r="C429" s="276" t="s">
        <v>2487</v>
      </c>
      <c r="D429" s="273"/>
      <c r="E429" s="273"/>
      <c r="F429" s="273"/>
      <c r="G429" s="273"/>
      <c r="H429" s="273"/>
      <c r="I429" s="273"/>
      <c r="J429" s="273"/>
    </row>
    <row r="430" spans="1:11">
      <c r="A430" s="274"/>
      <c r="B430" s="275"/>
      <c r="C430" s="276" t="s">
        <v>1426</v>
      </c>
      <c r="D430" s="273"/>
      <c r="E430" s="273"/>
      <c r="F430" s="273"/>
      <c r="G430" s="273"/>
      <c r="H430" s="273"/>
      <c r="I430" s="273"/>
      <c r="J430" s="273"/>
    </row>
    <row r="431" spans="1:11">
      <c r="A431" s="274"/>
      <c r="B431" s="275"/>
      <c r="C431" s="276" t="s">
        <v>2477</v>
      </c>
      <c r="D431" s="273"/>
      <c r="E431" s="273"/>
      <c r="F431" s="273"/>
      <c r="G431" s="273"/>
      <c r="H431" s="273"/>
      <c r="I431" s="273"/>
      <c r="J431" s="273"/>
    </row>
    <row r="432" spans="1:11">
      <c r="A432" s="274"/>
      <c r="B432" s="275"/>
      <c r="C432" s="272" t="s">
        <v>953</v>
      </c>
      <c r="D432" s="272" t="s">
        <v>1230</v>
      </c>
      <c r="E432" s="273"/>
      <c r="F432" s="273"/>
      <c r="G432" s="273"/>
      <c r="H432" s="273"/>
      <c r="I432" s="273"/>
      <c r="J432" s="273"/>
    </row>
    <row r="433" spans="1:10">
      <c r="A433" s="274"/>
      <c r="B433" s="275"/>
      <c r="C433" s="273"/>
      <c r="D433" s="276" t="s">
        <v>17</v>
      </c>
      <c r="E433" s="273"/>
      <c r="F433" s="273"/>
      <c r="G433" s="277" t="s">
        <v>4</v>
      </c>
      <c r="H433" s="278">
        <v>0.09</v>
      </c>
      <c r="I433" s="279">
        <f>Labour!D16</f>
        <v>466.67</v>
      </c>
      <c r="J433" s="279">
        <f>I433*H433</f>
        <v>42.000300000000003</v>
      </c>
    </row>
    <row r="434" spans="1:10">
      <c r="A434" s="274"/>
      <c r="B434" s="275"/>
      <c r="C434" s="273"/>
      <c r="D434" s="276" t="s">
        <v>2345</v>
      </c>
      <c r="E434" s="273"/>
      <c r="F434" s="273"/>
      <c r="G434" s="277" t="s">
        <v>4</v>
      </c>
      <c r="H434" s="278">
        <v>0.55000000000000004</v>
      </c>
      <c r="I434" s="279">
        <f>Labour!D20</f>
        <v>527.33000000000004</v>
      </c>
      <c r="J434" s="279">
        <f>H434*I434</f>
        <v>290.03150000000005</v>
      </c>
    </row>
    <row r="435" spans="1:10">
      <c r="A435" s="274"/>
      <c r="B435" s="275"/>
      <c r="C435" s="273"/>
      <c r="D435" s="276" t="s">
        <v>18</v>
      </c>
      <c r="E435" s="273"/>
      <c r="F435" s="273"/>
      <c r="G435" s="277" t="s">
        <v>4</v>
      </c>
      <c r="H435" s="278">
        <v>1.55</v>
      </c>
      <c r="I435" s="279">
        <f>Labour!D17</f>
        <v>466.67</v>
      </c>
      <c r="J435" s="279">
        <f>I435*H435</f>
        <v>723.33850000000007</v>
      </c>
    </row>
    <row r="436" spans="1:10">
      <c r="A436" s="274"/>
      <c r="B436" s="275"/>
      <c r="C436" s="272" t="s">
        <v>955</v>
      </c>
      <c r="D436" s="272" t="s">
        <v>1293</v>
      </c>
      <c r="E436" s="273"/>
      <c r="F436" s="273"/>
      <c r="G436" s="273"/>
      <c r="H436" s="273"/>
      <c r="I436" s="273"/>
      <c r="J436" s="273"/>
    </row>
    <row r="437" spans="1:10">
      <c r="A437" s="274"/>
      <c r="B437" s="275"/>
      <c r="C437" s="273"/>
      <c r="D437" s="276" t="s">
        <v>2488</v>
      </c>
      <c r="E437" s="273"/>
      <c r="F437" s="273"/>
      <c r="G437" s="277" t="s">
        <v>74</v>
      </c>
      <c r="H437" s="278">
        <v>1.48</v>
      </c>
      <c r="I437" s="279">
        <f>Material!D124</f>
        <v>342</v>
      </c>
      <c r="J437" s="279">
        <f>I437*H437</f>
        <v>506.15999999999997</v>
      </c>
    </row>
    <row r="438" spans="1:10">
      <c r="A438" s="274"/>
      <c r="B438" s="275"/>
      <c r="C438" s="272" t="s">
        <v>957</v>
      </c>
      <c r="D438" s="272" t="s">
        <v>1469</v>
      </c>
      <c r="E438" s="273"/>
      <c r="F438" s="273"/>
      <c r="G438" s="273"/>
      <c r="H438" s="273"/>
      <c r="I438" s="273"/>
      <c r="J438" s="280">
        <f>SUM(J430:J437)*12.5%</f>
        <v>195.19128749999999</v>
      </c>
    </row>
    <row r="439" spans="1:10">
      <c r="A439" s="274"/>
      <c r="B439" s="275"/>
      <c r="C439" s="272"/>
      <c r="D439" s="272"/>
      <c r="E439" s="273"/>
      <c r="F439" s="273"/>
      <c r="G439" s="273"/>
      <c r="H439" s="273"/>
      <c r="I439" s="273"/>
      <c r="J439" s="280"/>
    </row>
    <row r="440" spans="1:10">
      <c r="A440" s="274"/>
      <c r="B440" s="275"/>
      <c r="C440" s="276" t="s">
        <v>2481</v>
      </c>
      <c r="D440" s="273"/>
      <c r="E440" s="273"/>
      <c r="F440" s="273"/>
      <c r="G440" s="273"/>
      <c r="H440" s="273"/>
      <c r="I440" s="273"/>
      <c r="J440" s="279">
        <f>SUM(J431:J438)</f>
        <v>1756.7215874999999</v>
      </c>
    </row>
    <row r="441" spans="1:10">
      <c r="A441" s="274"/>
      <c r="B441" s="275"/>
      <c r="C441" s="272" t="s">
        <v>2489</v>
      </c>
      <c r="D441" s="273"/>
      <c r="E441" s="273"/>
      <c r="F441" s="273"/>
      <c r="G441" s="273"/>
      <c r="H441" s="273"/>
      <c r="I441" s="273"/>
      <c r="J441" s="280">
        <f>J440/10</f>
        <v>175.67215874999999</v>
      </c>
    </row>
    <row r="442" spans="1:10" ht="26.25" customHeight="1">
      <c r="A442" s="270">
        <v>10.9</v>
      </c>
      <c r="B442" s="271">
        <v>1700</v>
      </c>
      <c r="C442" s="739" t="s">
        <v>927</v>
      </c>
      <c r="D442" s="739"/>
      <c r="E442" s="739"/>
      <c r="F442" s="739"/>
      <c r="G442" s="273"/>
      <c r="H442" s="273"/>
      <c r="I442" s="273"/>
      <c r="J442" s="273"/>
    </row>
    <row r="443" spans="1:10" ht="67.5" customHeight="1">
      <c r="A443" s="274"/>
      <c r="B443" s="275"/>
      <c r="C443" s="737" t="s">
        <v>928</v>
      </c>
      <c r="D443" s="737"/>
      <c r="E443" s="737"/>
      <c r="F443" s="737"/>
      <c r="G443" s="273"/>
      <c r="H443" s="273"/>
      <c r="I443" s="273"/>
      <c r="J443" s="273"/>
    </row>
    <row r="444" spans="1:10">
      <c r="A444" s="274"/>
      <c r="B444" s="275"/>
      <c r="C444" s="276" t="s">
        <v>2490</v>
      </c>
      <c r="D444" s="273"/>
      <c r="E444" s="273"/>
      <c r="F444" s="273"/>
      <c r="G444" s="273"/>
      <c r="H444" s="273"/>
      <c r="I444" s="273"/>
      <c r="J444" s="273"/>
    </row>
    <row r="445" spans="1:10">
      <c r="A445" s="274"/>
      <c r="B445" s="275"/>
      <c r="C445" s="276" t="s">
        <v>1426</v>
      </c>
      <c r="D445" s="273"/>
      <c r="E445" s="273"/>
      <c r="F445" s="273"/>
      <c r="G445" s="273"/>
      <c r="H445" s="273"/>
      <c r="I445" s="273"/>
      <c r="J445" s="273"/>
    </row>
    <row r="446" spans="1:10">
      <c r="A446" s="274"/>
      <c r="B446" s="275"/>
      <c r="C446" s="276" t="s">
        <v>2477</v>
      </c>
      <c r="D446" s="273"/>
      <c r="E446" s="273"/>
      <c r="F446" s="273"/>
      <c r="G446" s="273"/>
      <c r="H446" s="273"/>
      <c r="I446" s="273"/>
      <c r="J446" s="273"/>
    </row>
    <row r="447" spans="1:10">
      <c r="A447" s="274"/>
      <c r="B447" s="275"/>
      <c r="C447" s="272" t="s">
        <v>953</v>
      </c>
      <c r="D447" s="272" t="s">
        <v>1230</v>
      </c>
      <c r="E447" s="273"/>
      <c r="F447" s="273"/>
      <c r="G447" s="273"/>
      <c r="H447" s="273"/>
      <c r="I447" s="273"/>
      <c r="J447" s="273"/>
    </row>
    <row r="448" spans="1:10">
      <c r="A448" s="274"/>
      <c r="B448" s="275"/>
      <c r="C448" s="273"/>
      <c r="D448" s="276" t="s">
        <v>17</v>
      </c>
      <c r="E448" s="273"/>
      <c r="F448" s="273"/>
      <c r="G448" s="277" t="s">
        <v>4</v>
      </c>
      <c r="H448" s="278">
        <v>0.06</v>
      </c>
      <c r="I448" s="279">
        <f>Labour!D16</f>
        <v>466.67</v>
      </c>
      <c r="J448" s="279">
        <f>I448*H448</f>
        <v>28.0002</v>
      </c>
    </row>
    <row r="449" spans="1:10">
      <c r="A449" s="274"/>
      <c r="B449" s="275"/>
      <c r="C449" s="273"/>
      <c r="D449" s="276" t="s">
        <v>21</v>
      </c>
      <c r="E449" s="273"/>
      <c r="F449" s="273"/>
      <c r="G449" s="277" t="s">
        <v>4</v>
      </c>
      <c r="H449" s="278">
        <v>0.3</v>
      </c>
      <c r="I449" s="279">
        <f>Labour!D20</f>
        <v>527.33000000000004</v>
      </c>
      <c r="J449" s="279">
        <f>H449*I449</f>
        <v>158.19900000000001</v>
      </c>
    </row>
    <row r="450" spans="1:10">
      <c r="A450" s="274"/>
      <c r="B450" s="275"/>
      <c r="C450" s="273"/>
      <c r="D450" s="276" t="s">
        <v>18</v>
      </c>
      <c r="E450" s="273"/>
      <c r="F450" s="273"/>
      <c r="G450" s="277" t="s">
        <v>4</v>
      </c>
      <c r="H450" s="278">
        <v>1.25</v>
      </c>
      <c r="I450" s="279">
        <f>Labour!D17</f>
        <v>466.67</v>
      </c>
      <c r="J450" s="279">
        <f>I450*H450</f>
        <v>583.33749999999998</v>
      </c>
    </row>
    <row r="451" spans="1:10">
      <c r="A451" s="274"/>
      <c r="B451" s="275"/>
      <c r="C451" s="272" t="s">
        <v>955</v>
      </c>
      <c r="D451" s="272" t="s">
        <v>1293</v>
      </c>
      <c r="E451" s="273"/>
      <c r="F451" s="273"/>
      <c r="G451" s="273"/>
      <c r="H451" s="273"/>
      <c r="I451" s="273"/>
      <c r="J451" s="273"/>
    </row>
    <row r="452" spans="1:10">
      <c r="A452" s="274"/>
      <c r="B452" s="275"/>
      <c r="C452" s="273"/>
      <c r="D452" s="276" t="s">
        <v>152</v>
      </c>
      <c r="E452" s="273"/>
      <c r="F452" s="273"/>
      <c r="G452" s="277" t="s">
        <v>74</v>
      </c>
      <c r="H452" s="278">
        <v>0.9</v>
      </c>
      <c r="I452" s="279">
        <f>Material!D124</f>
        <v>342</v>
      </c>
      <c r="J452" s="279">
        <f>I452*H452</f>
        <v>307.8</v>
      </c>
    </row>
    <row r="453" spans="1:10">
      <c r="A453" s="274"/>
      <c r="B453" s="275"/>
      <c r="C453" s="272" t="s">
        <v>957</v>
      </c>
      <c r="D453" s="272" t="s">
        <v>1469</v>
      </c>
      <c r="E453" s="273"/>
      <c r="F453" s="273"/>
      <c r="G453" s="273"/>
      <c r="H453" s="273"/>
      <c r="I453" s="273"/>
      <c r="J453" s="280">
        <f>SUM(J445:J452)*12.5%</f>
        <v>134.66708750000001</v>
      </c>
    </row>
    <row r="454" spans="1:10">
      <c r="A454" s="274"/>
      <c r="B454" s="275"/>
      <c r="C454" s="272"/>
      <c r="D454" s="272"/>
      <c r="E454" s="273"/>
      <c r="F454" s="273"/>
      <c r="G454" s="273"/>
      <c r="H454" s="273"/>
      <c r="I454" s="273"/>
      <c r="J454" s="280"/>
    </row>
    <row r="455" spans="1:10">
      <c r="A455" s="274"/>
      <c r="B455" s="275"/>
      <c r="C455" s="276" t="s">
        <v>2481</v>
      </c>
      <c r="D455" s="273"/>
      <c r="E455" s="273"/>
      <c r="F455" s="273"/>
      <c r="G455" s="273"/>
      <c r="H455" s="273"/>
      <c r="I455" s="273"/>
      <c r="J455" s="279">
        <f>SUM(J446:J453)</f>
        <v>1212.0037875</v>
      </c>
    </row>
    <row r="456" spans="1:10">
      <c r="A456" s="274"/>
      <c r="B456" s="275"/>
      <c r="C456" s="272" t="s">
        <v>2491</v>
      </c>
      <c r="D456" s="273"/>
      <c r="E456" s="273"/>
      <c r="F456" s="273"/>
      <c r="G456" s="273"/>
      <c r="H456" s="273"/>
      <c r="I456" s="273"/>
      <c r="J456" s="280">
        <f>J455/10</f>
        <v>121.20037875</v>
      </c>
    </row>
    <row r="457" spans="1:10">
      <c r="A457" s="270" t="s">
        <v>929</v>
      </c>
      <c r="B457" s="271">
        <v>1700</v>
      </c>
      <c r="C457" s="272" t="s">
        <v>930</v>
      </c>
      <c r="D457" s="273"/>
      <c r="E457" s="273"/>
      <c r="F457" s="273"/>
      <c r="G457" s="273"/>
      <c r="H457" s="273"/>
      <c r="I457" s="273"/>
      <c r="J457" s="273"/>
    </row>
    <row r="458" spans="1:10" ht="40.5" customHeight="1">
      <c r="A458" s="274"/>
      <c r="B458" s="275"/>
      <c r="C458" s="737" t="s">
        <v>931</v>
      </c>
      <c r="D458" s="737"/>
      <c r="E458" s="737"/>
      <c r="F458" s="737"/>
      <c r="G458" s="273"/>
      <c r="H458" s="273"/>
      <c r="I458" s="273"/>
      <c r="J458" s="273"/>
    </row>
    <row r="459" spans="1:10">
      <c r="A459" s="274"/>
      <c r="B459" s="275"/>
      <c r="C459" s="272" t="s">
        <v>576</v>
      </c>
      <c r="D459" s="272" t="s">
        <v>932</v>
      </c>
      <c r="E459" s="273"/>
      <c r="F459" s="273"/>
      <c r="G459" s="273"/>
      <c r="H459" s="273"/>
      <c r="I459" s="273"/>
      <c r="J459" s="273"/>
    </row>
    <row r="460" spans="1:10">
      <c r="A460" s="274"/>
      <c r="B460" s="275"/>
      <c r="C460" s="273"/>
      <c r="D460" s="276" t="s">
        <v>1397</v>
      </c>
      <c r="E460" s="273"/>
      <c r="F460" s="273"/>
      <c r="G460" s="273"/>
      <c r="H460" s="273"/>
      <c r="I460" s="273"/>
      <c r="J460" s="273"/>
    </row>
    <row r="461" spans="1:10">
      <c r="A461" s="274"/>
      <c r="B461" s="275"/>
      <c r="C461" s="273"/>
      <c r="D461" s="276" t="s">
        <v>2492</v>
      </c>
      <c r="E461" s="273"/>
      <c r="F461" s="273"/>
      <c r="G461" s="273"/>
      <c r="H461" s="273"/>
      <c r="I461" s="273"/>
      <c r="J461" s="273"/>
    </row>
    <row r="462" spans="1:10">
      <c r="A462" s="274"/>
      <c r="B462" s="275"/>
      <c r="C462" s="273"/>
      <c r="D462" s="272" t="s">
        <v>953</v>
      </c>
      <c r="E462" s="276" t="s">
        <v>2493</v>
      </c>
      <c r="F462" s="273"/>
      <c r="G462" s="276"/>
      <c r="H462" s="276"/>
      <c r="I462" s="276"/>
      <c r="J462" s="276"/>
    </row>
    <row r="463" spans="1:10">
      <c r="A463" s="274"/>
      <c r="B463" s="275"/>
      <c r="C463" s="273"/>
      <c r="D463" s="308"/>
      <c r="E463" s="276" t="s">
        <v>2384</v>
      </c>
      <c r="F463" s="273"/>
      <c r="G463" s="277" t="s">
        <v>29</v>
      </c>
      <c r="H463" s="278">
        <v>2.35</v>
      </c>
      <c r="I463" s="279">
        <f>'Chapter-12_Road'!J314</f>
        <v>5807.7701550000002</v>
      </c>
      <c r="J463" s="279">
        <f>H463*I463</f>
        <v>13648.259864250002</v>
      </c>
    </row>
    <row r="464" spans="1:10">
      <c r="A464" s="274"/>
      <c r="B464" s="275"/>
      <c r="C464" s="273"/>
      <c r="D464" s="272" t="s">
        <v>955</v>
      </c>
      <c r="E464" s="276" t="s">
        <v>2494</v>
      </c>
      <c r="F464" s="273"/>
      <c r="G464" s="273"/>
      <c r="H464" s="273"/>
      <c r="I464" s="273"/>
      <c r="J464" s="273"/>
    </row>
    <row r="465" spans="1:10">
      <c r="A465" s="274"/>
      <c r="B465" s="275"/>
      <c r="C465" s="273"/>
      <c r="D465" s="308"/>
      <c r="E465" s="276" t="s">
        <v>2386</v>
      </c>
      <c r="F465" s="273"/>
      <c r="G465" s="277" t="s">
        <v>65</v>
      </c>
      <c r="H465" s="278">
        <v>22.08</v>
      </c>
      <c r="I465" s="279">
        <f>'Chapter-12_Road'!J421/1000</f>
        <v>80.630643149999983</v>
      </c>
      <c r="J465" s="279">
        <f>I465*H465</f>
        <v>1780.3246007519995</v>
      </c>
    </row>
    <row r="466" spans="1:10">
      <c r="A466" s="274"/>
      <c r="B466" s="275"/>
      <c r="C466" s="273"/>
      <c r="D466" s="272" t="s">
        <v>957</v>
      </c>
      <c r="E466" s="276" t="s">
        <v>2495</v>
      </c>
      <c r="F466" s="273"/>
      <c r="G466" s="273"/>
      <c r="H466" s="273"/>
      <c r="I466" s="273"/>
      <c r="J466" s="273"/>
    </row>
    <row r="467" spans="1:10">
      <c r="A467" s="274"/>
      <c r="B467" s="275"/>
      <c r="C467" s="273"/>
      <c r="D467" s="308"/>
      <c r="E467" s="276" t="s">
        <v>1370</v>
      </c>
      <c r="F467" s="273"/>
      <c r="G467" s="277" t="s">
        <v>29</v>
      </c>
      <c r="H467" s="278">
        <v>1.68</v>
      </c>
      <c r="I467" s="279">
        <f>'Chapter-11_Road'!J17</f>
        <v>436.80312000000004</v>
      </c>
      <c r="J467" s="279">
        <f>H467*I467</f>
        <v>733.82924160000005</v>
      </c>
    </row>
    <row r="468" spans="1:10">
      <c r="A468" s="274"/>
      <c r="B468" s="275"/>
      <c r="C468" s="273"/>
      <c r="D468" s="272" t="s">
        <v>959</v>
      </c>
      <c r="E468" s="276" t="s">
        <v>2496</v>
      </c>
      <c r="F468" s="273"/>
      <c r="G468" s="273"/>
      <c r="H468" s="273"/>
      <c r="I468" s="273"/>
      <c r="J468" s="273"/>
    </row>
    <row r="469" spans="1:10">
      <c r="A469" s="274"/>
      <c r="B469" s="275"/>
      <c r="C469" s="273"/>
      <c r="D469" s="308"/>
      <c r="E469" s="276" t="s">
        <v>2497</v>
      </c>
      <c r="F469" s="273"/>
      <c r="G469" s="277" t="s">
        <v>54</v>
      </c>
      <c r="H469" s="278">
        <v>9.85</v>
      </c>
      <c r="I469" s="279">
        <f>$J$394</f>
        <v>119.66486175000003</v>
      </c>
      <c r="J469" s="279">
        <f>I469*H469</f>
        <v>1178.6988882375003</v>
      </c>
    </row>
    <row r="470" spans="1:10" ht="27.75" customHeight="1">
      <c r="A470" s="274"/>
      <c r="B470" s="275"/>
      <c r="C470" s="273"/>
      <c r="D470" s="272" t="s">
        <v>961</v>
      </c>
      <c r="E470" s="737" t="s">
        <v>2498</v>
      </c>
      <c r="F470" s="737"/>
      <c r="G470" s="273"/>
      <c r="H470" s="273"/>
      <c r="I470" s="273"/>
      <c r="J470" s="273"/>
    </row>
    <row r="471" spans="1:10" ht="51">
      <c r="A471" s="274"/>
      <c r="B471" s="275"/>
      <c r="C471" s="273"/>
      <c r="D471" s="273"/>
      <c r="E471" s="276" t="s">
        <v>2499</v>
      </c>
      <c r="F471" s="284"/>
      <c r="G471" s="282" t="s">
        <v>2500</v>
      </c>
      <c r="H471" s="278">
        <v>1800</v>
      </c>
      <c r="I471" s="279">
        <f>J19</f>
        <v>1.19519325</v>
      </c>
      <c r="J471" s="279">
        <f>I471*H471</f>
        <v>2151.3478500000001</v>
      </c>
    </row>
    <row r="472" spans="1:10">
      <c r="A472" s="274"/>
      <c r="B472" s="275"/>
      <c r="C472" s="273"/>
      <c r="D472" s="272" t="s">
        <v>2501</v>
      </c>
      <c r="E472" s="273"/>
      <c r="F472" s="273"/>
      <c r="G472" s="273"/>
      <c r="H472" s="273"/>
      <c r="I472" s="273"/>
      <c r="J472" s="273"/>
    </row>
    <row r="473" spans="1:10">
      <c r="A473" s="274"/>
      <c r="B473" s="275"/>
      <c r="C473" s="273"/>
      <c r="D473" s="272" t="s">
        <v>963</v>
      </c>
      <c r="E473" s="272" t="s">
        <v>1230</v>
      </c>
      <c r="F473" s="273"/>
      <c r="G473" s="273"/>
      <c r="H473" s="273"/>
      <c r="I473" s="273"/>
      <c r="J473" s="273"/>
    </row>
    <row r="474" spans="1:10">
      <c r="A474" s="274"/>
      <c r="B474" s="275"/>
      <c r="C474" s="273"/>
      <c r="D474" s="273"/>
      <c r="E474" s="276" t="s">
        <v>17</v>
      </c>
      <c r="F474" s="273"/>
      <c r="G474" s="277" t="s">
        <v>4</v>
      </c>
      <c r="H474" s="278">
        <v>0.26</v>
      </c>
      <c r="I474" s="279">
        <f>Labour!D16</f>
        <v>466.67</v>
      </c>
      <c r="J474" s="279">
        <f>I474*H474</f>
        <v>121.33420000000001</v>
      </c>
    </row>
    <row r="475" spans="1:10">
      <c r="A475" s="274"/>
      <c r="B475" s="275"/>
      <c r="C475" s="273"/>
      <c r="D475" s="273"/>
      <c r="E475" s="276" t="s">
        <v>2288</v>
      </c>
      <c r="F475" s="273"/>
      <c r="G475" s="277" t="s">
        <v>4</v>
      </c>
      <c r="H475" s="278">
        <v>0.6</v>
      </c>
      <c r="I475" s="279">
        <f>Labour!D14</f>
        <v>642.33000000000004</v>
      </c>
      <c r="J475" s="279">
        <f>H475*I475</f>
        <v>385.39800000000002</v>
      </c>
    </row>
    <row r="476" spans="1:10">
      <c r="A476" s="274"/>
      <c r="B476" s="275"/>
      <c r="C476" s="273"/>
      <c r="D476" s="273"/>
      <c r="E476" s="276" t="s">
        <v>18</v>
      </c>
      <c r="F476" s="273"/>
      <c r="G476" s="277" t="s">
        <v>4</v>
      </c>
      <c r="H476" s="278">
        <v>6</v>
      </c>
      <c r="I476" s="279">
        <f>Labour!D17</f>
        <v>466.67</v>
      </c>
      <c r="J476" s="279">
        <f>I476*H476</f>
        <v>2800.02</v>
      </c>
    </row>
    <row r="477" spans="1:10">
      <c r="A477" s="274"/>
      <c r="B477" s="275"/>
      <c r="C477" s="273"/>
      <c r="D477" s="272" t="s">
        <v>965</v>
      </c>
      <c r="E477" s="272" t="s">
        <v>1231</v>
      </c>
      <c r="F477" s="273"/>
      <c r="G477" s="273"/>
      <c r="H477" s="273"/>
      <c r="I477" s="273"/>
      <c r="J477" s="273"/>
    </row>
    <row r="478" spans="1:10">
      <c r="A478" s="274"/>
      <c r="B478" s="275"/>
      <c r="C478" s="273"/>
      <c r="D478" s="273"/>
      <c r="E478" s="276" t="s">
        <v>2502</v>
      </c>
      <c r="F478" s="273"/>
      <c r="G478" s="277" t="s">
        <v>89</v>
      </c>
      <c r="H478" s="278">
        <v>6</v>
      </c>
      <c r="I478" s="279">
        <f>'Plant &amp; Machinery'!G50</f>
        <v>697</v>
      </c>
      <c r="J478" s="279">
        <f>H478*I478</f>
        <v>4182</v>
      </c>
    </row>
    <row r="479" spans="1:10">
      <c r="A479" s="274"/>
      <c r="B479" s="275"/>
      <c r="C479" s="273"/>
      <c r="D479" s="272" t="s">
        <v>967</v>
      </c>
      <c r="E479" s="272" t="s">
        <v>2503</v>
      </c>
      <c r="F479" s="273"/>
      <c r="G479" s="273"/>
      <c r="H479" s="273"/>
      <c r="I479" s="273"/>
      <c r="J479" s="280">
        <f>SUM(J473:J478)*12.5%</f>
        <v>936.09402499999999</v>
      </c>
    </row>
    <row r="480" spans="1:10">
      <c r="A480" s="274"/>
      <c r="B480" s="275"/>
      <c r="C480" s="273"/>
      <c r="D480" s="272"/>
      <c r="E480" s="272"/>
      <c r="F480" s="273"/>
      <c r="G480" s="273"/>
      <c r="H480" s="273"/>
      <c r="I480" s="273"/>
      <c r="J480" s="280"/>
    </row>
    <row r="481" spans="1:10">
      <c r="A481" s="274"/>
      <c r="B481" s="275"/>
      <c r="C481" s="273"/>
      <c r="D481" s="276" t="s">
        <v>2504</v>
      </c>
      <c r="E481" s="273"/>
      <c r="F481" s="273"/>
      <c r="G481" s="273"/>
      <c r="H481" s="273"/>
      <c r="I481" s="273"/>
      <c r="J481" s="279">
        <f>SUM(J463:J479)</f>
        <v>27917.306669839505</v>
      </c>
    </row>
    <row r="482" spans="1:10">
      <c r="A482" s="274"/>
      <c r="B482" s="275"/>
      <c r="C482" s="273"/>
      <c r="D482" s="272" t="s">
        <v>2505</v>
      </c>
      <c r="E482" s="273"/>
      <c r="F482" s="273"/>
      <c r="G482" s="273"/>
      <c r="H482" s="273"/>
      <c r="I482" s="273"/>
      <c r="J482" s="280">
        <f>J481/6</f>
        <v>4652.8844449732505</v>
      </c>
    </row>
    <row r="483" spans="1:10">
      <c r="A483" s="274"/>
      <c r="B483" s="275"/>
      <c r="C483" s="272" t="s">
        <v>578</v>
      </c>
      <c r="D483" s="272" t="s">
        <v>933</v>
      </c>
      <c r="E483" s="273"/>
      <c r="F483" s="273"/>
      <c r="G483" s="273"/>
      <c r="H483" s="273"/>
      <c r="I483" s="273"/>
      <c r="J483" s="273"/>
    </row>
    <row r="484" spans="1:10">
      <c r="A484" s="274"/>
      <c r="B484" s="275"/>
      <c r="C484" s="273"/>
      <c r="D484" s="276" t="s">
        <v>1397</v>
      </c>
      <c r="E484" s="273"/>
      <c r="F484" s="273"/>
      <c r="G484" s="273"/>
      <c r="H484" s="273"/>
      <c r="I484" s="273"/>
      <c r="J484" s="273"/>
    </row>
    <row r="485" spans="1:10">
      <c r="A485" s="274"/>
      <c r="B485" s="275"/>
      <c r="C485" s="273"/>
      <c r="D485" s="276" t="s">
        <v>2506</v>
      </c>
      <c r="E485" s="273"/>
      <c r="F485" s="273"/>
      <c r="G485" s="273"/>
      <c r="H485" s="273"/>
      <c r="I485" s="273"/>
      <c r="J485" s="273"/>
    </row>
    <row r="486" spans="1:10">
      <c r="A486" s="274"/>
      <c r="B486" s="275"/>
      <c r="C486" s="273"/>
      <c r="D486" s="276" t="s">
        <v>953</v>
      </c>
      <c r="E486" s="276" t="s">
        <v>2507</v>
      </c>
      <c r="F486" s="273"/>
      <c r="G486" s="276"/>
      <c r="H486" s="276"/>
      <c r="I486" s="276"/>
      <c r="J486" s="276"/>
    </row>
    <row r="487" spans="1:10">
      <c r="A487" s="274"/>
      <c r="B487" s="275"/>
      <c r="C487" s="273"/>
      <c r="D487" s="273"/>
      <c r="E487" s="276" t="s">
        <v>2384</v>
      </c>
      <c r="F487" s="273"/>
      <c r="G487" s="277" t="s">
        <v>29</v>
      </c>
      <c r="H487" s="278">
        <v>3.77</v>
      </c>
      <c r="I487" s="279">
        <f>'Chapter-12_Road'!J314</f>
        <v>5807.7701550000002</v>
      </c>
      <c r="J487" s="279">
        <f>H487*I487</f>
        <v>21895.293484350001</v>
      </c>
    </row>
    <row r="488" spans="1:10">
      <c r="A488" s="274"/>
      <c r="B488" s="275"/>
      <c r="C488" s="273"/>
      <c r="D488" s="276" t="s">
        <v>955</v>
      </c>
      <c r="E488" s="276" t="s">
        <v>2494</v>
      </c>
      <c r="F488" s="273"/>
      <c r="G488" s="273"/>
      <c r="H488" s="273"/>
      <c r="I488" s="273"/>
      <c r="J488" s="273"/>
    </row>
    <row r="489" spans="1:10">
      <c r="A489" s="274"/>
      <c r="B489" s="275"/>
      <c r="C489" s="273"/>
      <c r="D489" s="273"/>
      <c r="E489" s="276" t="s">
        <v>2386</v>
      </c>
      <c r="F489" s="273"/>
      <c r="G489" s="277" t="s">
        <v>65</v>
      </c>
      <c r="H489" s="278">
        <v>26.32</v>
      </c>
      <c r="I489" s="279">
        <f>'Chapter-12_Road'!J421/1000</f>
        <v>80.630643149999983</v>
      </c>
      <c r="J489" s="279">
        <f>I489*H489</f>
        <v>2122.1985277079998</v>
      </c>
    </row>
    <row r="490" spans="1:10">
      <c r="A490" s="274"/>
      <c r="B490" s="275"/>
      <c r="C490" s="273"/>
      <c r="D490" s="276" t="s">
        <v>957</v>
      </c>
      <c r="E490" s="276" t="s">
        <v>2495</v>
      </c>
      <c r="F490" s="273"/>
      <c r="G490" s="273"/>
      <c r="H490" s="273"/>
      <c r="I490" s="273"/>
      <c r="J490" s="273"/>
    </row>
    <row r="491" spans="1:10">
      <c r="A491" s="274"/>
      <c r="B491" s="275"/>
      <c r="C491" s="273"/>
      <c r="D491" s="273"/>
      <c r="E491" s="276" t="s">
        <v>1370</v>
      </c>
      <c r="F491" s="273"/>
      <c r="G491" s="277" t="s">
        <v>29</v>
      </c>
      <c r="H491" s="278">
        <v>2.77</v>
      </c>
      <c r="I491" s="279">
        <f>'Chapter-11_Road'!J17</f>
        <v>436.80312000000004</v>
      </c>
      <c r="J491" s="279">
        <f>H491*I491</f>
        <v>1209.9446424</v>
      </c>
    </row>
    <row r="492" spans="1:10">
      <c r="A492" s="274"/>
      <c r="B492" s="275"/>
      <c r="C492" s="273"/>
      <c r="D492" s="276" t="s">
        <v>959</v>
      </c>
      <c r="E492" s="276" t="s">
        <v>2496</v>
      </c>
      <c r="F492" s="273"/>
      <c r="G492" s="273"/>
      <c r="H492" s="273"/>
      <c r="I492" s="273"/>
      <c r="J492" s="273"/>
    </row>
    <row r="493" spans="1:10">
      <c r="A493" s="274"/>
      <c r="B493" s="275"/>
      <c r="C493" s="273"/>
      <c r="D493" s="273"/>
      <c r="E493" s="276" t="s">
        <v>2497</v>
      </c>
      <c r="F493" s="273"/>
      <c r="G493" s="277" t="s">
        <v>54</v>
      </c>
      <c r="H493" s="278">
        <v>11.41</v>
      </c>
      <c r="I493" s="279">
        <f>$J$394</f>
        <v>119.66486175000003</v>
      </c>
      <c r="J493" s="279">
        <f>I493*H493</f>
        <v>1365.3760725675004</v>
      </c>
    </row>
    <row r="494" spans="1:10" ht="28.5" customHeight="1">
      <c r="A494" s="274"/>
      <c r="B494" s="275"/>
      <c r="C494" s="273"/>
      <c r="D494" s="276" t="s">
        <v>961</v>
      </c>
      <c r="E494" s="737" t="s">
        <v>2508</v>
      </c>
      <c r="F494" s="737"/>
      <c r="G494" s="273"/>
      <c r="H494" s="273"/>
      <c r="I494" s="273"/>
      <c r="J494" s="273"/>
    </row>
    <row r="495" spans="1:10" ht="40.5" customHeight="1">
      <c r="A495" s="274"/>
      <c r="B495" s="275"/>
      <c r="C495" s="273"/>
      <c r="D495" s="273"/>
      <c r="E495" s="276" t="s">
        <v>2499</v>
      </c>
      <c r="F495" s="284"/>
      <c r="G495" s="282" t="s">
        <v>2509</v>
      </c>
      <c r="H495" s="278">
        <v>1680</v>
      </c>
      <c r="I495" s="279">
        <f>$J$19</f>
        <v>1.19519325</v>
      </c>
      <c r="J495" s="279">
        <f>H495*I495</f>
        <v>2007.9246599999999</v>
      </c>
    </row>
    <row r="496" spans="1:10">
      <c r="A496" s="274"/>
      <c r="B496" s="275"/>
      <c r="C496" s="273"/>
      <c r="D496" s="272" t="s">
        <v>2501</v>
      </c>
      <c r="E496" s="273"/>
      <c r="F496" s="273"/>
      <c r="G496" s="273"/>
      <c r="H496" s="273"/>
      <c r="I496" s="273"/>
      <c r="J496" s="273"/>
    </row>
    <row r="497" spans="1:10">
      <c r="A497" s="274"/>
      <c r="B497" s="275"/>
      <c r="C497" s="273"/>
      <c r="D497" s="272" t="s">
        <v>963</v>
      </c>
      <c r="E497" s="272" t="s">
        <v>1230</v>
      </c>
      <c r="F497" s="273"/>
      <c r="G497" s="273"/>
      <c r="H497" s="273"/>
      <c r="I497" s="273"/>
      <c r="J497" s="273"/>
    </row>
    <row r="498" spans="1:10">
      <c r="A498" s="274"/>
      <c r="B498" s="275"/>
      <c r="C498" s="273"/>
      <c r="D498" s="273"/>
      <c r="E498" s="276" t="s">
        <v>17</v>
      </c>
      <c r="F498" s="273"/>
      <c r="G498" s="277" t="s">
        <v>4</v>
      </c>
      <c r="H498" s="278">
        <v>0.32</v>
      </c>
      <c r="I498" s="279">
        <f>Labour!D16</f>
        <v>466.67</v>
      </c>
      <c r="J498" s="279">
        <f>I498*H498</f>
        <v>149.33440000000002</v>
      </c>
    </row>
    <row r="499" spans="1:10">
      <c r="A499" s="274"/>
      <c r="B499" s="275"/>
      <c r="C499" s="273"/>
      <c r="D499" s="273"/>
      <c r="E499" s="276" t="s">
        <v>2288</v>
      </c>
      <c r="F499" s="273"/>
      <c r="G499" s="277" t="s">
        <v>4</v>
      </c>
      <c r="H499" s="278">
        <v>1</v>
      </c>
      <c r="I499" s="279">
        <f>Labour!D14</f>
        <v>642.33000000000004</v>
      </c>
      <c r="J499" s="279">
        <f>H499*I499</f>
        <v>642.33000000000004</v>
      </c>
    </row>
    <row r="500" spans="1:10">
      <c r="A500" s="274"/>
      <c r="B500" s="275"/>
      <c r="C500" s="273"/>
      <c r="D500" s="273"/>
      <c r="E500" s="276" t="s">
        <v>18</v>
      </c>
      <c r="F500" s="273"/>
      <c r="G500" s="277" t="s">
        <v>4</v>
      </c>
      <c r="H500" s="278">
        <v>7</v>
      </c>
      <c r="I500" s="279">
        <f>Labour!D17</f>
        <v>466.67</v>
      </c>
      <c r="J500" s="279">
        <f>I500*H500</f>
        <v>3266.69</v>
      </c>
    </row>
    <row r="501" spans="1:10">
      <c r="A501" s="274"/>
      <c r="B501" s="275"/>
      <c r="C501" s="273"/>
      <c r="D501" s="272" t="s">
        <v>965</v>
      </c>
      <c r="E501" s="272" t="s">
        <v>1231</v>
      </c>
      <c r="F501" s="273"/>
      <c r="G501" s="273"/>
      <c r="H501" s="273"/>
      <c r="I501" s="273"/>
      <c r="J501" s="273"/>
    </row>
    <row r="502" spans="1:10">
      <c r="A502" s="274"/>
      <c r="B502" s="275"/>
      <c r="C502" s="273"/>
      <c r="D502" s="273"/>
      <c r="E502" s="276" t="s">
        <v>2502</v>
      </c>
      <c r="F502" s="273"/>
      <c r="G502" s="277" t="s">
        <v>89</v>
      </c>
      <c r="H502" s="278">
        <v>6</v>
      </c>
      <c r="I502" s="279">
        <f>'Plant &amp; Machinery'!G50</f>
        <v>697</v>
      </c>
      <c r="J502" s="279">
        <f>H502*I502</f>
        <v>4182</v>
      </c>
    </row>
    <row r="503" spans="1:10">
      <c r="A503" s="274"/>
      <c r="B503" s="275"/>
      <c r="C503" s="273"/>
      <c r="D503" s="272" t="s">
        <v>967</v>
      </c>
      <c r="E503" s="272" t="s">
        <v>2503</v>
      </c>
      <c r="F503" s="273"/>
      <c r="G503" s="273"/>
      <c r="H503" s="273"/>
      <c r="I503" s="273"/>
      <c r="J503" s="280">
        <f>SUM(J497:J502)*12.5%</f>
        <v>1030.0443</v>
      </c>
    </row>
    <row r="504" spans="1:10">
      <c r="A504" s="274"/>
      <c r="B504" s="275"/>
      <c r="C504" s="273"/>
      <c r="D504" s="272"/>
      <c r="E504" s="272"/>
      <c r="F504" s="273"/>
      <c r="G504" s="273"/>
      <c r="H504" s="273"/>
      <c r="I504" s="273"/>
      <c r="J504" s="280"/>
    </row>
    <row r="505" spans="1:10" ht="12.75" customHeight="1">
      <c r="A505" s="274"/>
      <c r="B505" s="275"/>
      <c r="C505" s="273"/>
      <c r="D505" s="737" t="s">
        <v>2510</v>
      </c>
      <c r="E505" s="737"/>
      <c r="F505" s="737"/>
      <c r="G505" s="273"/>
      <c r="H505" s="273"/>
      <c r="I505" s="273"/>
      <c r="J505" s="279">
        <f>SUM(J487:J503)</f>
        <v>37871.136087025508</v>
      </c>
    </row>
    <row r="506" spans="1:10" ht="12.75" customHeight="1">
      <c r="A506" s="274"/>
      <c r="B506" s="275"/>
      <c r="C506" s="273"/>
      <c r="D506" s="739" t="s">
        <v>2511</v>
      </c>
      <c r="E506" s="739"/>
      <c r="F506" s="739"/>
      <c r="G506" s="273"/>
      <c r="H506" s="273"/>
      <c r="I506" s="273"/>
      <c r="J506" s="280">
        <f>J505/14</f>
        <v>2705.0811490732508</v>
      </c>
    </row>
    <row r="507" spans="1:10">
      <c r="A507" s="274"/>
      <c r="B507" s="275"/>
      <c r="C507" s="272" t="s">
        <v>580</v>
      </c>
      <c r="D507" s="272" t="s">
        <v>934</v>
      </c>
      <c r="E507" s="273"/>
      <c r="F507" s="273"/>
      <c r="G507" s="273"/>
      <c r="H507" s="273"/>
      <c r="I507" s="273"/>
      <c r="J507" s="273"/>
    </row>
    <row r="508" spans="1:10">
      <c r="A508" s="274"/>
      <c r="B508" s="275"/>
      <c r="C508" s="273"/>
      <c r="D508" s="276" t="s">
        <v>1397</v>
      </c>
      <c r="E508" s="273"/>
      <c r="F508" s="273"/>
      <c r="G508" s="273"/>
      <c r="H508" s="273"/>
      <c r="I508" s="273"/>
      <c r="J508" s="273"/>
    </row>
    <row r="509" spans="1:10">
      <c r="A509" s="274"/>
      <c r="B509" s="275"/>
      <c r="C509" s="273"/>
      <c r="D509" s="276" t="s">
        <v>2512</v>
      </c>
      <c r="E509" s="273"/>
      <c r="F509" s="273"/>
      <c r="G509" s="273"/>
      <c r="H509" s="273"/>
      <c r="I509" s="273"/>
      <c r="J509" s="273"/>
    </row>
    <row r="510" spans="1:10">
      <c r="A510" s="274"/>
      <c r="B510" s="275"/>
      <c r="C510" s="273"/>
      <c r="D510" s="276" t="s">
        <v>953</v>
      </c>
      <c r="E510" s="276" t="s">
        <v>2507</v>
      </c>
      <c r="F510" s="273"/>
      <c r="G510" s="276"/>
      <c r="H510" s="276"/>
      <c r="I510" s="276"/>
      <c r="J510" s="276"/>
    </row>
    <row r="511" spans="1:10">
      <c r="A511" s="274"/>
      <c r="B511" s="275"/>
      <c r="C511" s="273"/>
      <c r="D511" s="273"/>
      <c r="E511" s="276" t="s">
        <v>2384</v>
      </c>
      <c r="F511" s="273"/>
      <c r="G511" s="277" t="s">
        <v>29</v>
      </c>
      <c r="H511" s="278">
        <v>1.58</v>
      </c>
      <c r="I511" s="279">
        <f>'Chapter-12_Road'!J314</f>
        <v>5807.7701550000002</v>
      </c>
      <c r="J511" s="279">
        <f>H511*I511</f>
        <v>9176.2768449000014</v>
      </c>
    </row>
    <row r="512" spans="1:10">
      <c r="A512" s="274"/>
      <c r="B512" s="275"/>
      <c r="C512" s="273"/>
      <c r="D512" s="276" t="s">
        <v>955</v>
      </c>
      <c r="E512" s="276" t="s">
        <v>2494</v>
      </c>
      <c r="F512" s="273"/>
      <c r="G512" s="273"/>
      <c r="H512" s="273"/>
      <c r="I512" s="273"/>
      <c r="J512" s="273"/>
    </row>
    <row r="513" spans="1:10">
      <c r="A513" s="274"/>
      <c r="B513" s="275"/>
      <c r="C513" s="273"/>
      <c r="D513" s="273"/>
      <c r="E513" s="276" t="s">
        <v>2386</v>
      </c>
      <c r="F513" s="273"/>
      <c r="G513" s="277" t="s">
        <v>65</v>
      </c>
      <c r="H513" s="278">
        <v>66</v>
      </c>
      <c r="I513" s="279">
        <f>'Chapter-12_Road'!J421/1000</f>
        <v>80.630643149999983</v>
      </c>
      <c r="J513" s="279">
        <f>I513*H513</f>
        <v>5321.6224478999993</v>
      </c>
    </row>
    <row r="514" spans="1:10">
      <c r="A514" s="274"/>
      <c r="B514" s="275"/>
      <c r="C514" s="273"/>
      <c r="D514" s="276" t="s">
        <v>957</v>
      </c>
      <c r="E514" s="276" t="s">
        <v>2495</v>
      </c>
      <c r="F514" s="273"/>
      <c r="G514" s="273"/>
      <c r="H514" s="273"/>
      <c r="I514" s="273"/>
      <c r="J514" s="273"/>
    </row>
    <row r="515" spans="1:10">
      <c r="A515" s="274"/>
      <c r="B515" s="275"/>
      <c r="C515" s="273"/>
      <c r="D515" s="273"/>
      <c r="E515" s="276" t="s">
        <v>1370</v>
      </c>
      <c r="F515" s="273"/>
      <c r="G515" s="277" t="s">
        <v>29</v>
      </c>
      <c r="H515" s="278">
        <v>1.39</v>
      </c>
      <c r="I515" s="279">
        <f>'Chapter-11_Road'!J17</f>
        <v>436.80312000000004</v>
      </c>
      <c r="J515" s="279">
        <f>H515*I515</f>
        <v>607.15633679999996</v>
      </c>
    </row>
    <row r="516" spans="1:10">
      <c r="A516" s="274"/>
      <c r="B516" s="275"/>
      <c r="C516" s="273"/>
      <c r="D516" s="276" t="s">
        <v>959</v>
      </c>
      <c r="E516" s="276" t="s">
        <v>2496</v>
      </c>
      <c r="F516" s="273"/>
      <c r="G516" s="273"/>
      <c r="H516" s="273"/>
      <c r="I516" s="273"/>
      <c r="J516" s="273"/>
    </row>
    <row r="517" spans="1:10">
      <c r="A517" s="274"/>
      <c r="B517" s="275"/>
      <c r="C517" s="273"/>
      <c r="D517" s="273"/>
      <c r="E517" s="276" t="s">
        <v>2497</v>
      </c>
      <c r="F517" s="273"/>
      <c r="G517" s="277" t="s">
        <v>54</v>
      </c>
      <c r="H517" s="278">
        <v>6.27</v>
      </c>
      <c r="I517" s="279">
        <f>$J$394</f>
        <v>119.66486175000003</v>
      </c>
      <c r="J517" s="279">
        <f>I517*H517</f>
        <v>750.29868317250009</v>
      </c>
    </row>
    <row r="518" spans="1:10" ht="12.75" customHeight="1">
      <c r="A518" s="274"/>
      <c r="B518" s="275"/>
      <c r="C518" s="273"/>
      <c r="D518" s="276" t="s">
        <v>961</v>
      </c>
      <c r="E518" s="737" t="s">
        <v>2513</v>
      </c>
      <c r="F518" s="737"/>
      <c r="G518" s="273"/>
      <c r="H518" s="273"/>
      <c r="I518" s="273"/>
      <c r="J518" s="273"/>
    </row>
    <row r="519" spans="1:10" ht="51">
      <c r="A519" s="274"/>
      <c r="B519" s="275"/>
      <c r="C519" s="273"/>
      <c r="D519" s="273"/>
      <c r="E519" s="276" t="s">
        <v>2514</v>
      </c>
      <c r="F519" s="284"/>
      <c r="G519" s="282" t="s">
        <v>2515</v>
      </c>
      <c r="H519" s="278">
        <v>330</v>
      </c>
      <c r="I519" s="279">
        <f>$J$19</f>
        <v>1.19519325</v>
      </c>
      <c r="J519" s="279">
        <f>H519*I519</f>
        <v>394.41377249999999</v>
      </c>
    </row>
    <row r="520" spans="1:10">
      <c r="A520" s="274"/>
      <c r="B520" s="275"/>
      <c r="C520" s="273"/>
      <c r="D520" s="272" t="s">
        <v>2501</v>
      </c>
      <c r="E520" s="273"/>
      <c r="F520" s="273"/>
      <c r="G520" s="273"/>
      <c r="H520" s="273"/>
      <c r="I520" s="273"/>
      <c r="J520" s="273"/>
    </row>
    <row r="521" spans="1:10">
      <c r="A521" s="274"/>
      <c r="B521" s="275"/>
      <c r="C521" s="273"/>
      <c r="D521" s="272" t="s">
        <v>963</v>
      </c>
      <c r="E521" s="272" t="s">
        <v>1230</v>
      </c>
      <c r="F521" s="273"/>
      <c r="G521" s="273"/>
      <c r="H521" s="273"/>
      <c r="I521" s="273"/>
      <c r="J521" s="273"/>
    </row>
    <row r="522" spans="1:10">
      <c r="A522" s="274"/>
      <c r="B522" s="275"/>
      <c r="C522" s="273"/>
      <c r="D522" s="273"/>
      <c r="E522" s="276" t="s">
        <v>17</v>
      </c>
      <c r="F522" s="273"/>
      <c r="G522" s="277" t="s">
        <v>4</v>
      </c>
      <c r="H522" s="278">
        <v>0.34</v>
      </c>
      <c r="I522" s="279">
        <f>Labour!D16</f>
        <v>466.67</v>
      </c>
      <c r="J522" s="279">
        <f>I522*H522</f>
        <v>158.66780000000003</v>
      </c>
    </row>
    <row r="523" spans="1:10">
      <c r="A523" s="274"/>
      <c r="B523" s="275"/>
      <c r="C523" s="273"/>
      <c r="D523" s="273"/>
      <c r="E523" s="276" t="s">
        <v>2288</v>
      </c>
      <c r="F523" s="273"/>
      <c r="G523" s="277" t="s">
        <v>4</v>
      </c>
      <c r="H523" s="278">
        <v>1.5</v>
      </c>
      <c r="I523" s="279">
        <f>Labour!D14</f>
        <v>642.33000000000004</v>
      </c>
      <c r="J523" s="279">
        <f>H523*I523</f>
        <v>963.49500000000012</v>
      </c>
    </row>
    <row r="524" spans="1:10">
      <c r="A524" s="274"/>
      <c r="B524" s="275"/>
      <c r="C524" s="273"/>
      <c r="D524" s="273"/>
      <c r="E524" s="276" t="s">
        <v>18</v>
      </c>
      <c r="F524" s="273"/>
      <c r="G524" s="277" t="s">
        <v>4</v>
      </c>
      <c r="H524" s="278">
        <v>7</v>
      </c>
      <c r="I524" s="279">
        <f>Labour!D17</f>
        <v>466.67</v>
      </c>
      <c r="J524" s="279">
        <f>I524*H524</f>
        <v>3266.69</v>
      </c>
    </row>
    <row r="525" spans="1:10">
      <c r="A525" s="274"/>
      <c r="B525" s="275"/>
      <c r="C525" s="273"/>
      <c r="D525" s="272" t="s">
        <v>965</v>
      </c>
      <c r="E525" s="272" t="s">
        <v>1231</v>
      </c>
      <c r="F525" s="273"/>
      <c r="G525" s="273"/>
      <c r="H525" s="273"/>
      <c r="I525" s="273"/>
      <c r="J525" s="273"/>
    </row>
    <row r="526" spans="1:10">
      <c r="A526" s="274"/>
      <c r="B526" s="275"/>
      <c r="C526" s="273"/>
      <c r="D526" s="273"/>
      <c r="E526" s="276" t="s">
        <v>2502</v>
      </c>
      <c r="F526" s="273"/>
      <c r="G526" s="277" t="s">
        <v>89</v>
      </c>
      <c r="H526" s="278">
        <v>6</v>
      </c>
      <c r="I526" s="279">
        <f>'Plant &amp; Machinery'!G50</f>
        <v>697</v>
      </c>
      <c r="J526" s="279">
        <f>H526*I526</f>
        <v>4182</v>
      </c>
    </row>
    <row r="527" spans="1:10">
      <c r="A527" s="274"/>
      <c r="B527" s="275"/>
      <c r="C527" s="273"/>
      <c r="D527" s="272" t="s">
        <v>967</v>
      </c>
      <c r="E527" s="272" t="s">
        <v>2516</v>
      </c>
      <c r="F527" s="273"/>
      <c r="G527" s="273"/>
      <c r="H527" s="273"/>
      <c r="I527" s="273"/>
      <c r="J527" s="280">
        <f>SUM(J521:J526)*12.5%</f>
        <v>1071.3566000000001</v>
      </c>
    </row>
    <row r="528" spans="1:10">
      <c r="A528" s="274"/>
      <c r="B528" s="275"/>
      <c r="C528" s="273"/>
      <c r="D528" s="272"/>
      <c r="E528" s="272"/>
      <c r="F528" s="273"/>
      <c r="G528" s="273"/>
      <c r="H528" s="273"/>
      <c r="I528" s="273"/>
      <c r="J528" s="280"/>
    </row>
    <row r="529" spans="1:10">
      <c r="A529" s="274"/>
      <c r="B529" s="275"/>
      <c r="C529" s="273"/>
      <c r="D529" s="276" t="s">
        <v>2517</v>
      </c>
      <c r="E529" s="273"/>
      <c r="F529" s="273"/>
      <c r="G529" s="273"/>
      <c r="H529" s="273"/>
      <c r="I529" s="273"/>
      <c r="J529" s="279">
        <f>SUM(J511:J527)</f>
        <v>25891.977485272499</v>
      </c>
    </row>
    <row r="530" spans="1:10">
      <c r="A530" s="274"/>
      <c r="B530" s="275"/>
      <c r="C530" s="273"/>
      <c r="D530" s="272" t="s">
        <v>2518</v>
      </c>
      <c r="E530" s="273"/>
      <c r="F530" s="273"/>
      <c r="G530" s="273"/>
      <c r="H530" s="273"/>
      <c r="I530" s="273"/>
      <c r="J530" s="280">
        <f>J529/33</f>
        <v>784.60537834159084</v>
      </c>
    </row>
    <row r="531" spans="1:10" ht="27.75" customHeight="1">
      <c r="A531" s="274"/>
      <c r="B531" s="291" t="s">
        <v>726</v>
      </c>
      <c r="C531" s="292">
        <v>1</v>
      </c>
      <c r="D531" s="738" t="s">
        <v>2519</v>
      </c>
      <c r="E531" s="738"/>
      <c r="F531" s="738"/>
      <c r="G531" s="273"/>
      <c r="H531" s="273"/>
      <c r="I531" s="273"/>
      <c r="J531" s="280"/>
    </row>
    <row r="532" spans="1:10" ht="39.75" customHeight="1">
      <c r="A532" s="274"/>
      <c r="B532" s="275"/>
      <c r="C532" s="292">
        <v>2</v>
      </c>
      <c r="D532" s="738" t="s">
        <v>2520</v>
      </c>
      <c r="E532" s="738"/>
      <c r="F532" s="738"/>
      <c r="G532" s="273"/>
      <c r="H532" s="273"/>
      <c r="I532" s="273"/>
      <c r="J532" s="273"/>
    </row>
    <row r="533" spans="1:10">
      <c r="A533" s="270">
        <v>10.11</v>
      </c>
      <c r="B533" s="271">
        <v>1700</v>
      </c>
      <c r="C533" s="272" t="s">
        <v>935</v>
      </c>
      <c r="D533" s="273"/>
      <c r="E533" s="273"/>
      <c r="F533" s="273"/>
      <c r="G533" s="273"/>
      <c r="H533" s="273"/>
      <c r="I533" s="273"/>
      <c r="J533" s="273"/>
    </row>
    <row r="534" spans="1:10" ht="51" customHeight="1">
      <c r="A534" s="274"/>
      <c r="B534" s="275"/>
      <c r="C534" s="737" t="s">
        <v>936</v>
      </c>
      <c r="D534" s="737"/>
      <c r="E534" s="737"/>
      <c r="F534" s="737"/>
      <c r="G534" s="273"/>
      <c r="H534" s="273"/>
      <c r="I534" s="273"/>
      <c r="J534" s="273"/>
    </row>
    <row r="535" spans="1:10">
      <c r="A535" s="274"/>
      <c r="B535" s="275"/>
      <c r="C535" s="276" t="s">
        <v>1397</v>
      </c>
      <c r="D535" s="273"/>
      <c r="E535" s="273"/>
      <c r="F535" s="273"/>
      <c r="G535" s="273"/>
      <c r="H535" s="273"/>
      <c r="I535" s="273"/>
      <c r="J535" s="273"/>
    </row>
    <row r="536" spans="1:10">
      <c r="A536" s="274"/>
      <c r="B536" s="275"/>
      <c r="C536" s="276" t="s">
        <v>2521</v>
      </c>
      <c r="D536" s="273"/>
      <c r="E536" s="273"/>
      <c r="F536" s="273"/>
      <c r="G536" s="273"/>
      <c r="H536" s="273"/>
      <c r="I536" s="273"/>
      <c r="J536" s="273"/>
    </row>
    <row r="537" spans="1:10">
      <c r="A537" s="274"/>
      <c r="B537" s="275"/>
      <c r="C537" s="276" t="s">
        <v>953</v>
      </c>
      <c r="D537" s="276" t="s">
        <v>2522</v>
      </c>
      <c r="E537" s="273"/>
      <c r="F537" s="273"/>
      <c r="G537" s="276"/>
      <c r="H537" s="276"/>
      <c r="I537" s="276"/>
      <c r="J537" s="276"/>
    </row>
    <row r="538" spans="1:10">
      <c r="A538" s="274"/>
      <c r="B538" s="275"/>
      <c r="C538" s="273"/>
      <c r="D538" s="276" t="s">
        <v>2523</v>
      </c>
      <c r="E538" s="273"/>
      <c r="F538" s="273"/>
      <c r="G538" s="277" t="s">
        <v>29</v>
      </c>
      <c r="H538" s="278">
        <v>1.25</v>
      </c>
      <c r="I538" s="279">
        <f>'Chapter-12_Road'!J314</f>
        <v>5807.7701550000002</v>
      </c>
      <c r="J538" s="279">
        <f>H538*I538</f>
        <v>7259.7126937499997</v>
      </c>
    </row>
    <row r="539" spans="1:10">
      <c r="A539" s="274"/>
      <c r="B539" s="275"/>
      <c r="C539" s="276" t="s">
        <v>955</v>
      </c>
      <c r="D539" s="276" t="s">
        <v>2524</v>
      </c>
      <c r="E539" s="273"/>
      <c r="F539" s="273"/>
      <c r="G539" s="273"/>
      <c r="H539" s="273"/>
      <c r="I539" s="273"/>
      <c r="J539" s="273"/>
    </row>
    <row r="540" spans="1:10">
      <c r="A540" s="274"/>
      <c r="B540" s="275"/>
      <c r="C540" s="273"/>
      <c r="D540" s="276" t="s">
        <v>2525</v>
      </c>
      <c r="E540" s="273"/>
      <c r="F540" s="273"/>
      <c r="G540" s="277" t="s">
        <v>65</v>
      </c>
      <c r="H540" s="278">
        <v>79.8</v>
      </c>
      <c r="I540" s="279">
        <f>'Chapter-12_Road'!J421/1000</f>
        <v>80.630643149999983</v>
      </c>
      <c r="J540" s="279">
        <f>I540*H540</f>
        <v>6434.3253233699988</v>
      </c>
    </row>
    <row r="541" spans="1:10">
      <c r="A541" s="274"/>
      <c r="B541" s="275"/>
      <c r="C541" s="276" t="s">
        <v>957</v>
      </c>
      <c r="D541" s="276" t="s">
        <v>2526</v>
      </c>
      <c r="E541" s="273"/>
      <c r="F541" s="273"/>
      <c r="G541" s="273"/>
      <c r="H541" s="273"/>
      <c r="I541" s="273"/>
      <c r="J541" s="273"/>
    </row>
    <row r="542" spans="1:10">
      <c r="A542" s="274"/>
      <c r="B542" s="275"/>
      <c r="C542" s="273"/>
      <c r="D542" s="276" t="s">
        <v>2431</v>
      </c>
      <c r="E542" s="273"/>
      <c r="F542" s="273"/>
      <c r="G542" s="277" t="s">
        <v>29</v>
      </c>
      <c r="H542" s="278">
        <v>10.72</v>
      </c>
      <c r="I542" s="279">
        <f>'Chapter-11_Road'!J17</f>
        <v>436.80312000000004</v>
      </c>
      <c r="J542" s="279">
        <f>H542*I542</f>
        <v>4682.5294464000008</v>
      </c>
    </row>
    <row r="543" spans="1:10">
      <c r="A543" s="274"/>
      <c r="B543" s="275"/>
      <c r="C543" s="276" t="s">
        <v>959</v>
      </c>
      <c r="D543" s="276" t="s">
        <v>2527</v>
      </c>
      <c r="E543" s="273"/>
      <c r="F543" s="273"/>
      <c r="G543" s="273"/>
      <c r="H543" s="273"/>
      <c r="I543" s="273"/>
      <c r="J543" s="273"/>
    </row>
    <row r="544" spans="1:10" ht="51">
      <c r="A544" s="274"/>
      <c r="B544" s="275"/>
      <c r="C544" s="273"/>
      <c r="D544" s="276" t="s">
        <v>2528</v>
      </c>
      <c r="E544" s="273"/>
      <c r="F544" s="273"/>
      <c r="G544" s="282" t="s">
        <v>2529</v>
      </c>
      <c r="H544" s="278">
        <v>2280</v>
      </c>
      <c r="I544" s="279">
        <f>$J$19</f>
        <v>1.19519325</v>
      </c>
      <c r="J544" s="279">
        <f>H544*I544</f>
        <v>2725.04061</v>
      </c>
    </row>
    <row r="545" spans="1:10">
      <c r="A545" s="274"/>
      <c r="B545" s="275"/>
      <c r="C545" s="272" t="s">
        <v>2501</v>
      </c>
      <c r="D545" s="273"/>
      <c r="E545" s="273"/>
      <c r="F545" s="273"/>
      <c r="G545" s="273"/>
      <c r="H545" s="273"/>
      <c r="I545" s="273"/>
      <c r="J545" s="273"/>
    </row>
    <row r="546" spans="1:10">
      <c r="A546" s="274"/>
      <c r="B546" s="275"/>
      <c r="C546" s="272" t="s">
        <v>961</v>
      </c>
      <c r="D546" s="272" t="s">
        <v>1230</v>
      </c>
      <c r="E546" s="273"/>
      <c r="F546" s="273"/>
      <c r="G546" s="273"/>
      <c r="H546" s="273"/>
      <c r="I546" s="273"/>
      <c r="J546" s="273"/>
    </row>
    <row r="547" spans="1:10">
      <c r="A547" s="274"/>
      <c r="B547" s="275"/>
      <c r="C547" s="273"/>
      <c r="D547" s="276" t="s">
        <v>17</v>
      </c>
      <c r="E547" s="273"/>
      <c r="F547" s="273"/>
      <c r="G547" s="277" t="s">
        <v>4</v>
      </c>
      <c r="H547" s="278">
        <v>0.56999999999999995</v>
      </c>
      <c r="I547" s="279">
        <f>Labour!D16</f>
        <v>466.67</v>
      </c>
      <c r="J547" s="279">
        <f>I547*H547</f>
        <v>266.00189999999998</v>
      </c>
    </row>
    <row r="548" spans="1:10">
      <c r="A548" s="274"/>
      <c r="B548" s="275"/>
      <c r="C548" s="273"/>
      <c r="D548" s="276" t="s">
        <v>18</v>
      </c>
      <c r="E548" s="273"/>
      <c r="F548" s="273"/>
      <c r="G548" s="277" t="s">
        <v>4</v>
      </c>
      <c r="H548" s="278">
        <v>14.25</v>
      </c>
      <c r="I548" s="279">
        <f>Labour!D17</f>
        <v>466.67</v>
      </c>
      <c r="J548" s="279">
        <f>I548*H548</f>
        <v>6650.0475000000006</v>
      </c>
    </row>
    <row r="549" spans="1:10">
      <c r="A549" s="274"/>
      <c r="B549" s="275"/>
      <c r="C549" s="272" t="s">
        <v>963</v>
      </c>
      <c r="D549" s="272" t="s">
        <v>1231</v>
      </c>
      <c r="E549" s="273"/>
      <c r="F549" s="273"/>
      <c r="G549" s="273"/>
      <c r="H549" s="273"/>
      <c r="I549" s="273"/>
      <c r="J549" s="273"/>
    </row>
    <row r="550" spans="1:10">
      <c r="A550" s="274"/>
      <c r="B550" s="275"/>
      <c r="C550" s="273"/>
      <c r="D550" s="276" t="s">
        <v>281</v>
      </c>
      <c r="E550" s="273"/>
      <c r="F550" s="273"/>
      <c r="G550" s="277" t="s">
        <v>89</v>
      </c>
      <c r="H550" s="278">
        <v>6</v>
      </c>
      <c r="I550" s="279">
        <f>'Plant &amp; Machinery'!G50</f>
        <v>697</v>
      </c>
      <c r="J550" s="279">
        <f>H550*I550</f>
        <v>4182</v>
      </c>
    </row>
    <row r="551" spans="1:10">
      <c r="A551" s="274"/>
      <c r="B551" s="275"/>
      <c r="C551" s="272" t="s">
        <v>965</v>
      </c>
      <c r="D551" s="272" t="s">
        <v>1293</v>
      </c>
      <c r="E551" s="273"/>
      <c r="F551" s="273"/>
      <c r="G551" s="273"/>
      <c r="H551" s="273"/>
      <c r="I551" s="273"/>
      <c r="J551" s="273"/>
    </row>
    <row r="552" spans="1:10">
      <c r="A552" s="274"/>
      <c r="B552" s="275"/>
      <c r="C552" s="273"/>
      <c r="D552" s="276" t="s">
        <v>172</v>
      </c>
      <c r="E552" s="273"/>
      <c r="F552" s="273"/>
      <c r="G552" s="277" t="s">
        <v>29</v>
      </c>
      <c r="H552" s="278">
        <v>11.97</v>
      </c>
      <c r="I552" s="279">
        <f>Material!D144</f>
        <v>450</v>
      </c>
      <c r="J552" s="279">
        <f>H552*I552</f>
        <v>5386.5</v>
      </c>
    </row>
    <row r="553" spans="1:10">
      <c r="A553" s="274"/>
      <c r="B553" s="275"/>
      <c r="C553" s="272" t="s">
        <v>967</v>
      </c>
      <c r="D553" s="272" t="s">
        <v>2530</v>
      </c>
      <c r="E553" s="273"/>
      <c r="F553" s="273"/>
      <c r="G553" s="273"/>
      <c r="H553" s="273"/>
      <c r="I553" s="273"/>
      <c r="J553" s="280">
        <f>SUM(J547:J552)*12.5%</f>
        <v>2060.568675</v>
      </c>
    </row>
    <row r="554" spans="1:10">
      <c r="A554" s="274"/>
      <c r="B554" s="275"/>
      <c r="C554" s="272"/>
      <c r="D554" s="272"/>
      <c r="E554" s="273"/>
      <c r="F554" s="273"/>
      <c r="G554" s="273"/>
      <c r="H554" s="273"/>
      <c r="I554" s="273"/>
      <c r="J554" s="280"/>
    </row>
    <row r="555" spans="1:10">
      <c r="A555" s="274"/>
      <c r="B555" s="275"/>
      <c r="C555" s="276" t="s">
        <v>2531</v>
      </c>
      <c r="D555" s="273"/>
      <c r="E555" s="273"/>
      <c r="F555" s="273"/>
      <c r="G555" s="273"/>
      <c r="H555" s="273"/>
      <c r="I555" s="273"/>
      <c r="J555" s="279">
        <f>SUM(J537:J553)</f>
        <v>39646.72614852</v>
      </c>
    </row>
    <row r="556" spans="1:10">
      <c r="A556" s="274"/>
      <c r="B556" s="275"/>
      <c r="C556" s="272" t="s">
        <v>2532</v>
      </c>
      <c r="D556" s="273"/>
      <c r="E556" s="273"/>
      <c r="F556" s="273"/>
      <c r="G556" s="273"/>
      <c r="H556" s="273"/>
      <c r="I556" s="273"/>
      <c r="J556" s="280">
        <f>J555/57</f>
        <v>695.55659909684209</v>
      </c>
    </row>
    <row r="557" spans="1:10" ht="52.5" customHeight="1">
      <c r="A557" s="274"/>
      <c r="B557" s="291" t="s">
        <v>726</v>
      </c>
      <c r="C557" s="292">
        <v>1</v>
      </c>
      <c r="D557" s="738" t="s">
        <v>2533</v>
      </c>
      <c r="E557" s="738"/>
      <c r="F557" s="738"/>
      <c r="G557" s="273"/>
      <c r="H557" s="273"/>
      <c r="I557" s="273"/>
      <c r="J557" s="273"/>
    </row>
    <row r="558" spans="1:10" ht="41.25" customHeight="1">
      <c r="A558" s="274"/>
      <c r="B558" s="275"/>
      <c r="C558" s="292">
        <v>2</v>
      </c>
      <c r="D558" s="738" t="s">
        <v>2520</v>
      </c>
      <c r="E558" s="738"/>
      <c r="F558" s="738"/>
      <c r="G558" s="273"/>
      <c r="H558" s="273"/>
      <c r="I558" s="273"/>
      <c r="J558" s="273"/>
    </row>
    <row r="559" spans="1:10" ht="25.5">
      <c r="A559" s="270">
        <v>10.119999999999999</v>
      </c>
      <c r="B559" s="271" t="s">
        <v>2411</v>
      </c>
      <c r="C559" s="272" t="s">
        <v>937</v>
      </c>
      <c r="D559" s="273"/>
      <c r="E559" s="273"/>
      <c r="F559" s="273"/>
      <c r="G559" s="273"/>
      <c r="H559" s="273"/>
      <c r="I559" s="273"/>
      <c r="J559" s="273"/>
    </row>
    <row r="560" spans="1:10" ht="91.5" customHeight="1">
      <c r="A560" s="274"/>
      <c r="B560" s="275"/>
      <c r="C560" s="737" t="s">
        <v>938</v>
      </c>
      <c r="D560" s="737"/>
      <c r="E560" s="737"/>
      <c r="F560" s="737"/>
      <c r="G560" s="273"/>
      <c r="H560" s="273"/>
      <c r="I560" s="273"/>
      <c r="J560" s="273"/>
    </row>
    <row r="561" spans="1:10">
      <c r="A561" s="274"/>
      <c r="B561" s="275"/>
      <c r="C561" s="276" t="s">
        <v>2534</v>
      </c>
      <c r="D561" s="273"/>
      <c r="E561" s="273"/>
      <c r="F561" s="273"/>
      <c r="G561" s="273"/>
      <c r="H561" s="273"/>
      <c r="I561" s="273"/>
      <c r="J561" s="273"/>
    </row>
    <row r="562" spans="1:10">
      <c r="A562" s="274"/>
      <c r="B562" s="275"/>
      <c r="C562" s="276" t="s">
        <v>1453</v>
      </c>
      <c r="D562" s="273"/>
      <c r="E562" s="273"/>
      <c r="F562" s="273"/>
      <c r="G562" s="273"/>
      <c r="H562" s="273"/>
      <c r="I562" s="273"/>
      <c r="J562" s="273"/>
    </row>
    <row r="563" spans="1:10">
      <c r="A563" s="274"/>
      <c r="B563" s="275"/>
      <c r="C563" s="272" t="s">
        <v>953</v>
      </c>
      <c r="D563" s="272" t="s">
        <v>1230</v>
      </c>
      <c r="E563" s="273"/>
      <c r="F563" s="273"/>
      <c r="G563" s="273"/>
      <c r="H563" s="273"/>
      <c r="I563" s="273"/>
      <c r="J563" s="273"/>
    </row>
    <row r="564" spans="1:10">
      <c r="A564" s="274"/>
      <c r="B564" s="275"/>
      <c r="C564" s="273"/>
      <c r="D564" s="276" t="s">
        <v>17</v>
      </c>
      <c r="E564" s="273"/>
      <c r="F564" s="273"/>
      <c r="G564" s="277" t="s">
        <v>4</v>
      </c>
      <c r="H564" s="278">
        <v>0.09</v>
      </c>
      <c r="I564" s="279">
        <f>Labour!D16</f>
        <v>466.67</v>
      </c>
      <c r="J564" s="279">
        <f>I564*H564</f>
        <v>42.000300000000003</v>
      </c>
    </row>
    <row r="565" spans="1:10">
      <c r="A565" s="274"/>
      <c r="B565" s="275"/>
      <c r="C565" s="273"/>
      <c r="D565" s="276" t="s">
        <v>6</v>
      </c>
      <c r="E565" s="273"/>
      <c r="F565" s="273"/>
      <c r="G565" s="277" t="s">
        <v>4</v>
      </c>
      <c r="H565" s="278">
        <v>0.25</v>
      </c>
      <c r="I565" s="279">
        <f>Labour!D5</f>
        <v>527.33000000000004</v>
      </c>
      <c r="J565" s="279">
        <f>H565*I565</f>
        <v>131.83250000000001</v>
      </c>
    </row>
    <row r="566" spans="1:10">
      <c r="A566" s="274"/>
      <c r="B566" s="275"/>
      <c r="C566" s="273"/>
      <c r="D566" s="276" t="s">
        <v>18</v>
      </c>
      <c r="E566" s="273"/>
      <c r="F566" s="273"/>
      <c r="G566" s="277" t="s">
        <v>4</v>
      </c>
      <c r="H566" s="278">
        <v>2</v>
      </c>
      <c r="I566" s="279">
        <f>Labour!D17</f>
        <v>466.67</v>
      </c>
      <c r="J566" s="279">
        <f>I566*H566</f>
        <v>933.34</v>
      </c>
    </row>
    <row r="567" spans="1:10">
      <c r="A567" s="274"/>
      <c r="B567" s="275"/>
      <c r="C567" s="272" t="s">
        <v>955</v>
      </c>
      <c r="D567" s="272" t="s">
        <v>1293</v>
      </c>
      <c r="E567" s="273"/>
      <c r="F567" s="273"/>
      <c r="G567" s="273"/>
      <c r="H567" s="273"/>
      <c r="I567" s="273"/>
      <c r="J567" s="273"/>
    </row>
    <row r="568" spans="1:10">
      <c r="A568" s="274"/>
      <c r="B568" s="275"/>
      <c r="C568" s="273"/>
      <c r="D568" s="276" t="s">
        <v>2535</v>
      </c>
      <c r="E568" s="273"/>
      <c r="F568" s="273"/>
      <c r="G568" s="277" t="s">
        <v>65</v>
      </c>
      <c r="H568" s="278">
        <v>31.42</v>
      </c>
      <c r="I568" s="279">
        <f>Material!D36</f>
        <v>90</v>
      </c>
      <c r="J568" s="279">
        <f>H568*I568</f>
        <v>2827.8</v>
      </c>
    </row>
    <row r="569" spans="1:10">
      <c r="A569" s="274"/>
      <c r="B569" s="275"/>
      <c r="C569" s="273"/>
      <c r="D569" s="276" t="s">
        <v>2536</v>
      </c>
      <c r="E569" s="273"/>
      <c r="F569" s="273"/>
      <c r="G569" s="273"/>
      <c r="H569" s="273"/>
      <c r="I569" s="273"/>
      <c r="J569" s="273"/>
    </row>
    <row r="570" spans="1:10">
      <c r="A570" s="274"/>
      <c r="B570" s="275"/>
      <c r="C570" s="273"/>
      <c r="D570" s="276" t="s">
        <v>2537</v>
      </c>
      <c r="E570" s="273"/>
      <c r="F570" s="273"/>
      <c r="G570" s="273"/>
      <c r="H570" s="273"/>
      <c r="I570" s="273"/>
      <c r="J570" s="273"/>
    </row>
    <row r="571" spans="1:10">
      <c r="A571" s="274"/>
      <c r="B571" s="275"/>
      <c r="C571" s="273"/>
      <c r="D571" s="276" t="s">
        <v>2538</v>
      </c>
      <c r="E571" s="273"/>
      <c r="F571" s="273"/>
      <c r="G571" s="273"/>
      <c r="H571" s="273"/>
      <c r="I571" s="273"/>
      <c r="J571" s="273"/>
    </row>
    <row r="572" spans="1:10">
      <c r="A572" s="274"/>
      <c r="B572" s="275"/>
      <c r="C572" s="273"/>
      <c r="D572" s="276" t="s">
        <v>2539</v>
      </c>
      <c r="E572" s="273"/>
      <c r="F572" s="273"/>
      <c r="G572" s="277" t="s">
        <v>29</v>
      </c>
      <c r="H572" s="283">
        <v>0.52600000000000002</v>
      </c>
      <c r="I572" s="279">
        <f>'Chapter-12_Road'!J314</f>
        <v>5807.7701550000002</v>
      </c>
      <c r="J572" s="279">
        <f>H572*I572</f>
        <v>3054.8871015300001</v>
      </c>
    </row>
    <row r="573" spans="1:10">
      <c r="A573" s="274"/>
      <c r="B573" s="275"/>
      <c r="C573" s="273"/>
      <c r="D573" s="276" t="s">
        <v>2540</v>
      </c>
      <c r="E573" s="273"/>
      <c r="F573" s="273"/>
      <c r="G573" s="273"/>
      <c r="H573" s="273"/>
      <c r="I573" s="273"/>
      <c r="J573" s="279">
        <v>85.843685582159992</v>
      </c>
    </row>
    <row r="574" spans="1:10" ht="27" customHeight="1">
      <c r="A574" s="274"/>
      <c r="B574" s="275"/>
      <c r="C574" s="273"/>
      <c r="D574" s="737" t="s">
        <v>2541</v>
      </c>
      <c r="E574" s="737"/>
      <c r="F574" s="737"/>
      <c r="G574" s="273"/>
      <c r="H574" s="273"/>
      <c r="I574" s="273"/>
      <c r="J574" s="273"/>
    </row>
    <row r="575" spans="1:10">
      <c r="A575" s="274"/>
      <c r="B575" s="275"/>
      <c r="C575" s="273"/>
      <c r="D575" s="276" t="s">
        <v>2542</v>
      </c>
      <c r="E575" s="273"/>
      <c r="F575" s="273"/>
      <c r="G575" s="273"/>
      <c r="H575" s="273"/>
      <c r="I575" s="273"/>
      <c r="J575" s="273"/>
    </row>
    <row r="576" spans="1:10">
      <c r="A576" s="274"/>
      <c r="B576" s="275"/>
      <c r="C576" s="273"/>
      <c r="D576" s="276" t="s">
        <v>2543</v>
      </c>
      <c r="E576" s="273"/>
      <c r="F576" s="273"/>
      <c r="G576" s="273"/>
      <c r="H576" s="273"/>
      <c r="I576" s="273"/>
      <c r="J576" s="273"/>
    </row>
    <row r="577" spans="1:10">
      <c r="A577" s="274"/>
      <c r="B577" s="275"/>
      <c r="C577" s="273"/>
      <c r="D577" s="276" t="s">
        <v>2544</v>
      </c>
      <c r="E577" s="273"/>
      <c r="F577" s="273"/>
      <c r="G577" s="273"/>
      <c r="H577" s="273"/>
      <c r="I577" s="273"/>
      <c r="J577" s="273"/>
    </row>
    <row r="578" spans="1:10">
      <c r="A578" s="274"/>
      <c r="B578" s="275"/>
      <c r="C578" s="273"/>
      <c r="D578" s="276" t="s">
        <v>2545</v>
      </c>
      <c r="E578" s="273"/>
      <c r="F578" s="273"/>
      <c r="G578" s="273"/>
      <c r="H578" s="273"/>
      <c r="I578" s="273"/>
      <c r="J578" s="273"/>
    </row>
    <row r="579" spans="1:10">
      <c r="A579" s="274"/>
      <c r="B579" s="275"/>
      <c r="C579" s="273"/>
      <c r="D579" s="272" t="s">
        <v>1244</v>
      </c>
      <c r="E579" s="272"/>
      <c r="F579" s="309" t="s">
        <v>2546</v>
      </c>
      <c r="G579" s="273"/>
      <c r="H579" s="273"/>
      <c r="I579" s="273"/>
      <c r="J579" s="273"/>
    </row>
    <row r="580" spans="1:10">
      <c r="A580" s="274"/>
      <c r="B580" s="275"/>
      <c r="C580" s="273"/>
      <c r="D580" s="276" t="s">
        <v>2386</v>
      </c>
      <c r="E580" s="273"/>
      <c r="F580" s="273"/>
      <c r="G580" s="277" t="s">
        <v>71</v>
      </c>
      <c r="H580" s="283">
        <v>7.3999999999999996E-2</v>
      </c>
      <c r="I580" s="279">
        <f>'Chapter-12_Road'!$J$421</f>
        <v>80630.643149999989</v>
      </c>
      <c r="J580" s="279">
        <f>I580*H580</f>
        <v>5966.6675930999991</v>
      </c>
    </row>
    <row r="581" spans="1:10" ht="27" customHeight="1">
      <c r="A581" s="274"/>
      <c r="B581" s="275"/>
      <c r="C581" s="273"/>
      <c r="D581" s="737" t="s">
        <v>2547</v>
      </c>
      <c r="E581" s="737"/>
      <c r="F581" s="737"/>
      <c r="G581" s="273"/>
      <c r="H581" s="273"/>
      <c r="I581" s="273"/>
      <c r="J581" s="273"/>
    </row>
    <row r="582" spans="1:10">
      <c r="A582" s="274"/>
      <c r="B582" s="275"/>
      <c r="C582" s="272" t="s">
        <v>957</v>
      </c>
      <c r="D582" s="272" t="s">
        <v>2548</v>
      </c>
      <c r="E582" s="273"/>
      <c r="F582" s="273"/>
      <c r="G582" s="273"/>
      <c r="H582" s="290"/>
      <c r="I582" s="273"/>
      <c r="J582" s="273"/>
    </row>
    <row r="583" spans="1:10" ht="29.25" customHeight="1">
      <c r="A583" s="274"/>
      <c r="B583" s="275"/>
      <c r="C583" s="273"/>
      <c r="D583" s="737" t="s">
        <v>2549</v>
      </c>
      <c r="E583" s="737"/>
      <c r="F583" s="737"/>
      <c r="G583" s="273"/>
      <c r="H583" s="273"/>
      <c r="I583" s="273"/>
      <c r="J583" s="273"/>
    </row>
    <row r="584" spans="1:10">
      <c r="A584" s="274"/>
      <c r="B584" s="275"/>
      <c r="C584" s="273"/>
      <c r="D584" s="276" t="s">
        <v>2550</v>
      </c>
      <c r="E584" s="273"/>
      <c r="F584" s="273"/>
      <c r="G584" s="277" t="s">
        <v>54</v>
      </c>
      <c r="H584" s="278">
        <v>8.14</v>
      </c>
      <c r="I584" s="279">
        <f>$J$394</f>
        <v>119.66486175000003</v>
      </c>
      <c r="J584" s="279">
        <f>I584*H584</f>
        <v>974.0719746450003</v>
      </c>
    </row>
    <row r="585" spans="1:10">
      <c r="A585" s="274"/>
      <c r="B585" s="275"/>
      <c r="C585" s="272" t="s">
        <v>959</v>
      </c>
      <c r="D585" s="272" t="s">
        <v>1481</v>
      </c>
      <c r="E585" s="273"/>
      <c r="F585" s="273"/>
      <c r="G585" s="273"/>
      <c r="H585" s="273"/>
      <c r="I585" s="273"/>
      <c r="J585" s="280">
        <f>SUM(J564:J584)*12.5%</f>
        <v>1752.0553943571449</v>
      </c>
    </row>
    <row r="586" spans="1:10">
      <c r="A586" s="274"/>
      <c r="B586" s="275"/>
      <c r="C586" s="272"/>
      <c r="D586" s="272"/>
      <c r="E586" s="273"/>
      <c r="F586" s="273"/>
      <c r="G586" s="273"/>
      <c r="H586" s="273"/>
      <c r="I586" s="273"/>
      <c r="J586" s="280"/>
    </row>
    <row r="587" spans="1:10">
      <c r="A587" s="274"/>
      <c r="B587" s="275"/>
      <c r="C587" s="276" t="s">
        <v>2551</v>
      </c>
      <c r="D587" s="273"/>
      <c r="E587" s="273"/>
      <c r="F587" s="273"/>
      <c r="G587" s="273"/>
      <c r="H587" s="273"/>
      <c r="I587" s="273"/>
      <c r="J587" s="279">
        <f>SUM(J564:J585)</f>
        <v>15768.498549214304</v>
      </c>
    </row>
    <row r="588" spans="1:10">
      <c r="A588" s="274"/>
      <c r="B588" s="275"/>
      <c r="C588" s="272" t="s">
        <v>2552</v>
      </c>
      <c r="D588" s="273"/>
      <c r="E588" s="273"/>
      <c r="F588" s="273"/>
      <c r="G588" s="273"/>
      <c r="H588" s="273"/>
      <c r="I588" s="273"/>
      <c r="J588" s="280">
        <f>J587/30</f>
        <v>525.61661830714343</v>
      </c>
    </row>
    <row r="589" spans="1:10" ht="39.75" customHeight="1">
      <c r="A589" s="274"/>
      <c r="B589" s="291" t="s">
        <v>726</v>
      </c>
      <c r="C589" s="738" t="s">
        <v>2553</v>
      </c>
      <c r="D589" s="738"/>
      <c r="E589" s="738"/>
      <c r="F589" s="738"/>
      <c r="G589" s="273"/>
      <c r="H589" s="273"/>
      <c r="I589" s="273"/>
      <c r="J589" s="273"/>
    </row>
    <row r="590" spans="1:10" ht="25.5">
      <c r="A590" s="270">
        <v>10.130000000000001</v>
      </c>
      <c r="B590" s="271" t="s">
        <v>2411</v>
      </c>
      <c r="C590" s="272" t="s">
        <v>939</v>
      </c>
      <c r="D590" s="273"/>
      <c r="E590" s="273"/>
      <c r="F590" s="273"/>
      <c r="G590" s="273"/>
      <c r="H590" s="273"/>
      <c r="I590" s="273"/>
      <c r="J590" s="273"/>
    </row>
    <row r="591" spans="1:10" ht="90.75" customHeight="1">
      <c r="A591" s="274"/>
      <c r="B591" s="275"/>
      <c r="C591" s="737" t="s">
        <v>940</v>
      </c>
      <c r="D591" s="737"/>
      <c r="E591" s="737"/>
      <c r="F591" s="737"/>
      <c r="G591" s="273"/>
      <c r="H591" s="273"/>
      <c r="I591" s="273"/>
      <c r="J591" s="273"/>
    </row>
    <row r="592" spans="1:10">
      <c r="A592" s="274"/>
      <c r="B592" s="275"/>
      <c r="C592" s="276" t="s">
        <v>2534</v>
      </c>
      <c r="D592" s="273"/>
      <c r="E592" s="273"/>
      <c r="F592" s="273"/>
      <c r="G592" s="273"/>
      <c r="H592" s="273"/>
      <c r="I592" s="273"/>
      <c r="J592" s="273"/>
    </row>
    <row r="593" spans="1:10">
      <c r="A593" s="274"/>
      <c r="B593" s="275"/>
      <c r="C593" s="276" t="s">
        <v>1453</v>
      </c>
      <c r="D593" s="273"/>
      <c r="E593" s="273"/>
      <c r="F593" s="273"/>
      <c r="G593" s="273"/>
      <c r="H593" s="273"/>
      <c r="I593" s="273"/>
      <c r="J593" s="273"/>
    </row>
    <row r="594" spans="1:10">
      <c r="A594" s="274"/>
      <c r="B594" s="275"/>
      <c r="C594" s="272" t="s">
        <v>953</v>
      </c>
      <c r="D594" s="272" t="s">
        <v>1230</v>
      </c>
      <c r="E594" s="273"/>
      <c r="F594" s="273"/>
      <c r="G594" s="273"/>
      <c r="H594" s="273"/>
      <c r="I594" s="273"/>
      <c r="J594" s="273"/>
    </row>
    <row r="595" spans="1:10">
      <c r="A595" s="274"/>
      <c r="B595" s="275"/>
      <c r="C595" s="273"/>
      <c r="D595" s="276" t="s">
        <v>17</v>
      </c>
      <c r="E595" s="273"/>
      <c r="F595" s="273"/>
      <c r="G595" s="277" t="s">
        <v>4</v>
      </c>
      <c r="H595" s="278">
        <v>0.12</v>
      </c>
      <c r="I595" s="279">
        <f>Labour!D16</f>
        <v>466.67</v>
      </c>
      <c r="J595" s="279">
        <f>I595*H595</f>
        <v>56.000399999999999</v>
      </c>
    </row>
    <row r="596" spans="1:10">
      <c r="A596" s="274"/>
      <c r="B596" s="275"/>
      <c r="C596" s="273"/>
      <c r="D596" s="276" t="s">
        <v>6</v>
      </c>
      <c r="E596" s="273"/>
      <c r="F596" s="273"/>
      <c r="G596" s="277" t="s">
        <v>4</v>
      </c>
      <c r="H596" s="278">
        <v>0.4</v>
      </c>
      <c r="I596" s="279">
        <f>Labour!D5</f>
        <v>527.33000000000004</v>
      </c>
      <c r="J596" s="279">
        <f>H596*I596</f>
        <v>210.93200000000002</v>
      </c>
    </row>
    <row r="597" spans="1:10">
      <c r="A597" s="274"/>
      <c r="B597" s="275"/>
      <c r="C597" s="273"/>
      <c r="D597" s="276" t="s">
        <v>18</v>
      </c>
      <c r="E597" s="273"/>
      <c r="F597" s="273"/>
      <c r="G597" s="277" t="s">
        <v>4</v>
      </c>
      <c r="H597" s="278">
        <v>2.5</v>
      </c>
      <c r="I597" s="279">
        <f>Labour!D17</f>
        <v>466.67</v>
      </c>
      <c r="J597" s="279">
        <f>I597*H597</f>
        <v>1166.675</v>
      </c>
    </row>
    <row r="598" spans="1:10">
      <c r="A598" s="274"/>
      <c r="B598" s="275"/>
      <c r="C598" s="272" t="s">
        <v>955</v>
      </c>
      <c r="D598" s="272" t="s">
        <v>1293</v>
      </c>
      <c r="E598" s="273"/>
      <c r="F598" s="273"/>
      <c r="G598" s="273"/>
      <c r="H598" s="273"/>
      <c r="I598" s="273"/>
      <c r="J598" s="273"/>
    </row>
    <row r="599" spans="1:10">
      <c r="A599" s="274"/>
      <c r="B599" s="275"/>
      <c r="C599" s="273"/>
      <c r="D599" s="276" t="s">
        <v>2554</v>
      </c>
      <c r="E599" s="273"/>
      <c r="F599" s="273"/>
      <c r="G599" s="277" t="s">
        <v>65</v>
      </c>
      <c r="H599" s="278">
        <v>40.15</v>
      </c>
      <c r="I599" s="279">
        <f>Material!D36</f>
        <v>90</v>
      </c>
      <c r="J599" s="279">
        <f>I599*H599</f>
        <v>3613.5</v>
      </c>
    </row>
    <row r="600" spans="1:10">
      <c r="A600" s="274"/>
      <c r="B600" s="275"/>
      <c r="C600" s="273"/>
      <c r="D600" s="276" t="s">
        <v>2555</v>
      </c>
      <c r="E600" s="273"/>
      <c r="F600" s="273"/>
      <c r="G600" s="273"/>
      <c r="H600" s="273"/>
      <c r="I600" s="273"/>
      <c r="J600" s="273"/>
    </row>
    <row r="601" spans="1:10">
      <c r="A601" s="274"/>
      <c r="B601" s="275"/>
      <c r="C601" s="273"/>
      <c r="D601" s="276" t="s">
        <v>2556</v>
      </c>
      <c r="E601" s="273"/>
      <c r="F601" s="273"/>
      <c r="G601" s="273"/>
      <c r="H601" s="273"/>
      <c r="I601" s="273"/>
      <c r="J601" s="273"/>
    </row>
    <row r="602" spans="1:10">
      <c r="A602" s="274"/>
      <c r="B602" s="275"/>
      <c r="C602" s="273"/>
      <c r="D602" s="276" t="s">
        <v>2557</v>
      </c>
      <c r="E602" s="273"/>
      <c r="F602" s="273"/>
      <c r="G602" s="273"/>
      <c r="H602" s="273"/>
      <c r="I602" s="273"/>
      <c r="J602" s="273"/>
    </row>
    <row r="603" spans="1:10">
      <c r="A603" s="274"/>
      <c r="B603" s="275"/>
      <c r="C603" s="273"/>
      <c r="D603" s="276" t="s">
        <v>2384</v>
      </c>
      <c r="E603" s="273"/>
      <c r="F603" s="273"/>
      <c r="G603" s="277" t="s">
        <v>29</v>
      </c>
      <c r="H603" s="283">
        <v>0.70199999999999996</v>
      </c>
      <c r="I603" s="279">
        <f>'Chapter-12_Road'!J314</f>
        <v>5807.7701550000002</v>
      </c>
      <c r="J603" s="279">
        <f>H603*I603</f>
        <v>4077.0546488099999</v>
      </c>
    </row>
    <row r="604" spans="1:10">
      <c r="A604" s="274"/>
      <c r="B604" s="275"/>
      <c r="C604" s="273"/>
      <c r="D604" s="276" t="s">
        <v>2558</v>
      </c>
      <c r="E604" s="273"/>
      <c r="F604" s="273"/>
      <c r="G604" s="273"/>
      <c r="H604" s="273"/>
      <c r="I604" s="273"/>
      <c r="J604" s="279">
        <v>114.56704805831998</v>
      </c>
    </row>
    <row r="605" spans="1:10" ht="27.75" customHeight="1">
      <c r="A605" s="274"/>
      <c r="B605" s="275"/>
      <c r="C605" s="273"/>
      <c r="D605" s="737" t="s">
        <v>2541</v>
      </c>
      <c r="E605" s="737"/>
      <c r="F605" s="737"/>
      <c r="G605" s="273"/>
      <c r="H605" s="273"/>
      <c r="I605" s="273"/>
      <c r="J605" s="273"/>
    </row>
    <row r="606" spans="1:10">
      <c r="A606" s="274"/>
      <c r="B606" s="275"/>
      <c r="C606" s="273"/>
      <c r="D606" s="276" t="s">
        <v>2542</v>
      </c>
      <c r="E606" s="273"/>
      <c r="F606" s="273"/>
      <c r="G606" s="273"/>
      <c r="H606" s="273"/>
      <c r="I606" s="273"/>
      <c r="J606" s="273"/>
    </row>
    <row r="607" spans="1:10">
      <c r="A607" s="274"/>
      <c r="B607" s="275"/>
      <c r="C607" s="273"/>
      <c r="D607" s="276" t="s">
        <v>2559</v>
      </c>
      <c r="E607" s="273"/>
      <c r="F607" s="273"/>
      <c r="G607" s="273"/>
      <c r="H607" s="273"/>
      <c r="I607" s="273"/>
      <c r="J607" s="273"/>
    </row>
    <row r="608" spans="1:10">
      <c r="A608" s="274"/>
      <c r="B608" s="275"/>
      <c r="C608" s="273"/>
      <c r="D608" s="276" t="s">
        <v>2560</v>
      </c>
      <c r="E608" s="273"/>
      <c r="F608" s="273"/>
      <c r="G608" s="273"/>
      <c r="H608" s="273"/>
      <c r="I608" s="273"/>
      <c r="J608" s="273"/>
    </row>
    <row r="609" spans="1:10">
      <c r="A609" s="274"/>
      <c r="B609" s="275"/>
      <c r="C609" s="273"/>
      <c r="D609" s="276" t="s">
        <v>2544</v>
      </c>
      <c r="E609" s="273"/>
      <c r="F609" s="273"/>
      <c r="G609" s="273"/>
      <c r="H609" s="273"/>
      <c r="I609" s="273"/>
      <c r="J609" s="273"/>
    </row>
    <row r="610" spans="1:10">
      <c r="A610" s="274"/>
      <c r="B610" s="275"/>
      <c r="C610" s="273"/>
      <c r="D610" s="276" t="s">
        <v>2561</v>
      </c>
      <c r="E610" s="273"/>
      <c r="F610" s="273"/>
      <c r="G610" s="273"/>
      <c r="H610" s="273"/>
      <c r="I610" s="273"/>
      <c r="J610" s="273"/>
    </row>
    <row r="611" spans="1:10">
      <c r="A611" s="274"/>
      <c r="B611" s="275"/>
      <c r="C611" s="273"/>
      <c r="D611" s="276" t="s">
        <v>2562</v>
      </c>
      <c r="E611" s="273"/>
      <c r="F611" s="273"/>
      <c r="G611" s="273"/>
      <c r="H611" s="273"/>
      <c r="I611" s="273"/>
      <c r="J611" s="273"/>
    </row>
    <row r="612" spans="1:10">
      <c r="A612" s="274"/>
      <c r="B612" s="275"/>
      <c r="C612" s="273"/>
      <c r="D612" s="272" t="s">
        <v>2563</v>
      </c>
      <c r="E612" s="272"/>
      <c r="F612" s="272"/>
      <c r="G612" s="273"/>
      <c r="H612" s="273"/>
      <c r="I612" s="273"/>
      <c r="J612" s="273"/>
    </row>
    <row r="613" spans="1:10">
      <c r="A613" s="274"/>
      <c r="B613" s="275"/>
      <c r="C613" s="273"/>
      <c r="D613" s="276" t="s">
        <v>2386</v>
      </c>
      <c r="E613" s="273"/>
      <c r="F613" s="273"/>
      <c r="G613" s="277" t="s">
        <v>71</v>
      </c>
      <c r="H613" s="283">
        <v>0.111</v>
      </c>
      <c r="I613" s="279">
        <f>'Chapter-12_Road'!$J$421</f>
        <v>80630.643149999989</v>
      </c>
      <c r="J613" s="279">
        <f>I613*H613</f>
        <v>8950.0013896499986</v>
      </c>
    </row>
    <row r="614" spans="1:10" ht="27.75" customHeight="1">
      <c r="A614" s="274"/>
      <c r="B614" s="275"/>
      <c r="C614" s="273"/>
      <c r="D614" s="737" t="s">
        <v>2564</v>
      </c>
      <c r="E614" s="737"/>
      <c r="F614" s="737"/>
      <c r="G614" s="273"/>
      <c r="H614" s="273"/>
      <c r="I614" s="273"/>
      <c r="J614" s="273"/>
    </row>
    <row r="615" spans="1:10">
      <c r="A615" s="274"/>
      <c r="B615" s="275"/>
      <c r="C615" s="272" t="s">
        <v>957</v>
      </c>
      <c r="D615" s="272" t="s">
        <v>2548</v>
      </c>
      <c r="E615" s="273"/>
      <c r="F615" s="273"/>
      <c r="G615" s="273"/>
      <c r="H615" s="273"/>
      <c r="I615" s="273"/>
      <c r="J615" s="273"/>
    </row>
    <row r="616" spans="1:10" ht="30.75" customHeight="1">
      <c r="A616" s="274"/>
      <c r="B616" s="275"/>
      <c r="C616" s="273"/>
      <c r="D616" s="737" t="s">
        <v>2565</v>
      </c>
      <c r="E616" s="737"/>
      <c r="F616" s="737"/>
      <c r="G616" s="273"/>
      <c r="H616" s="273"/>
      <c r="I616" s="273"/>
      <c r="J616" s="273"/>
    </row>
    <row r="617" spans="1:10">
      <c r="A617" s="274"/>
      <c r="B617" s="275"/>
      <c r="C617" s="273"/>
      <c r="D617" s="276" t="s">
        <v>2550</v>
      </c>
      <c r="E617" s="273"/>
      <c r="F617" s="273"/>
      <c r="G617" s="277" t="s">
        <v>54</v>
      </c>
      <c r="H617" s="278">
        <v>12.1</v>
      </c>
      <c r="I617" s="279">
        <f>$J$394</f>
        <v>119.66486175000003</v>
      </c>
      <c r="J617" s="279">
        <f>I617*H617</f>
        <v>1447.9448271750002</v>
      </c>
    </row>
    <row r="618" spans="1:10">
      <c r="A618" s="274"/>
      <c r="B618" s="275"/>
      <c r="C618" s="272" t="s">
        <v>959</v>
      </c>
      <c r="D618" s="272" t="s">
        <v>1481</v>
      </c>
      <c r="E618" s="273"/>
      <c r="F618" s="273"/>
      <c r="G618" s="273"/>
      <c r="H618" s="273"/>
      <c r="I618" s="273"/>
      <c r="J618" s="280">
        <f>SUM(J594:J617)*12.5%</f>
        <v>2454.5844142116648</v>
      </c>
    </row>
    <row r="619" spans="1:10">
      <c r="A619" s="274"/>
      <c r="B619" s="275"/>
      <c r="C619" s="272"/>
      <c r="D619" s="272"/>
      <c r="E619" s="273"/>
      <c r="F619" s="273"/>
      <c r="G619" s="273"/>
      <c r="H619" s="273"/>
      <c r="I619" s="273"/>
      <c r="J619" s="280"/>
    </row>
    <row r="620" spans="1:10">
      <c r="A620" s="274"/>
      <c r="B620" s="275"/>
      <c r="C620" s="276" t="s">
        <v>2551</v>
      </c>
      <c r="D620" s="273"/>
      <c r="E620" s="273"/>
      <c r="F620" s="273"/>
      <c r="G620" s="273"/>
      <c r="H620" s="273"/>
      <c r="I620" s="273"/>
      <c r="J620" s="279">
        <f>SUM(J595:J618)</f>
        <v>22091.259727904984</v>
      </c>
    </row>
    <row r="621" spans="1:10">
      <c r="A621" s="274"/>
      <c r="B621" s="275"/>
      <c r="C621" s="272" t="s">
        <v>2566</v>
      </c>
      <c r="D621" s="273"/>
      <c r="E621" s="273"/>
      <c r="F621" s="273"/>
      <c r="G621" s="273"/>
      <c r="H621" s="273"/>
      <c r="I621" s="273"/>
      <c r="J621" s="280">
        <f>J620/30</f>
        <v>736.37532426349946</v>
      </c>
    </row>
    <row r="622" spans="1:10" ht="39.75" customHeight="1">
      <c r="A622" s="274"/>
      <c r="B622" s="291" t="s">
        <v>726</v>
      </c>
      <c r="C622" s="738" t="s">
        <v>2553</v>
      </c>
      <c r="D622" s="738"/>
      <c r="E622" s="738"/>
      <c r="F622" s="738"/>
      <c r="G622" s="273"/>
      <c r="H622" s="273"/>
      <c r="I622" s="273"/>
      <c r="J622" s="273"/>
    </row>
    <row r="623" spans="1:10" ht="27.75" customHeight="1">
      <c r="A623" s="270">
        <v>10.14</v>
      </c>
      <c r="B623" s="271" t="s">
        <v>2567</v>
      </c>
      <c r="C623" s="739" t="s">
        <v>941</v>
      </c>
      <c r="D623" s="739"/>
      <c r="E623" s="739"/>
      <c r="F623" s="739"/>
      <c r="G623" s="273"/>
      <c r="H623" s="273"/>
      <c r="I623" s="273"/>
      <c r="J623" s="273"/>
    </row>
    <row r="624" spans="1:10" ht="52.5" customHeight="1">
      <c r="A624" s="274"/>
      <c r="B624" s="275"/>
      <c r="C624" s="737" t="s">
        <v>942</v>
      </c>
      <c r="D624" s="737"/>
      <c r="E624" s="737"/>
      <c r="F624" s="737"/>
      <c r="G624" s="273"/>
      <c r="H624" s="273"/>
      <c r="I624" s="273"/>
      <c r="J624" s="273"/>
    </row>
    <row r="625" spans="1:10">
      <c r="A625" s="274"/>
      <c r="B625" s="275"/>
      <c r="C625" s="276" t="s">
        <v>2568</v>
      </c>
      <c r="D625" s="273"/>
      <c r="E625" s="273"/>
      <c r="F625" s="273"/>
      <c r="G625" s="273"/>
      <c r="H625" s="273"/>
      <c r="I625" s="273"/>
      <c r="J625" s="273"/>
    </row>
    <row r="626" spans="1:10">
      <c r="A626" s="274"/>
      <c r="B626" s="275"/>
      <c r="C626" s="276" t="s">
        <v>1442</v>
      </c>
      <c r="D626" s="273"/>
      <c r="E626" s="273"/>
      <c r="F626" s="273"/>
      <c r="G626" s="273"/>
      <c r="H626" s="273"/>
      <c r="I626" s="273"/>
      <c r="J626" s="273"/>
    </row>
    <row r="627" spans="1:10" ht="12.75" customHeight="1">
      <c r="A627" s="274"/>
      <c r="B627" s="275"/>
      <c r="C627" s="272" t="s">
        <v>576</v>
      </c>
      <c r="D627" s="739" t="s">
        <v>2569</v>
      </c>
      <c r="E627" s="739"/>
      <c r="F627" s="739"/>
      <c r="G627" s="273"/>
      <c r="H627" s="273"/>
      <c r="I627" s="273"/>
      <c r="J627" s="273"/>
    </row>
    <row r="628" spans="1:10">
      <c r="A628" s="274"/>
      <c r="B628" s="275"/>
      <c r="C628" s="273"/>
      <c r="D628" s="276" t="s">
        <v>1370</v>
      </c>
      <c r="E628" s="273"/>
      <c r="F628" s="273"/>
      <c r="G628" s="277" t="s">
        <v>29</v>
      </c>
      <c r="H628" s="283">
        <v>1.296</v>
      </c>
      <c r="I628" s="279">
        <f>'Chapter-11_Road'!J17</f>
        <v>436.80312000000004</v>
      </c>
      <c r="J628" s="279">
        <f>H628*I628</f>
        <v>566.09684352000011</v>
      </c>
    </row>
    <row r="629" spans="1:10" ht="12.75" customHeight="1">
      <c r="A629" s="274"/>
      <c r="B629" s="275"/>
      <c r="C629" s="272" t="s">
        <v>578</v>
      </c>
      <c r="D629" s="739" t="s">
        <v>2570</v>
      </c>
      <c r="E629" s="739"/>
      <c r="F629" s="739"/>
      <c r="G629" s="273"/>
      <c r="H629" s="273"/>
      <c r="I629" s="278"/>
      <c r="J629" s="273"/>
    </row>
    <row r="630" spans="1:10">
      <c r="A630" s="274"/>
      <c r="B630" s="275"/>
      <c r="C630" s="273"/>
      <c r="D630" s="276" t="s">
        <v>2571</v>
      </c>
      <c r="E630" s="273"/>
      <c r="F630" s="273"/>
      <c r="G630" s="277" t="s">
        <v>29</v>
      </c>
      <c r="H630" s="283">
        <v>0.64800000000000002</v>
      </c>
      <c r="I630" s="279">
        <f>'Chapter-11_Road'!J208</f>
        <v>5468.2081740000003</v>
      </c>
      <c r="J630" s="279">
        <f>H630*I630</f>
        <v>3543.3988967520004</v>
      </c>
    </row>
    <row r="631" spans="1:10">
      <c r="A631" s="274"/>
      <c r="B631" s="275"/>
      <c r="C631" s="272" t="s">
        <v>580</v>
      </c>
      <c r="D631" s="272" t="s">
        <v>2572</v>
      </c>
      <c r="E631" s="273"/>
      <c r="F631" s="273"/>
      <c r="G631" s="273"/>
      <c r="H631" s="273"/>
      <c r="I631" s="278"/>
      <c r="J631" s="273"/>
    </row>
    <row r="632" spans="1:10">
      <c r="A632" s="274"/>
      <c r="B632" s="275"/>
      <c r="C632" s="273"/>
      <c r="D632" s="276" t="s">
        <v>2573</v>
      </c>
      <c r="E632" s="273"/>
      <c r="F632" s="273"/>
      <c r="G632" s="277" t="s">
        <v>54</v>
      </c>
      <c r="H632" s="278">
        <v>4.71</v>
      </c>
      <c r="I632" s="283">
        <f>J410</f>
        <v>102.75648750000001</v>
      </c>
      <c r="J632" s="279">
        <f>I632*H632</f>
        <v>483.98305612500002</v>
      </c>
    </row>
    <row r="633" spans="1:10" ht="12.75" customHeight="1">
      <c r="A633" s="274"/>
      <c r="B633" s="275"/>
      <c r="C633" s="272" t="s">
        <v>2367</v>
      </c>
      <c r="D633" s="739" t="s">
        <v>2574</v>
      </c>
      <c r="E633" s="739"/>
      <c r="F633" s="739"/>
      <c r="G633" s="273"/>
      <c r="H633" s="273"/>
      <c r="I633" s="273"/>
      <c r="J633" s="273"/>
    </row>
    <row r="634" spans="1:10">
      <c r="A634" s="274"/>
      <c r="B634" s="275"/>
      <c r="C634" s="273"/>
      <c r="D634" s="276" t="s">
        <v>2573</v>
      </c>
      <c r="E634" s="273"/>
      <c r="F634" s="273"/>
      <c r="G634" s="277" t="s">
        <v>54</v>
      </c>
      <c r="H634" s="278">
        <v>2.16</v>
      </c>
      <c r="I634" s="283">
        <f>J410</f>
        <v>102.75648750000001</v>
      </c>
      <c r="J634" s="279">
        <f>I634*H634</f>
        <v>221.95401300000003</v>
      </c>
    </row>
    <row r="635" spans="1:10">
      <c r="A635" s="274"/>
      <c r="B635" s="275"/>
      <c r="C635" s="273"/>
      <c r="D635" s="272" t="s">
        <v>953</v>
      </c>
      <c r="E635" s="272" t="s">
        <v>2360</v>
      </c>
      <c r="F635" s="273"/>
      <c r="G635" s="273"/>
      <c r="H635" s="273"/>
      <c r="I635" s="273"/>
      <c r="J635" s="273"/>
    </row>
    <row r="636" spans="1:10">
      <c r="A636" s="274"/>
      <c r="B636" s="275"/>
      <c r="C636" s="273"/>
      <c r="D636" s="273"/>
      <c r="E636" s="276" t="s">
        <v>17</v>
      </c>
      <c r="F636" s="273"/>
      <c r="G636" s="277" t="s">
        <v>4</v>
      </c>
      <c r="H636" s="278">
        <v>0.01</v>
      </c>
      <c r="I636" s="279">
        <f>Labour!D16</f>
        <v>466.67</v>
      </c>
      <c r="J636" s="279">
        <f>I636*H636</f>
        <v>4.6667000000000005</v>
      </c>
    </row>
    <row r="637" spans="1:10">
      <c r="A637" s="274"/>
      <c r="B637" s="275"/>
      <c r="C637" s="273"/>
      <c r="D637" s="273"/>
      <c r="E637" s="276" t="s">
        <v>18</v>
      </c>
      <c r="F637" s="273"/>
      <c r="G637" s="277" t="s">
        <v>4</v>
      </c>
      <c r="H637" s="278">
        <v>0.25</v>
      </c>
      <c r="I637" s="279">
        <f>Labour!D17</f>
        <v>466.67</v>
      </c>
      <c r="J637" s="279">
        <f>I637*H637</f>
        <v>116.6675</v>
      </c>
    </row>
    <row r="638" spans="1:10">
      <c r="A638" s="274"/>
      <c r="B638" s="275"/>
      <c r="C638" s="273"/>
      <c r="D638" s="273"/>
      <c r="E638" s="276" t="s">
        <v>22</v>
      </c>
      <c r="F638" s="273"/>
      <c r="G638" s="277" t="s">
        <v>4</v>
      </c>
      <c r="H638" s="278">
        <v>0.01</v>
      </c>
      <c r="I638" s="279">
        <f>Labour!D21</f>
        <v>484.17</v>
      </c>
      <c r="J638" s="279">
        <f>H638*I638</f>
        <v>4.8417000000000003</v>
      </c>
    </row>
    <row r="639" spans="1:10">
      <c r="A639" s="274"/>
      <c r="B639" s="275"/>
      <c r="C639" s="273"/>
      <c r="D639" s="272" t="s">
        <v>955</v>
      </c>
      <c r="E639" s="272" t="s">
        <v>1293</v>
      </c>
      <c r="F639" s="273"/>
      <c r="G639" s="273"/>
      <c r="H639" s="273"/>
      <c r="I639" s="273"/>
      <c r="J639" s="273"/>
    </row>
    <row r="640" spans="1:10">
      <c r="A640" s="274"/>
      <c r="B640" s="275"/>
      <c r="C640" s="273"/>
      <c r="D640" s="273"/>
      <c r="E640" s="276" t="s">
        <v>2575</v>
      </c>
      <c r="F640" s="273"/>
      <c r="G640" s="277" t="s">
        <v>27</v>
      </c>
      <c r="H640" s="278">
        <v>30</v>
      </c>
      <c r="I640" s="279">
        <f>Material!D85</f>
        <v>850</v>
      </c>
      <c r="J640" s="279">
        <f>H640*I640</f>
        <v>25500</v>
      </c>
    </row>
    <row r="641" spans="1:10" ht="41.25" customHeight="1">
      <c r="A641" s="274"/>
      <c r="B641" s="275"/>
      <c r="C641" s="273"/>
      <c r="D641" s="273"/>
      <c r="E641" s="737" t="s">
        <v>2576</v>
      </c>
      <c r="F641" s="737"/>
      <c r="G641" s="277" t="s">
        <v>65</v>
      </c>
      <c r="H641" s="278">
        <v>104.33</v>
      </c>
      <c r="I641" s="279">
        <f>Material!D103/1000</f>
        <v>85</v>
      </c>
      <c r="J641" s="279">
        <f>H641*I641</f>
        <v>8868.0499999999993</v>
      </c>
    </row>
    <row r="642" spans="1:10" ht="15.75" customHeight="1">
      <c r="A642" s="274"/>
      <c r="B642" s="275"/>
      <c r="C642" s="273"/>
      <c r="D642" s="273"/>
      <c r="E642" s="276" t="s">
        <v>2577</v>
      </c>
      <c r="F642" s="273"/>
      <c r="G642" s="273"/>
      <c r="H642" s="273"/>
      <c r="I642" s="273"/>
      <c r="J642" s="279">
        <v>345.21240299999999</v>
      </c>
    </row>
    <row r="643" spans="1:10">
      <c r="A643" s="274"/>
      <c r="B643" s="275"/>
      <c r="C643" s="273"/>
      <c r="D643" s="272" t="s">
        <v>957</v>
      </c>
      <c r="E643" s="272" t="s">
        <v>1231</v>
      </c>
      <c r="F643" s="273"/>
      <c r="G643" s="273"/>
      <c r="H643" s="273"/>
      <c r="I643" s="273"/>
      <c r="J643" s="273"/>
    </row>
    <row r="644" spans="1:10">
      <c r="A644" s="274"/>
      <c r="B644" s="275"/>
      <c r="C644" s="273"/>
      <c r="D644" s="273"/>
      <c r="E644" s="276" t="s">
        <v>2502</v>
      </c>
      <c r="F644" s="273"/>
      <c r="G644" s="277" t="s">
        <v>89</v>
      </c>
      <c r="H644" s="278">
        <v>0.06</v>
      </c>
      <c r="I644" s="279">
        <f>'Plant &amp; Machinery'!G50</f>
        <v>697</v>
      </c>
      <c r="J644" s="279">
        <f>H644*I644</f>
        <v>41.82</v>
      </c>
    </row>
    <row r="645" spans="1:10">
      <c r="A645" s="274"/>
      <c r="B645" s="275"/>
      <c r="C645" s="273"/>
      <c r="D645" s="272" t="s">
        <v>959</v>
      </c>
      <c r="E645" s="272" t="s">
        <v>1481</v>
      </c>
      <c r="F645" s="273"/>
      <c r="G645" s="273"/>
      <c r="H645" s="273"/>
      <c r="I645" s="273"/>
      <c r="J645" s="280">
        <f>SUM(J636:J644)*12.5%</f>
        <v>4360.1572878749994</v>
      </c>
    </row>
    <row r="646" spans="1:10">
      <c r="A646" s="274"/>
      <c r="B646" s="275"/>
      <c r="C646" s="273"/>
      <c r="D646" s="272"/>
      <c r="E646" s="272"/>
      <c r="F646" s="273"/>
      <c r="G646" s="273"/>
      <c r="H646" s="273"/>
      <c r="I646" s="273"/>
      <c r="J646" s="280"/>
    </row>
    <row r="647" spans="1:10">
      <c r="A647" s="274"/>
      <c r="B647" s="275"/>
      <c r="C647" s="273"/>
      <c r="D647" s="276" t="s">
        <v>2578</v>
      </c>
      <c r="E647" s="273"/>
      <c r="F647" s="273"/>
      <c r="G647" s="273"/>
      <c r="H647" s="273"/>
      <c r="I647" s="273"/>
      <c r="J647" s="279">
        <f>SUM(J628:J645)</f>
        <v>44056.848400272</v>
      </c>
    </row>
    <row r="648" spans="1:10">
      <c r="A648" s="274"/>
      <c r="B648" s="275"/>
      <c r="C648" s="273"/>
      <c r="D648" s="272" t="s">
        <v>2579</v>
      </c>
      <c r="E648" s="273"/>
      <c r="F648" s="273"/>
      <c r="G648" s="273"/>
      <c r="H648" s="273"/>
      <c r="I648" s="273"/>
      <c r="J648" s="280">
        <f>J647/10</f>
        <v>4405.6848400272002</v>
      </c>
    </row>
    <row r="649" spans="1:10" ht="28.5" customHeight="1">
      <c r="A649" s="270">
        <v>10.15</v>
      </c>
      <c r="B649" s="271" t="s">
        <v>2411</v>
      </c>
      <c r="C649" s="739" t="s">
        <v>943</v>
      </c>
      <c r="D649" s="739"/>
      <c r="E649" s="739"/>
      <c r="F649" s="739"/>
      <c r="G649" s="273"/>
      <c r="H649" s="273"/>
      <c r="I649" s="273"/>
      <c r="J649" s="273"/>
    </row>
    <row r="650" spans="1:10" ht="54" customHeight="1">
      <c r="A650" s="274"/>
      <c r="B650" s="275"/>
      <c r="C650" s="737" t="s">
        <v>944</v>
      </c>
      <c r="D650" s="737"/>
      <c r="E650" s="737"/>
      <c r="F650" s="737"/>
      <c r="G650" s="273"/>
      <c r="H650" s="273"/>
      <c r="I650" s="273"/>
      <c r="J650" s="273"/>
    </row>
    <row r="651" spans="1:10">
      <c r="A651" s="274"/>
      <c r="B651" s="275"/>
      <c r="C651" s="276" t="s">
        <v>2568</v>
      </c>
      <c r="D651" s="273"/>
      <c r="E651" s="273"/>
      <c r="F651" s="273"/>
      <c r="G651" s="273"/>
      <c r="H651" s="273"/>
      <c r="I651" s="273"/>
      <c r="J651" s="273"/>
    </row>
    <row r="652" spans="1:10">
      <c r="A652" s="274"/>
      <c r="B652" s="275"/>
      <c r="C652" s="276" t="s">
        <v>2580</v>
      </c>
      <c r="D652" s="273"/>
      <c r="E652" s="273"/>
      <c r="F652" s="273"/>
      <c r="G652" s="273"/>
      <c r="H652" s="273"/>
      <c r="I652" s="273"/>
      <c r="J652" s="273"/>
    </row>
    <row r="653" spans="1:10" ht="12.75" customHeight="1">
      <c r="A653" s="274"/>
      <c r="B653" s="275"/>
      <c r="C653" s="272" t="s">
        <v>576</v>
      </c>
      <c r="D653" s="739" t="s">
        <v>2569</v>
      </c>
      <c r="E653" s="739"/>
      <c r="F653" s="739"/>
      <c r="G653" s="273"/>
      <c r="H653" s="273"/>
      <c r="I653" s="273"/>
      <c r="J653" s="273"/>
    </row>
    <row r="654" spans="1:10">
      <c r="A654" s="274"/>
      <c r="B654" s="275"/>
      <c r="C654" s="273"/>
      <c r="D654" s="276" t="s">
        <v>1370</v>
      </c>
      <c r="E654" s="273"/>
      <c r="F654" s="273"/>
      <c r="G654" s="277" t="s">
        <v>29</v>
      </c>
      <c r="H654" s="283">
        <v>1.296</v>
      </c>
      <c r="I654" s="279">
        <f>'Chapter-11_Road'!J17</f>
        <v>436.80312000000004</v>
      </c>
      <c r="J654" s="279">
        <f>H654*I654</f>
        <v>566.09684352000011</v>
      </c>
    </row>
    <row r="655" spans="1:10" ht="12.75" customHeight="1">
      <c r="A655" s="274"/>
      <c r="B655" s="275"/>
      <c r="C655" s="272" t="s">
        <v>578</v>
      </c>
      <c r="D655" s="739" t="s">
        <v>2581</v>
      </c>
      <c r="E655" s="739"/>
      <c r="F655" s="739"/>
      <c r="G655" s="273"/>
      <c r="H655" s="273"/>
      <c r="I655" s="278"/>
      <c r="J655" s="273"/>
    </row>
    <row r="656" spans="1:10">
      <c r="A656" s="274"/>
      <c r="B656" s="275"/>
      <c r="C656" s="273"/>
      <c r="D656" s="276" t="s">
        <v>2571</v>
      </c>
      <c r="E656" s="273"/>
      <c r="F656" s="273"/>
      <c r="G656" s="277" t="s">
        <v>29</v>
      </c>
      <c r="H656" s="283">
        <v>0.64800000000000002</v>
      </c>
      <c r="I656" s="279">
        <f>'Chapter-11_Road'!J208</f>
        <v>5468.2081740000003</v>
      </c>
      <c r="J656" s="279">
        <f>H656*I656</f>
        <v>3543.3988967520004</v>
      </c>
    </row>
    <row r="657" spans="1:10" ht="12.75" customHeight="1">
      <c r="A657" s="274"/>
      <c r="B657" s="275"/>
      <c r="C657" s="272" t="s">
        <v>580</v>
      </c>
      <c r="D657" s="739" t="s">
        <v>2582</v>
      </c>
      <c r="E657" s="739"/>
      <c r="F657" s="739"/>
      <c r="G657" s="273"/>
      <c r="H657" s="273"/>
      <c r="I657" s="278"/>
      <c r="J657" s="273"/>
    </row>
    <row r="658" spans="1:10">
      <c r="A658" s="274"/>
      <c r="B658" s="275"/>
      <c r="C658" s="273"/>
      <c r="D658" s="276" t="s">
        <v>2384</v>
      </c>
      <c r="E658" s="273"/>
      <c r="F658" s="273"/>
      <c r="G658" s="277" t="s">
        <v>54</v>
      </c>
      <c r="H658" s="278">
        <v>0.33</v>
      </c>
      <c r="I658" s="283">
        <f>'Chapter-12_Road'!J386</f>
        <v>6773.4131849999994</v>
      </c>
      <c r="J658" s="279">
        <f>I658*H658</f>
        <v>2235.2263510499997</v>
      </c>
    </row>
    <row r="659" spans="1:10">
      <c r="A659" s="274"/>
      <c r="B659" s="275"/>
      <c r="C659" s="272" t="s">
        <v>2367</v>
      </c>
      <c r="D659" s="272" t="s">
        <v>2572</v>
      </c>
      <c r="E659" s="273"/>
      <c r="F659" s="273"/>
      <c r="G659" s="273"/>
      <c r="H659" s="273"/>
      <c r="I659" s="273"/>
      <c r="J659" s="273"/>
    </row>
    <row r="660" spans="1:10">
      <c r="A660" s="274"/>
      <c r="B660" s="275"/>
      <c r="C660" s="273"/>
      <c r="D660" s="276" t="s">
        <v>2573</v>
      </c>
      <c r="E660" s="273"/>
      <c r="F660" s="273"/>
      <c r="G660" s="277" t="s">
        <v>54</v>
      </c>
      <c r="H660" s="278">
        <v>4.71</v>
      </c>
      <c r="I660" s="283">
        <f>J410</f>
        <v>102.75648750000001</v>
      </c>
      <c r="J660" s="279">
        <f>I660*H660</f>
        <v>483.98305612500002</v>
      </c>
    </row>
    <row r="661" spans="1:10">
      <c r="A661" s="274"/>
      <c r="B661" s="275"/>
      <c r="C661" s="273"/>
      <c r="D661" s="272" t="s">
        <v>953</v>
      </c>
      <c r="E661" s="272" t="s">
        <v>1230</v>
      </c>
      <c r="F661" s="273"/>
      <c r="G661" s="273"/>
      <c r="H661" s="273"/>
      <c r="I661" s="273"/>
      <c r="J661" s="273"/>
    </row>
    <row r="662" spans="1:10">
      <c r="A662" s="274"/>
      <c r="B662" s="275"/>
      <c r="C662" s="273"/>
      <c r="D662" s="273"/>
      <c r="E662" s="276" t="s">
        <v>17</v>
      </c>
      <c r="F662" s="273"/>
      <c r="G662" s="277" t="s">
        <v>4</v>
      </c>
      <c r="H662" s="283">
        <v>1.4E-2</v>
      </c>
      <c r="I662" s="279">
        <f>Labour!D16</f>
        <v>466.67</v>
      </c>
      <c r="J662" s="279">
        <f>I662*H662</f>
        <v>6.5333800000000002</v>
      </c>
    </row>
    <row r="663" spans="1:10">
      <c r="A663" s="274"/>
      <c r="B663" s="275"/>
      <c r="C663" s="273"/>
      <c r="D663" s="273"/>
      <c r="E663" s="276" t="s">
        <v>18</v>
      </c>
      <c r="F663" s="273"/>
      <c r="G663" s="277" t="s">
        <v>4</v>
      </c>
      <c r="H663" s="278">
        <v>0.35</v>
      </c>
      <c r="I663" s="279">
        <f>Labour!D17</f>
        <v>466.67</v>
      </c>
      <c r="J663" s="279">
        <f>I663*H663</f>
        <v>163.33449999999999</v>
      </c>
    </row>
    <row r="664" spans="1:10">
      <c r="A664" s="274"/>
      <c r="B664" s="275"/>
      <c r="C664" s="273"/>
      <c r="D664" s="273"/>
      <c r="E664" s="276" t="s">
        <v>22</v>
      </c>
      <c r="F664" s="273"/>
      <c r="G664" s="277" t="s">
        <v>4</v>
      </c>
      <c r="H664" s="278">
        <v>0.01</v>
      </c>
      <c r="I664" s="279">
        <f>Labour!D21</f>
        <v>484.17</v>
      </c>
      <c r="J664" s="279">
        <f>H664*I664</f>
        <v>4.8417000000000003</v>
      </c>
    </row>
    <row r="665" spans="1:10">
      <c r="A665" s="274"/>
      <c r="B665" s="275"/>
      <c r="C665" s="273"/>
      <c r="D665" s="272" t="s">
        <v>955</v>
      </c>
      <c r="E665" s="272" t="s">
        <v>1293</v>
      </c>
      <c r="F665" s="273"/>
      <c r="G665" s="273"/>
      <c r="H665" s="273"/>
      <c r="I665" s="273"/>
      <c r="J665" s="273"/>
    </row>
    <row r="666" spans="1:10">
      <c r="A666" s="274"/>
      <c r="B666" s="275"/>
      <c r="C666" s="273"/>
      <c r="D666" s="273"/>
      <c r="E666" s="276" t="s">
        <v>2583</v>
      </c>
      <c r="F666" s="273"/>
      <c r="G666" s="277" t="s">
        <v>27</v>
      </c>
      <c r="H666" s="278">
        <v>30</v>
      </c>
      <c r="I666" s="279">
        <f>Material!D85</f>
        <v>850</v>
      </c>
      <c r="J666" s="279">
        <f>H666*I666</f>
        <v>25500</v>
      </c>
    </row>
    <row r="667" spans="1:10">
      <c r="A667" s="274"/>
      <c r="B667" s="275"/>
      <c r="C667" s="273"/>
      <c r="D667" s="273"/>
      <c r="E667" s="276" t="s">
        <v>2584</v>
      </c>
      <c r="F667" s="273"/>
      <c r="G667" s="277" t="s">
        <v>71</v>
      </c>
      <c r="H667" s="283">
        <v>3.2000000000000001E-2</v>
      </c>
      <c r="I667" s="279">
        <f>'Chapter-12_Road'!$J$421</f>
        <v>80630.643149999989</v>
      </c>
      <c r="J667" s="279">
        <f>I667*H667</f>
        <v>2580.1805807999999</v>
      </c>
    </row>
    <row r="668" spans="1:10">
      <c r="A668" s="274"/>
      <c r="B668" s="275"/>
      <c r="C668" s="273"/>
      <c r="D668" s="272" t="s">
        <v>957</v>
      </c>
      <c r="E668" s="272" t="s">
        <v>1231</v>
      </c>
      <c r="F668" s="273"/>
      <c r="G668" s="273"/>
      <c r="H668" s="273"/>
      <c r="I668" s="273"/>
      <c r="J668" s="273"/>
    </row>
    <row r="669" spans="1:10">
      <c r="A669" s="274"/>
      <c r="B669" s="275"/>
      <c r="C669" s="273"/>
      <c r="D669" s="273"/>
      <c r="E669" s="276" t="s">
        <v>2502</v>
      </c>
      <c r="F669" s="273"/>
      <c r="G669" s="277" t="s">
        <v>89</v>
      </c>
      <c r="H669" s="278">
        <v>0.25</v>
      </c>
      <c r="I669" s="279">
        <f>'Plant &amp; Machinery'!G50</f>
        <v>697</v>
      </c>
      <c r="J669" s="279">
        <f>H669*I669</f>
        <v>174.25</v>
      </c>
    </row>
    <row r="670" spans="1:10">
      <c r="A670" s="274"/>
      <c r="B670" s="275"/>
      <c r="C670" s="273"/>
      <c r="D670" s="272" t="s">
        <v>959</v>
      </c>
      <c r="E670" s="272" t="s">
        <v>1296</v>
      </c>
      <c r="F670" s="273"/>
      <c r="G670" s="273"/>
      <c r="H670" s="273"/>
      <c r="I670" s="273"/>
      <c r="J670" s="280">
        <f>SUM(J661:J669)*12.5%</f>
        <v>3553.6425200999997</v>
      </c>
    </row>
    <row r="671" spans="1:10">
      <c r="A671" s="274"/>
      <c r="B671" s="275"/>
      <c r="C671" s="273"/>
      <c r="D671" s="272"/>
      <c r="E671" s="272"/>
      <c r="F671" s="273"/>
      <c r="G671" s="273"/>
      <c r="H671" s="273"/>
      <c r="I671" s="273"/>
      <c r="J671" s="280"/>
    </row>
    <row r="672" spans="1:10">
      <c r="A672" s="274"/>
      <c r="B672" s="275"/>
      <c r="C672" s="273"/>
      <c r="D672" s="276" t="s">
        <v>2578</v>
      </c>
      <c r="E672" s="273"/>
      <c r="F672" s="273"/>
      <c r="G672" s="273"/>
      <c r="H672" s="273"/>
      <c r="I672" s="273"/>
      <c r="J672" s="279">
        <f>SUM(J653:J670)</f>
        <v>38811.487828347003</v>
      </c>
    </row>
    <row r="673" spans="1:10">
      <c r="A673" s="274"/>
      <c r="B673" s="275"/>
      <c r="C673" s="273"/>
      <c r="D673" s="272" t="s">
        <v>2585</v>
      </c>
      <c r="E673" s="273"/>
      <c r="F673" s="273"/>
      <c r="G673" s="273"/>
      <c r="H673" s="273"/>
      <c r="I673" s="273"/>
      <c r="J673" s="280">
        <f>J672/10</f>
        <v>3881.1487828347003</v>
      </c>
    </row>
    <row r="674" spans="1:10">
      <c r="A674" s="270">
        <v>10.16</v>
      </c>
      <c r="B674" s="271">
        <v>1700</v>
      </c>
      <c r="C674" s="297" t="s">
        <v>945</v>
      </c>
      <c r="D674" s="276"/>
      <c r="E674" s="284"/>
      <c r="F674" s="273"/>
      <c r="G674" s="293"/>
      <c r="H674" s="294"/>
      <c r="I674" s="279"/>
      <c r="J674" s="279"/>
    </row>
    <row r="675" spans="1:10" ht="181.5" customHeight="1">
      <c r="A675" s="274"/>
      <c r="B675" s="282"/>
      <c r="C675" s="735" t="s">
        <v>946</v>
      </c>
      <c r="D675" s="735"/>
      <c r="E675" s="735"/>
      <c r="F675" s="735"/>
      <c r="G675" s="293"/>
      <c r="H675" s="294"/>
      <c r="I675" s="279"/>
      <c r="J675" s="279"/>
    </row>
    <row r="676" spans="1:10">
      <c r="A676" s="274"/>
      <c r="B676" s="282"/>
      <c r="C676" s="295" t="s">
        <v>2391</v>
      </c>
      <c r="D676" s="276"/>
      <c r="E676" s="284"/>
      <c r="F676" s="273"/>
      <c r="G676" s="293"/>
      <c r="H676" s="294"/>
      <c r="I676" s="279"/>
      <c r="J676" s="279"/>
    </row>
    <row r="677" spans="1:10">
      <c r="A677" s="274"/>
      <c r="B677" s="282"/>
      <c r="C677" s="295" t="s">
        <v>2586</v>
      </c>
      <c r="D677" s="276"/>
      <c r="E677" s="284"/>
      <c r="F677" s="273"/>
      <c r="G677" s="293"/>
      <c r="H677" s="294"/>
      <c r="I677" s="279"/>
      <c r="J677" s="279"/>
    </row>
    <row r="678" spans="1:10">
      <c r="A678" s="274"/>
      <c r="B678" s="282"/>
      <c r="C678" s="272" t="s">
        <v>299</v>
      </c>
      <c r="D678" s="297" t="s">
        <v>2430</v>
      </c>
      <c r="E678" s="284"/>
      <c r="F678" s="273"/>
      <c r="G678" s="293"/>
      <c r="H678" s="294"/>
      <c r="I678" s="279"/>
      <c r="J678" s="279"/>
    </row>
    <row r="679" spans="1:10">
      <c r="A679" s="274"/>
      <c r="B679" s="282"/>
      <c r="C679" s="276"/>
      <c r="D679" s="295" t="s">
        <v>2587</v>
      </c>
      <c r="E679" s="284"/>
      <c r="F679" s="273"/>
      <c r="G679" s="293" t="s">
        <v>29</v>
      </c>
      <c r="H679" s="283">
        <v>0.252</v>
      </c>
      <c r="I679" s="279">
        <f>'Chapter-11_Road'!J17</f>
        <v>436.80312000000004</v>
      </c>
      <c r="J679" s="279">
        <f>H679*I679</f>
        <v>110.07438624000001</v>
      </c>
    </row>
    <row r="680" spans="1:10" ht="12.75" customHeight="1">
      <c r="A680" s="274"/>
      <c r="B680" s="282"/>
      <c r="C680" s="272" t="s">
        <v>301</v>
      </c>
      <c r="D680" s="740" t="s">
        <v>2459</v>
      </c>
      <c r="E680" s="740"/>
      <c r="F680" s="740"/>
      <c r="G680" s="293"/>
      <c r="H680" s="294"/>
      <c r="I680" s="278"/>
      <c r="J680" s="279"/>
    </row>
    <row r="681" spans="1:10">
      <c r="A681" s="274"/>
      <c r="B681" s="282"/>
      <c r="C681" s="276"/>
      <c r="D681" s="276" t="s">
        <v>2571</v>
      </c>
      <c r="E681" s="284"/>
      <c r="F681" s="273"/>
      <c r="G681" s="293" t="s">
        <v>29</v>
      </c>
      <c r="H681" s="298">
        <v>0.252</v>
      </c>
      <c r="I681" s="279">
        <f>'Chapter-11_Road'!J208</f>
        <v>5468.2081740000003</v>
      </c>
      <c r="J681" s="279">
        <f>H681*I681</f>
        <v>1377.988459848</v>
      </c>
    </row>
    <row r="682" spans="1:10" ht="33" customHeight="1">
      <c r="A682" s="274"/>
      <c r="B682" s="282"/>
      <c r="C682" s="272" t="s">
        <v>303</v>
      </c>
      <c r="D682" s="740" t="s">
        <v>2588</v>
      </c>
      <c r="E682" s="740"/>
      <c r="F682" s="740"/>
      <c r="G682" s="293"/>
      <c r="H682" s="294"/>
      <c r="I682" s="279"/>
      <c r="J682" s="279"/>
    </row>
    <row r="683" spans="1:10">
      <c r="A683" s="274"/>
      <c r="B683" s="282"/>
      <c r="C683" s="276"/>
      <c r="D683" s="295" t="s">
        <v>2589</v>
      </c>
      <c r="E683" s="284"/>
      <c r="F683" s="284"/>
      <c r="G683" s="293"/>
      <c r="H683" s="294"/>
      <c r="I683" s="279"/>
      <c r="J683" s="279"/>
    </row>
    <row r="684" spans="1:10">
      <c r="A684" s="274"/>
      <c r="B684" s="282"/>
      <c r="C684" s="276"/>
      <c r="D684" s="295" t="s">
        <v>2590</v>
      </c>
      <c r="E684" s="284"/>
      <c r="F684" s="273"/>
      <c r="G684" s="293"/>
      <c r="H684" s="294"/>
      <c r="I684" s="279"/>
      <c r="J684" s="279"/>
    </row>
    <row r="685" spans="1:10">
      <c r="A685" s="274"/>
      <c r="B685" s="282"/>
      <c r="C685" s="276"/>
      <c r="D685" s="295" t="s">
        <v>2591</v>
      </c>
      <c r="E685" s="284"/>
      <c r="F685" s="273"/>
      <c r="G685" s="293" t="s">
        <v>54</v>
      </c>
      <c r="H685" s="294">
        <v>1.8</v>
      </c>
      <c r="I685" s="279">
        <f>J426</f>
        <v>134.71351874999999</v>
      </c>
      <c r="J685" s="279">
        <f>I685*H685</f>
        <v>242.48433374999999</v>
      </c>
    </row>
    <row r="686" spans="1:10" ht="40.5" customHeight="1">
      <c r="A686" s="274"/>
      <c r="B686" s="282"/>
      <c r="C686" s="272" t="s">
        <v>2367</v>
      </c>
      <c r="D686" s="740" t="s">
        <v>2592</v>
      </c>
      <c r="E686" s="740"/>
      <c r="F686" s="740"/>
      <c r="G686" s="293"/>
      <c r="H686" s="294"/>
      <c r="I686" s="279"/>
      <c r="J686" s="279"/>
    </row>
    <row r="687" spans="1:10">
      <c r="A687" s="274"/>
      <c r="B687" s="282"/>
      <c r="C687" s="276"/>
      <c r="D687" s="295" t="s">
        <v>2593</v>
      </c>
      <c r="E687" s="284"/>
      <c r="F687" s="273"/>
      <c r="G687" s="293"/>
      <c r="H687" s="294"/>
      <c r="I687" s="279"/>
      <c r="J687" s="279"/>
    </row>
    <row r="688" spans="1:10">
      <c r="A688" s="274"/>
      <c r="B688" s="282"/>
      <c r="C688" s="276"/>
      <c r="D688" s="295" t="s">
        <v>2594</v>
      </c>
      <c r="E688" s="284"/>
      <c r="F688" s="273"/>
      <c r="G688" s="293"/>
      <c r="H688" s="294"/>
      <c r="I688" s="279"/>
      <c r="J688" s="279"/>
    </row>
    <row r="689" spans="1:11">
      <c r="A689" s="274"/>
      <c r="B689" s="282"/>
      <c r="C689" s="276"/>
      <c r="D689" s="295" t="s">
        <v>2595</v>
      </c>
      <c r="E689" s="284"/>
      <c r="F689" s="273"/>
      <c r="G689" s="293"/>
      <c r="H689" s="294"/>
      <c r="I689" s="279"/>
      <c r="J689" s="279"/>
    </row>
    <row r="690" spans="1:11">
      <c r="A690" s="274"/>
      <c r="B690" s="282"/>
      <c r="C690" s="276"/>
      <c r="D690" s="295" t="s">
        <v>2596</v>
      </c>
      <c r="E690" s="284"/>
      <c r="F690" s="273"/>
      <c r="G690" s="293"/>
      <c r="H690" s="294"/>
      <c r="I690" s="279"/>
      <c r="J690" s="279"/>
    </row>
    <row r="691" spans="1:11">
      <c r="A691" s="274"/>
      <c r="B691" s="282"/>
      <c r="C691" s="276"/>
      <c r="D691" s="295" t="s">
        <v>2597</v>
      </c>
      <c r="E691" s="284"/>
      <c r="F691" s="273"/>
      <c r="G691" s="293"/>
      <c r="H691" s="294"/>
      <c r="I691" s="279"/>
      <c r="J691" s="279"/>
    </row>
    <row r="692" spans="1:11">
      <c r="A692" s="274"/>
      <c r="B692" s="282"/>
      <c r="C692" s="276"/>
      <c r="D692" s="295" t="s">
        <v>2598</v>
      </c>
      <c r="E692" s="284"/>
      <c r="F692" s="273"/>
      <c r="G692" s="293"/>
      <c r="H692" s="294"/>
      <c r="I692" s="279"/>
      <c r="J692" s="279"/>
    </row>
    <row r="693" spans="1:11">
      <c r="A693" s="274"/>
      <c r="B693" s="282"/>
      <c r="C693" s="276"/>
      <c r="D693" s="295" t="s">
        <v>2599</v>
      </c>
      <c r="E693" s="284"/>
      <c r="F693" s="273"/>
      <c r="G693" s="293"/>
      <c r="H693" s="294"/>
      <c r="I693" s="279"/>
      <c r="J693" s="279"/>
    </row>
    <row r="694" spans="1:11">
      <c r="A694" s="274"/>
      <c r="B694" s="282"/>
      <c r="C694" s="276"/>
      <c r="D694" s="276" t="s">
        <v>1244</v>
      </c>
      <c r="E694" s="295"/>
      <c r="F694" s="276" t="s">
        <v>2600</v>
      </c>
      <c r="G694" s="273"/>
      <c r="H694" s="273"/>
      <c r="I694" s="273"/>
      <c r="J694" s="273"/>
    </row>
    <row r="695" spans="1:11" ht="41.25" customHeight="1">
      <c r="A695" s="274"/>
      <c r="B695" s="282"/>
      <c r="C695" s="276"/>
      <c r="D695" s="295" t="s">
        <v>2499</v>
      </c>
      <c r="E695" s="284"/>
      <c r="F695" s="273"/>
      <c r="G695" s="310" t="s">
        <v>2601</v>
      </c>
      <c r="H695" s="311">
        <v>4532.5</v>
      </c>
      <c r="I695" s="279">
        <f>$J$19</f>
        <v>1.19519325</v>
      </c>
      <c r="J695" s="279">
        <f>H695*I695</f>
        <v>5417.2134056249997</v>
      </c>
    </row>
    <row r="696" spans="1:11">
      <c r="A696" s="274"/>
      <c r="B696" s="282"/>
      <c r="C696" s="276"/>
      <c r="D696" s="272" t="s">
        <v>953</v>
      </c>
      <c r="E696" s="297" t="s">
        <v>2602</v>
      </c>
      <c r="F696" s="273"/>
      <c r="G696" s="293"/>
      <c r="H696" s="294"/>
      <c r="I696" s="279"/>
      <c r="J696" s="279"/>
    </row>
    <row r="697" spans="1:11">
      <c r="A697" s="274"/>
      <c r="B697" s="282"/>
      <c r="C697" s="276"/>
      <c r="D697" s="276"/>
      <c r="E697" s="295" t="s">
        <v>17</v>
      </c>
      <c r="F697" s="273"/>
      <c r="G697" s="293" t="s">
        <v>4</v>
      </c>
      <c r="H697" s="294">
        <v>0.03</v>
      </c>
      <c r="I697" s="279">
        <f>Labour!D16</f>
        <v>466.67</v>
      </c>
      <c r="J697" s="279">
        <f>I697*H697</f>
        <v>14.0001</v>
      </c>
    </row>
    <row r="698" spans="1:11">
      <c r="A698" s="274"/>
      <c r="B698" s="282"/>
      <c r="C698" s="276"/>
      <c r="D698" s="276"/>
      <c r="E698" s="295" t="s">
        <v>18</v>
      </c>
      <c r="F698" s="273"/>
      <c r="G698" s="293" t="s">
        <v>4</v>
      </c>
      <c r="H698" s="294">
        <v>0.75</v>
      </c>
      <c r="I698" s="279">
        <f>Labour!D17</f>
        <v>466.67</v>
      </c>
      <c r="J698" s="279">
        <f>I698*H698</f>
        <v>350.0025</v>
      </c>
    </row>
    <row r="699" spans="1:11">
      <c r="A699" s="274"/>
      <c r="B699" s="282"/>
      <c r="C699" s="276"/>
      <c r="D699" s="272" t="s">
        <v>955</v>
      </c>
      <c r="E699" s="297" t="s">
        <v>1293</v>
      </c>
      <c r="F699" s="273"/>
      <c r="G699" s="293"/>
      <c r="H699" s="294"/>
      <c r="I699" s="279"/>
      <c r="J699" s="279"/>
    </row>
    <row r="700" spans="1:11" ht="28.5" customHeight="1">
      <c r="A700" s="274"/>
      <c r="B700" s="282"/>
      <c r="C700" s="276"/>
      <c r="D700" s="276"/>
      <c r="E700" s="735" t="s">
        <v>2603</v>
      </c>
      <c r="F700" s="735"/>
      <c r="G700" s="293" t="s">
        <v>65</v>
      </c>
      <c r="H700" s="294">
        <v>63.15</v>
      </c>
      <c r="I700" s="279">
        <f>Material!D104</f>
        <v>95</v>
      </c>
      <c r="J700" s="279">
        <f>I700*H700</f>
        <v>5999.25</v>
      </c>
    </row>
    <row r="701" spans="1:11" ht="19.5" customHeight="1">
      <c r="A701" s="274"/>
      <c r="B701" s="282"/>
      <c r="C701" s="276"/>
      <c r="D701" s="276"/>
      <c r="E701" s="735" t="s">
        <v>2604</v>
      </c>
      <c r="F701" s="735"/>
      <c r="G701" s="293" t="s">
        <v>65</v>
      </c>
      <c r="H701" s="294">
        <v>4.47</v>
      </c>
      <c r="I701" s="279">
        <f>Material!D104</f>
        <v>95</v>
      </c>
      <c r="J701" s="279">
        <f>I701*H701</f>
        <v>424.65</v>
      </c>
    </row>
    <row r="702" spans="1:11">
      <c r="A702" s="274"/>
      <c r="B702" s="282"/>
      <c r="C702" s="276"/>
      <c r="D702" s="276"/>
      <c r="E702" s="295" t="s">
        <v>2605</v>
      </c>
      <c r="F702" s="273"/>
      <c r="G702" s="293" t="s">
        <v>65</v>
      </c>
      <c r="H702" s="294">
        <v>2.12</v>
      </c>
      <c r="I702" s="279">
        <f>Material!D103/1000</f>
        <v>85</v>
      </c>
      <c r="J702" s="279">
        <f>H702*I702</f>
        <v>180.20000000000002</v>
      </c>
    </row>
    <row r="703" spans="1:11" ht="54" customHeight="1">
      <c r="A703" s="274"/>
      <c r="B703" s="282"/>
      <c r="C703" s="276"/>
      <c r="D703" s="276"/>
      <c r="E703" s="735" t="s">
        <v>2606</v>
      </c>
      <c r="F703" s="735"/>
      <c r="G703" s="293" t="s">
        <v>54</v>
      </c>
      <c r="H703" s="294">
        <v>1.44</v>
      </c>
      <c r="I703" s="279">
        <f>Material!D106</f>
        <v>1326</v>
      </c>
      <c r="J703" s="279">
        <f>H703*I703</f>
        <v>1909.4399999999998</v>
      </c>
    </row>
    <row r="704" spans="1:11" ht="28.5" customHeight="1">
      <c r="A704" s="274"/>
      <c r="B704" s="282"/>
      <c r="C704" s="276"/>
      <c r="D704" s="276"/>
      <c r="E704" s="735" t="s">
        <v>2607</v>
      </c>
      <c r="F704" s="735"/>
      <c r="G704" s="293"/>
      <c r="H704" s="294"/>
      <c r="I704" s="279"/>
      <c r="J704" s="279">
        <f>(J700+J701+J702)*3%</f>
        <v>198.12299999999999</v>
      </c>
      <c r="K704" t="s">
        <v>1584</v>
      </c>
    </row>
    <row r="705" spans="1:10">
      <c r="A705" s="274"/>
      <c r="B705" s="282"/>
      <c r="C705" s="276"/>
      <c r="D705" s="272" t="s">
        <v>957</v>
      </c>
      <c r="E705" s="272" t="s">
        <v>1231</v>
      </c>
      <c r="F705" s="300"/>
      <c r="G705" s="293"/>
      <c r="H705" s="294"/>
      <c r="I705" s="279"/>
      <c r="J705" s="279"/>
    </row>
    <row r="706" spans="1:10">
      <c r="A706" s="274"/>
      <c r="B706" s="282"/>
      <c r="C706" s="276"/>
      <c r="D706" s="276"/>
      <c r="E706" s="295" t="s">
        <v>281</v>
      </c>
      <c r="F706" s="273"/>
      <c r="G706" s="293" t="s">
        <v>89</v>
      </c>
      <c r="H706" s="294">
        <v>0.24</v>
      </c>
      <c r="I706" s="279">
        <f>'Plant &amp; Machinery'!G50</f>
        <v>697</v>
      </c>
      <c r="J706" s="279">
        <f>H706*I706</f>
        <v>167.28</v>
      </c>
    </row>
    <row r="707" spans="1:10">
      <c r="A707" s="274"/>
      <c r="B707" s="282"/>
      <c r="C707" s="276"/>
      <c r="D707" s="272" t="s">
        <v>959</v>
      </c>
      <c r="E707" s="297" t="s">
        <v>1296</v>
      </c>
      <c r="F707" s="273"/>
      <c r="G707" s="293"/>
      <c r="H707" s="294"/>
      <c r="I707" s="279"/>
      <c r="J707" s="280">
        <f>SUM(J697:J706)*12.5%</f>
        <v>1155.3681999999999</v>
      </c>
    </row>
    <row r="708" spans="1:10">
      <c r="A708" s="274"/>
      <c r="B708" s="282"/>
      <c r="C708" s="276"/>
      <c r="D708" s="272"/>
      <c r="E708" s="297"/>
      <c r="F708" s="273"/>
      <c r="G708" s="293"/>
      <c r="H708" s="294"/>
      <c r="I708" s="279"/>
      <c r="J708" s="280"/>
    </row>
    <row r="709" spans="1:10">
      <c r="A709" s="274"/>
      <c r="B709" s="282"/>
      <c r="C709" s="276"/>
      <c r="D709" s="295" t="s">
        <v>2608</v>
      </c>
      <c r="E709" s="273"/>
      <c r="F709" s="273"/>
      <c r="G709" s="293"/>
      <c r="H709" s="294"/>
      <c r="I709" s="279"/>
      <c r="J709" s="280">
        <f>SUM(J678:J707)</f>
        <v>17546.074385463002</v>
      </c>
    </row>
    <row r="710" spans="1:10" ht="30" customHeight="1">
      <c r="A710" s="274"/>
      <c r="B710" s="291" t="s">
        <v>726</v>
      </c>
      <c r="C710" s="736" t="s">
        <v>2609</v>
      </c>
      <c r="D710" s="736"/>
      <c r="E710" s="736"/>
      <c r="F710" s="736"/>
      <c r="G710" s="293"/>
      <c r="H710" s="294"/>
      <c r="I710" s="279"/>
      <c r="J710" s="279"/>
    </row>
    <row r="711" spans="1:10">
      <c r="A711" s="270">
        <v>10.17</v>
      </c>
      <c r="B711" s="271" t="s">
        <v>2610</v>
      </c>
      <c r="C711" s="272" t="s">
        <v>947</v>
      </c>
      <c r="D711" s="273"/>
      <c r="E711" s="273"/>
      <c r="F711" s="273"/>
      <c r="G711" s="273"/>
      <c r="H711" s="273"/>
      <c r="I711" s="273"/>
      <c r="J711" s="273"/>
    </row>
    <row r="712" spans="1:10" ht="54.75" customHeight="1">
      <c r="A712" s="274"/>
      <c r="B712" s="275"/>
      <c r="C712" s="737" t="s">
        <v>948</v>
      </c>
      <c r="D712" s="737"/>
      <c r="E712" s="737"/>
      <c r="F712" s="737"/>
      <c r="G712" s="273"/>
      <c r="H712" s="273"/>
      <c r="I712" s="273"/>
      <c r="J712" s="273"/>
    </row>
    <row r="713" spans="1:10">
      <c r="A713" s="274"/>
      <c r="B713" s="275"/>
      <c r="C713" s="276" t="s">
        <v>2391</v>
      </c>
      <c r="D713" s="273"/>
      <c r="E713" s="273"/>
      <c r="F713" s="273"/>
      <c r="G713" s="273"/>
      <c r="H713" s="273"/>
      <c r="I713" s="273"/>
      <c r="J713" s="273"/>
    </row>
    <row r="714" spans="1:10">
      <c r="A714" s="274"/>
      <c r="B714" s="275"/>
      <c r="C714" s="276" t="s">
        <v>2611</v>
      </c>
      <c r="D714" s="273"/>
      <c r="E714" s="273"/>
      <c r="F714" s="273"/>
      <c r="G714" s="273"/>
      <c r="H714" s="273"/>
      <c r="I714" s="273"/>
      <c r="J714" s="273"/>
    </row>
    <row r="715" spans="1:10">
      <c r="A715" s="274"/>
      <c r="B715" s="275"/>
      <c r="C715" s="272" t="s">
        <v>953</v>
      </c>
      <c r="D715" s="272" t="s">
        <v>1230</v>
      </c>
      <c r="E715" s="273"/>
      <c r="F715" s="273"/>
      <c r="G715" s="273"/>
      <c r="H715" s="273"/>
      <c r="I715" s="273"/>
      <c r="J715" s="273"/>
    </row>
    <row r="716" spans="1:10">
      <c r="A716" s="274"/>
      <c r="B716" s="275"/>
      <c r="C716" s="273"/>
      <c r="D716" s="276" t="s">
        <v>17</v>
      </c>
      <c r="E716" s="273"/>
      <c r="F716" s="273"/>
      <c r="G716" s="277" t="s">
        <v>4</v>
      </c>
      <c r="H716" s="278">
        <v>0.02</v>
      </c>
      <c r="I716" s="279">
        <f>Labour!D16</f>
        <v>466.67</v>
      </c>
      <c r="J716" s="279">
        <f>I716*H716</f>
        <v>9.333400000000001</v>
      </c>
    </row>
    <row r="717" spans="1:10">
      <c r="A717" s="274"/>
      <c r="B717" s="275"/>
      <c r="C717" s="273"/>
      <c r="D717" s="276" t="s">
        <v>18</v>
      </c>
      <c r="E717" s="273"/>
      <c r="F717" s="273"/>
      <c r="G717" s="277" t="s">
        <v>4</v>
      </c>
      <c r="H717" s="278">
        <v>0.5</v>
      </c>
      <c r="I717" s="279">
        <f>Labour!D17</f>
        <v>466.67</v>
      </c>
      <c r="J717" s="279">
        <f>I717*H717</f>
        <v>233.33500000000001</v>
      </c>
    </row>
    <row r="718" spans="1:10">
      <c r="A718" s="274"/>
      <c r="B718" s="275"/>
      <c r="C718" s="272" t="s">
        <v>955</v>
      </c>
      <c r="D718" s="272" t="s">
        <v>1293</v>
      </c>
      <c r="E718" s="273"/>
      <c r="F718" s="273"/>
      <c r="G718" s="273"/>
      <c r="H718" s="273"/>
      <c r="I718" s="273"/>
      <c r="J718" s="273"/>
    </row>
    <row r="719" spans="1:10">
      <c r="A719" s="274"/>
      <c r="B719" s="275"/>
      <c r="C719" s="273"/>
      <c r="D719" s="276" t="s">
        <v>2612</v>
      </c>
      <c r="E719" s="273"/>
      <c r="F719" s="273"/>
      <c r="G719" s="277" t="s">
        <v>56</v>
      </c>
      <c r="H719" s="278">
        <v>68</v>
      </c>
      <c r="I719" s="279">
        <f>Material!D145</f>
        <v>385</v>
      </c>
      <c r="J719" s="279">
        <f>I719*H719</f>
        <v>26180</v>
      </c>
    </row>
    <row r="720" spans="1:10">
      <c r="A720" s="274"/>
      <c r="B720" s="275"/>
      <c r="C720" s="272" t="s">
        <v>957</v>
      </c>
      <c r="D720" s="272" t="s">
        <v>1231</v>
      </c>
      <c r="E720" s="273"/>
      <c r="F720" s="273"/>
      <c r="G720" s="273"/>
      <c r="H720" s="273"/>
      <c r="I720" s="273"/>
      <c r="J720" s="273"/>
    </row>
    <row r="721" spans="1:10">
      <c r="A721" s="274"/>
      <c r="B721" s="275"/>
      <c r="C721" s="273"/>
      <c r="D721" s="276" t="s">
        <v>2502</v>
      </c>
      <c r="E721" s="273"/>
      <c r="F721" s="273"/>
      <c r="G721" s="277" t="s">
        <v>2613</v>
      </c>
      <c r="H721" s="278">
        <v>0.1</v>
      </c>
      <c r="I721" s="279">
        <f>'Plant &amp; Machinery'!G50</f>
        <v>697</v>
      </c>
      <c r="J721" s="279">
        <f>H721*I721</f>
        <v>69.7</v>
      </c>
    </row>
    <row r="722" spans="1:10">
      <c r="A722" s="274"/>
      <c r="B722" s="275"/>
      <c r="C722" s="272" t="s">
        <v>959</v>
      </c>
      <c r="D722" s="272" t="s">
        <v>1296</v>
      </c>
      <c r="E722" s="273"/>
      <c r="F722" s="273"/>
      <c r="G722" s="273"/>
      <c r="H722" s="273"/>
      <c r="I722" s="273"/>
      <c r="J722" s="280">
        <f>SUM(J713:J721)*12.5%</f>
        <v>3311.5460499999999</v>
      </c>
    </row>
    <row r="723" spans="1:10">
      <c r="A723" s="274"/>
      <c r="B723" s="275"/>
      <c r="C723" s="272"/>
      <c r="D723" s="272"/>
      <c r="E723" s="273"/>
      <c r="F723" s="273"/>
      <c r="G723" s="273"/>
      <c r="H723" s="273"/>
      <c r="I723" s="273"/>
      <c r="J723" s="280"/>
    </row>
    <row r="724" spans="1:10">
      <c r="A724" s="274"/>
      <c r="B724" s="275"/>
      <c r="C724" s="276" t="s">
        <v>2614</v>
      </c>
      <c r="D724" s="273"/>
      <c r="E724" s="273"/>
      <c r="F724" s="273"/>
      <c r="G724" s="273"/>
      <c r="H724" s="273"/>
      <c r="I724" s="273"/>
      <c r="J724" s="279">
        <f>SUM(J715:J722)</f>
        <v>29803.91445</v>
      </c>
    </row>
    <row r="725" spans="1:10">
      <c r="A725" s="274"/>
      <c r="B725" s="275"/>
      <c r="C725" s="272" t="s">
        <v>2615</v>
      </c>
      <c r="D725" s="273"/>
      <c r="E725" s="273"/>
      <c r="F725" s="273"/>
      <c r="G725" s="273"/>
      <c r="H725" s="273"/>
      <c r="I725" s="273"/>
      <c r="J725" s="280">
        <f>J724/68</f>
        <v>438.29285955882352</v>
      </c>
    </row>
    <row r="726" spans="1:10">
      <c r="A726" s="270">
        <v>10.18</v>
      </c>
      <c r="B726" s="271" t="s">
        <v>2610</v>
      </c>
      <c r="C726" s="272" t="s">
        <v>949</v>
      </c>
      <c r="D726" s="273"/>
      <c r="E726" s="273"/>
      <c r="F726" s="273"/>
      <c r="G726" s="273"/>
      <c r="H726" s="273"/>
      <c r="I726" s="273"/>
      <c r="J726" s="273"/>
    </row>
    <row r="727" spans="1:10" ht="53.25" customHeight="1">
      <c r="A727" s="274"/>
      <c r="B727" s="275"/>
      <c r="C727" s="737" t="s">
        <v>950</v>
      </c>
      <c r="D727" s="737"/>
      <c r="E727" s="737"/>
      <c r="F727" s="737"/>
      <c r="G727" s="273"/>
      <c r="H727" s="273"/>
      <c r="I727" s="273"/>
      <c r="J727" s="273"/>
    </row>
    <row r="728" spans="1:10">
      <c r="A728" s="274"/>
      <c r="B728" s="275"/>
      <c r="C728" s="276" t="s">
        <v>1426</v>
      </c>
      <c r="D728" s="273"/>
      <c r="E728" s="273"/>
      <c r="F728" s="273"/>
      <c r="G728" s="273"/>
      <c r="H728" s="273"/>
      <c r="I728" s="273"/>
      <c r="J728" s="273"/>
    </row>
    <row r="729" spans="1:10">
      <c r="A729" s="274"/>
      <c r="B729" s="275"/>
      <c r="C729" s="276" t="s">
        <v>2616</v>
      </c>
      <c r="D729" s="273"/>
      <c r="E729" s="273"/>
      <c r="F729" s="273"/>
      <c r="G729" s="273"/>
      <c r="H729" s="273"/>
      <c r="I729" s="273"/>
      <c r="J729" s="273"/>
    </row>
    <row r="730" spans="1:10" ht="40.5" customHeight="1">
      <c r="A730" s="274"/>
      <c r="B730" s="275"/>
      <c r="C730" s="737" t="s">
        <v>2617</v>
      </c>
      <c r="D730" s="737"/>
      <c r="E730" s="737"/>
      <c r="F730" s="737"/>
      <c r="G730" s="273"/>
      <c r="H730" s="273"/>
      <c r="I730" s="273"/>
      <c r="J730" s="273"/>
    </row>
    <row r="731" spans="1:10">
      <c r="A731" s="270">
        <v>10.19</v>
      </c>
      <c r="B731" s="271" t="s">
        <v>2610</v>
      </c>
      <c r="C731" s="272" t="s">
        <v>951</v>
      </c>
      <c r="D731" s="273"/>
      <c r="E731" s="273"/>
      <c r="F731" s="273"/>
      <c r="G731" s="273"/>
      <c r="H731" s="273"/>
      <c r="I731" s="273"/>
      <c r="J731" s="273"/>
    </row>
    <row r="732" spans="1:10" ht="104.25" customHeight="1">
      <c r="A732" s="274"/>
      <c r="B732" s="275"/>
      <c r="C732" s="737" t="s">
        <v>952</v>
      </c>
      <c r="D732" s="737"/>
      <c r="E732" s="737"/>
      <c r="F732" s="737"/>
      <c r="G732" s="273"/>
      <c r="H732" s="273"/>
      <c r="I732" s="273"/>
      <c r="J732" s="273"/>
    </row>
    <row r="733" spans="1:10">
      <c r="A733" s="274"/>
      <c r="B733" s="275"/>
      <c r="C733" s="276" t="s">
        <v>1397</v>
      </c>
      <c r="D733" s="273"/>
      <c r="E733" s="273"/>
      <c r="F733" s="273"/>
      <c r="G733" s="273"/>
      <c r="H733" s="273"/>
      <c r="I733" s="273"/>
      <c r="J733" s="273"/>
    </row>
    <row r="734" spans="1:10">
      <c r="A734" s="274"/>
      <c r="B734" s="275"/>
      <c r="C734" s="276" t="s">
        <v>2618</v>
      </c>
      <c r="D734" s="273"/>
      <c r="E734" s="273"/>
      <c r="F734" s="273"/>
      <c r="G734" s="273"/>
      <c r="H734" s="273"/>
      <c r="I734" s="273"/>
      <c r="J734" s="273"/>
    </row>
    <row r="735" spans="1:10" ht="27" customHeight="1">
      <c r="A735" s="274"/>
      <c r="B735" s="275"/>
      <c r="C735" s="737" t="s">
        <v>2619</v>
      </c>
      <c r="D735" s="737"/>
      <c r="E735" s="737"/>
      <c r="F735" s="737"/>
      <c r="G735" s="273"/>
      <c r="H735" s="273"/>
      <c r="I735" s="273"/>
      <c r="J735" s="273"/>
    </row>
    <row r="736" spans="1:10">
      <c r="A736" s="274"/>
      <c r="B736" s="275"/>
      <c r="C736" s="276" t="s">
        <v>953</v>
      </c>
      <c r="D736" s="276" t="s">
        <v>954</v>
      </c>
      <c r="E736" s="273"/>
      <c r="F736" s="273"/>
      <c r="G736" s="273"/>
      <c r="H736" s="273"/>
      <c r="I736" s="273"/>
      <c r="J736" s="273"/>
    </row>
    <row r="737" spans="1:6">
      <c r="A737" s="274"/>
      <c r="B737" s="275"/>
      <c r="C737" s="276" t="s">
        <v>955</v>
      </c>
      <c r="D737" s="276" t="s">
        <v>956</v>
      </c>
      <c r="E737" s="273"/>
      <c r="F737" s="273"/>
    </row>
    <row r="738" spans="1:6">
      <c r="A738" s="274"/>
      <c r="B738" s="275"/>
      <c r="C738" s="276" t="s">
        <v>957</v>
      </c>
      <c r="D738" s="276" t="s">
        <v>958</v>
      </c>
      <c r="E738" s="273"/>
      <c r="F738" s="273"/>
    </row>
    <row r="739" spans="1:6">
      <c r="A739" s="274"/>
      <c r="B739" s="275"/>
      <c r="C739" s="276" t="s">
        <v>959</v>
      </c>
      <c r="D739" s="276" t="s">
        <v>960</v>
      </c>
      <c r="E739" s="273"/>
      <c r="F739" s="273"/>
    </row>
    <row r="740" spans="1:6">
      <c r="A740" s="274"/>
      <c r="B740" s="275"/>
      <c r="C740" s="276" t="s">
        <v>961</v>
      </c>
      <c r="D740" s="276" t="s">
        <v>962</v>
      </c>
      <c r="E740" s="273"/>
      <c r="F740" s="273"/>
    </row>
    <row r="741" spans="1:6">
      <c r="A741" s="274"/>
      <c r="B741" s="275"/>
      <c r="C741" s="276" t="s">
        <v>963</v>
      </c>
      <c r="D741" s="276" t="s">
        <v>964</v>
      </c>
      <c r="E741" s="273"/>
      <c r="F741" s="273"/>
    </row>
    <row r="742" spans="1:6">
      <c r="A742" s="274"/>
      <c r="B742" s="275"/>
      <c r="C742" s="276" t="s">
        <v>965</v>
      </c>
      <c r="D742" s="276" t="s">
        <v>966</v>
      </c>
      <c r="E742" s="273"/>
      <c r="F742" s="273"/>
    </row>
    <row r="743" spans="1:6">
      <c r="A743" s="274"/>
      <c r="B743" s="275"/>
      <c r="C743" s="276" t="s">
        <v>967</v>
      </c>
      <c r="D743" s="276" t="s">
        <v>968</v>
      </c>
      <c r="E743" s="273"/>
      <c r="F743" s="273"/>
    </row>
    <row r="744" spans="1:6">
      <c r="A744" s="274"/>
      <c r="B744" s="275"/>
      <c r="C744" s="276" t="s">
        <v>576</v>
      </c>
      <c r="D744" s="276" t="s">
        <v>969</v>
      </c>
      <c r="E744" s="273"/>
      <c r="F744" s="273"/>
    </row>
    <row r="745" spans="1:6">
      <c r="A745" s="274"/>
      <c r="B745" s="275"/>
      <c r="C745" s="276" t="s">
        <v>970</v>
      </c>
      <c r="D745" s="276" t="s">
        <v>971</v>
      </c>
      <c r="E745" s="273"/>
      <c r="F745" s="273"/>
    </row>
    <row r="746" spans="1:6">
      <c r="A746" s="274"/>
      <c r="B746" s="275"/>
      <c r="C746" s="276" t="s">
        <v>972</v>
      </c>
      <c r="D746" s="276" t="s">
        <v>973</v>
      </c>
      <c r="E746" s="273"/>
      <c r="F746" s="273"/>
    </row>
    <row r="747" spans="1:6">
      <c r="A747" s="274"/>
      <c r="B747" s="275"/>
      <c r="C747" s="276" t="s">
        <v>974</v>
      </c>
      <c r="D747" s="276" t="s">
        <v>975</v>
      </c>
      <c r="E747" s="273"/>
      <c r="F747" s="273"/>
    </row>
    <row r="748" spans="1:6">
      <c r="A748" s="274"/>
      <c r="B748" s="275"/>
      <c r="C748" s="276" t="s">
        <v>976</v>
      </c>
      <c r="D748" s="276" t="s">
        <v>977</v>
      </c>
      <c r="E748" s="273"/>
      <c r="F748" s="273"/>
    </row>
    <row r="749" spans="1:6">
      <c r="A749" s="274"/>
      <c r="B749" s="275"/>
      <c r="C749" s="276" t="s">
        <v>978</v>
      </c>
      <c r="D749" s="276" t="s">
        <v>979</v>
      </c>
      <c r="E749" s="273"/>
      <c r="F749" s="273"/>
    </row>
    <row r="750" spans="1:6" ht="30" customHeight="1">
      <c r="A750" s="274"/>
      <c r="B750" s="312" t="s">
        <v>726</v>
      </c>
      <c r="C750" s="738" t="s">
        <v>980</v>
      </c>
      <c r="D750" s="738"/>
      <c r="E750" s="738"/>
      <c r="F750" s="738"/>
    </row>
    <row r="751" spans="1:6">
      <c r="A751" s="270" t="s">
        <v>981</v>
      </c>
      <c r="B751" s="271" t="s">
        <v>2610</v>
      </c>
      <c r="C751" s="272" t="s">
        <v>982</v>
      </c>
      <c r="D751" s="273"/>
      <c r="E751" s="273"/>
      <c r="F751" s="273"/>
    </row>
    <row r="752" spans="1:6" ht="66.75" customHeight="1">
      <c r="A752" s="274"/>
      <c r="B752" s="275"/>
      <c r="C752" s="737" t="s">
        <v>983</v>
      </c>
      <c r="D752" s="737"/>
      <c r="E752" s="737"/>
      <c r="F752" s="737"/>
    </row>
    <row r="753" spans="1:10">
      <c r="A753" s="274"/>
      <c r="B753" s="275"/>
      <c r="C753" s="276" t="s">
        <v>1397</v>
      </c>
      <c r="D753" s="273"/>
      <c r="E753" s="273"/>
      <c r="F753" s="273"/>
      <c r="G753" s="273"/>
      <c r="H753" s="273"/>
      <c r="I753" s="273"/>
      <c r="J753" s="273"/>
    </row>
    <row r="754" spans="1:10">
      <c r="A754" s="274"/>
      <c r="B754" s="275"/>
      <c r="C754" s="276" t="s">
        <v>2620</v>
      </c>
      <c r="D754" s="273"/>
      <c r="E754" s="273"/>
      <c r="F754" s="273"/>
      <c r="G754" s="273"/>
      <c r="H754" s="273"/>
      <c r="I754" s="273"/>
      <c r="J754" s="273"/>
    </row>
    <row r="755" spans="1:10">
      <c r="A755" s="274"/>
      <c r="B755" s="275"/>
      <c r="C755" s="272" t="s">
        <v>1633</v>
      </c>
      <c r="D755" s="272" t="s">
        <v>1230</v>
      </c>
      <c r="E755" s="273"/>
      <c r="F755" s="273"/>
      <c r="G755" s="273"/>
      <c r="H755" s="273"/>
      <c r="I755" s="273"/>
      <c r="J755" s="273"/>
    </row>
    <row r="756" spans="1:10">
      <c r="A756" s="274"/>
      <c r="B756" s="275"/>
      <c r="C756" s="273"/>
      <c r="D756" s="276" t="s">
        <v>17</v>
      </c>
      <c r="E756" s="273"/>
      <c r="F756" s="273"/>
      <c r="G756" s="277" t="s">
        <v>4</v>
      </c>
      <c r="H756" s="278">
        <v>0.04</v>
      </c>
      <c r="I756" s="279">
        <f>Labour!D16</f>
        <v>466.67</v>
      </c>
      <c r="J756" s="279">
        <f>I756*H756</f>
        <v>18.666800000000002</v>
      </c>
    </row>
    <row r="757" spans="1:10">
      <c r="A757" s="274"/>
      <c r="B757" s="275"/>
      <c r="C757" s="273"/>
      <c r="D757" s="276" t="s">
        <v>18</v>
      </c>
      <c r="E757" s="273"/>
      <c r="F757" s="273"/>
      <c r="G757" s="277" t="s">
        <v>4</v>
      </c>
      <c r="H757" s="278">
        <v>1</v>
      </c>
      <c r="I757" s="279">
        <f>Labour!D17</f>
        <v>466.67</v>
      </c>
      <c r="J757" s="279">
        <f>I757*H757</f>
        <v>466.67</v>
      </c>
    </row>
    <row r="758" spans="1:10">
      <c r="A758" s="274"/>
      <c r="B758" s="275"/>
      <c r="C758" s="272" t="s">
        <v>1636</v>
      </c>
      <c r="D758" s="272" t="s">
        <v>1293</v>
      </c>
      <c r="E758" s="273"/>
      <c r="F758" s="273"/>
      <c r="G758" s="273"/>
      <c r="H758" s="273"/>
      <c r="I758" s="273"/>
      <c r="J758" s="273"/>
    </row>
    <row r="759" spans="1:10">
      <c r="A759" s="274"/>
      <c r="B759" s="275"/>
      <c r="C759" s="273"/>
      <c r="D759" s="276" t="s">
        <v>2621</v>
      </c>
      <c r="E759" s="273"/>
      <c r="F759" s="273"/>
      <c r="G759" s="277" t="s">
        <v>56</v>
      </c>
      <c r="H759" s="278">
        <v>50</v>
      </c>
      <c r="I759" s="279">
        <f>Material!D29</f>
        <v>225</v>
      </c>
      <c r="J759" s="279">
        <f>H759*I759</f>
        <v>11250</v>
      </c>
    </row>
    <row r="760" spans="1:10">
      <c r="A760" s="274"/>
      <c r="B760" s="275"/>
      <c r="C760" s="273"/>
      <c r="D760" s="276" t="s">
        <v>2622</v>
      </c>
      <c r="E760" s="273"/>
      <c r="F760" s="273"/>
      <c r="G760" s="273"/>
      <c r="H760" s="273"/>
      <c r="I760" s="273"/>
      <c r="J760" s="279">
        <v>2250</v>
      </c>
    </row>
    <row r="761" spans="1:10">
      <c r="A761" s="274"/>
      <c r="B761" s="275"/>
      <c r="C761" s="272" t="s">
        <v>1639</v>
      </c>
      <c r="D761" s="272" t="s">
        <v>1390</v>
      </c>
      <c r="E761" s="273"/>
      <c r="F761" s="273"/>
      <c r="G761" s="273"/>
      <c r="H761" s="273"/>
      <c r="I761" s="273"/>
      <c r="J761" s="280">
        <f>SUM(J754:J760)*12.5%</f>
        <v>1748.1671000000001</v>
      </c>
    </row>
    <row r="762" spans="1:10">
      <c r="A762" s="274"/>
      <c r="B762" s="275"/>
      <c r="C762" s="272"/>
      <c r="D762" s="272"/>
      <c r="E762" s="273"/>
      <c r="F762" s="273"/>
      <c r="G762" s="273"/>
      <c r="H762" s="273"/>
      <c r="I762" s="273"/>
      <c r="J762" s="280"/>
    </row>
    <row r="763" spans="1:10">
      <c r="A763" s="274"/>
      <c r="B763" s="275"/>
      <c r="C763" s="276" t="s">
        <v>2623</v>
      </c>
      <c r="D763" s="273"/>
      <c r="E763" s="273"/>
      <c r="F763" s="273"/>
      <c r="G763" s="273"/>
      <c r="H763" s="273"/>
      <c r="I763" s="273"/>
      <c r="J763" s="279">
        <f>SUM(J754:J761)</f>
        <v>15733.503900000002</v>
      </c>
    </row>
    <row r="764" spans="1:10">
      <c r="A764" s="274"/>
      <c r="B764" s="275"/>
      <c r="C764" s="272" t="s">
        <v>2624</v>
      </c>
      <c r="D764" s="273"/>
      <c r="E764" s="273"/>
      <c r="F764" s="273"/>
      <c r="G764" s="273"/>
      <c r="H764" s="273"/>
      <c r="I764" s="273"/>
      <c r="J764" s="280">
        <f>J763/50</f>
        <v>314.67007800000005</v>
      </c>
    </row>
  </sheetData>
  <mergeCells count="127">
    <mergeCell ref="A1:J1"/>
    <mergeCell ref="A2:J2"/>
    <mergeCell ref="C3:F3"/>
    <mergeCell ref="C6:F6"/>
    <mergeCell ref="D7:F7"/>
    <mergeCell ref="D21:F21"/>
    <mergeCell ref="D35:F35"/>
    <mergeCell ref="E42:F42"/>
    <mergeCell ref="D69:F69"/>
    <mergeCell ref="D101:F101"/>
    <mergeCell ref="E108:F108"/>
    <mergeCell ref="D138:F138"/>
    <mergeCell ref="D139:F139"/>
    <mergeCell ref="D140:F140"/>
    <mergeCell ref="D142:F142"/>
    <mergeCell ref="D149:F149"/>
    <mergeCell ref="D179:F179"/>
    <mergeCell ref="D180:F180"/>
    <mergeCell ref="D181:F181"/>
    <mergeCell ref="C182:F182"/>
    <mergeCell ref="D184:F184"/>
    <mergeCell ref="E191:F191"/>
    <mergeCell ref="E198:F198"/>
    <mergeCell ref="E199:F199"/>
    <mergeCell ref="D205:F205"/>
    <mergeCell ref="D206:F206"/>
    <mergeCell ref="E217:F217"/>
    <mergeCell ref="E218:F218"/>
    <mergeCell ref="E219:F219"/>
    <mergeCell ref="D225:F225"/>
    <mergeCell ref="D226:F226"/>
    <mergeCell ref="E233:F233"/>
    <mergeCell ref="E243:F243"/>
    <mergeCell ref="E244:F244"/>
    <mergeCell ref="D250:F250"/>
    <mergeCell ref="D251:F251"/>
    <mergeCell ref="D252:F252"/>
    <mergeCell ref="D253:F253"/>
    <mergeCell ref="D255:F255"/>
    <mergeCell ref="D256:F256"/>
    <mergeCell ref="D263:F263"/>
    <mergeCell ref="E271:F271"/>
    <mergeCell ref="E272:F272"/>
    <mergeCell ref="E273:F273"/>
    <mergeCell ref="C280:F280"/>
    <mergeCell ref="C281:F281"/>
    <mergeCell ref="D283:F283"/>
    <mergeCell ref="E290:F290"/>
    <mergeCell ref="E296:F296"/>
    <mergeCell ref="E297:F297"/>
    <mergeCell ref="E298:F298"/>
    <mergeCell ref="D304:F304"/>
    <mergeCell ref="D305:F305"/>
    <mergeCell ref="E324:F324"/>
    <mergeCell ref="D325:F325"/>
    <mergeCell ref="E332:F332"/>
    <mergeCell ref="E338:F338"/>
    <mergeCell ref="E340:F340"/>
    <mergeCell ref="E342:F342"/>
    <mergeCell ref="E343:F343"/>
    <mergeCell ref="D349:F349"/>
    <mergeCell ref="D350:F350"/>
    <mergeCell ref="D351:F351"/>
    <mergeCell ref="D352:F352"/>
    <mergeCell ref="D354:F354"/>
    <mergeCell ref="D355:F355"/>
    <mergeCell ref="E360:F360"/>
    <mergeCell ref="E362:F362"/>
    <mergeCell ref="C378:F378"/>
    <mergeCell ref="C380:F380"/>
    <mergeCell ref="D390:F390"/>
    <mergeCell ref="C396:F396"/>
    <mergeCell ref="D406:F406"/>
    <mergeCell ref="C412:F412"/>
    <mergeCell ref="D422:F422"/>
    <mergeCell ref="C427:F427"/>
    <mergeCell ref="C428:F428"/>
    <mergeCell ref="C442:F442"/>
    <mergeCell ref="C443:F443"/>
    <mergeCell ref="C458:F458"/>
    <mergeCell ref="E470:F470"/>
    <mergeCell ref="E494:F494"/>
    <mergeCell ref="D505:F505"/>
    <mergeCell ref="D506:F506"/>
    <mergeCell ref="E518:F518"/>
    <mergeCell ref="D531:F531"/>
    <mergeCell ref="D532:F532"/>
    <mergeCell ref="C534:F534"/>
    <mergeCell ref="D557:F557"/>
    <mergeCell ref="D558:F558"/>
    <mergeCell ref="C560:F560"/>
    <mergeCell ref="D574:F574"/>
    <mergeCell ref="D581:F581"/>
    <mergeCell ref="D583:F583"/>
    <mergeCell ref="C589:F589"/>
    <mergeCell ref="C591:F591"/>
    <mergeCell ref="D605:F605"/>
    <mergeCell ref="D614:F614"/>
    <mergeCell ref="D616:F616"/>
    <mergeCell ref="C622:F622"/>
    <mergeCell ref="C623:F623"/>
    <mergeCell ref="C624:F624"/>
    <mergeCell ref="D627:F627"/>
    <mergeCell ref="D629:F629"/>
    <mergeCell ref="D633:F633"/>
    <mergeCell ref="E641:F641"/>
    <mergeCell ref="C649:F649"/>
    <mergeCell ref="C650:F650"/>
    <mergeCell ref="D653:F653"/>
    <mergeCell ref="D655:F655"/>
    <mergeCell ref="D657:F657"/>
    <mergeCell ref="C675:F675"/>
    <mergeCell ref="D680:F680"/>
    <mergeCell ref="D682:F682"/>
    <mergeCell ref="D686:F686"/>
    <mergeCell ref="E700:F700"/>
    <mergeCell ref="E701:F701"/>
    <mergeCell ref="E703:F703"/>
    <mergeCell ref="E704:F704"/>
    <mergeCell ref="C710:F710"/>
    <mergeCell ref="C752:F752"/>
    <mergeCell ref="C712:F712"/>
    <mergeCell ref="C727:F727"/>
    <mergeCell ref="C730:F730"/>
    <mergeCell ref="C732:F732"/>
    <mergeCell ref="C735:F735"/>
    <mergeCell ref="C750:F750"/>
  </mergeCells>
  <printOptions horizontalCentered="1"/>
  <pageMargins left="0.7" right="0.7" top="0.75" bottom="0.75" header="0.51180555555555551" footer="0.51180555555555551"/>
  <pageSetup paperSize="9" scale="69" firstPageNumber="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28"/>
  <sheetViews>
    <sheetView view="pageBreakPreview" zoomScaleSheetLayoutView="100" workbookViewId="0">
      <selection activeCell="B405" sqref="B405"/>
    </sheetView>
  </sheetViews>
  <sheetFormatPr defaultRowHeight="15"/>
  <cols>
    <col min="1" max="1" width="7.85546875" customWidth="1"/>
    <col min="2" max="2" width="14" customWidth="1"/>
    <col min="3" max="3" width="6.140625" customWidth="1"/>
    <col min="4" max="4" width="6.5703125" customWidth="1"/>
    <col min="5" max="5" width="7.42578125" customWidth="1"/>
    <col min="6" max="6" width="40.42578125" customWidth="1"/>
    <col min="7" max="7" width="8.42578125" customWidth="1"/>
    <col min="8" max="8" width="8.85546875" customWidth="1"/>
    <col min="9" max="9" width="10.42578125" customWidth="1"/>
    <col min="10" max="10" width="11.42578125" style="491" customWidth="1"/>
  </cols>
  <sheetData>
    <row r="1" spans="1:10" ht="15.75" customHeight="1">
      <c r="A1" s="750" t="s">
        <v>2625</v>
      </c>
      <c r="B1" s="750"/>
      <c r="C1" s="750"/>
      <c r="D1" s="750"/>
      <c r="E1" s="750"/>
      <c r="F1" s="750"/>
      <c r="G1" s="750"/>
      <c r="H1" s="750"/>
      <c r="I1" s="750"/>
      <c r="J1" s="750"/>
    </row>
    <row r="2" spans="1:10" ht="15.75">
      <c r="A2" s="751" t="s">
        <v>2626</v>
      </c>
      <c r="B2" s="751"/>
      <c r="C2" s="751"/>
      <c r="D2" s="751"/>
      <c r="E2" s="751"/>
      <c r="F2" s="751"/>
      <c r="G2" s="751"/>
      <c r="H2" s="751"/>
      <c r="I2" s="751"/>
      <c r="J2" s="751"/>
    </row>
    <row r="3" spans="1:10" ht="38.25">
      <c r="A3" s="313" t="s">
        <v>1224</v>
      </c>
      <c r="B3" s="314" t="s">
        <v>2192</v>
      </c>
      <c r="C3" s="752" t="s">
        <v>25</v>
      </c>
      <c r="D3" s="752"/>
      <c r="E3" s="752"/>
      <c r="F3" s="752"/>
      <c r="G3" s="315" t="s">
        <v>2</v>
      </c>
      <c r="H3" s="316" t="s">
        <v>1226</v>
      </c>
      <c r="I3" s="317" t="s">
        <v>296</v>
      </c>
      <c r="J3" s="318" t="s">
        <v>1227</v>
      </c>
    </row>
    <row r="5" spans="1:10">
      <c r="A5" s="319">
        <v>11.1</v>
      </c>
      <c r="B5" s="320">
        <v>300</v>
      </c>
      <c r="C5" s="321" t="s">
        <v>855</v>
      </c>
      <c r="D5" s="322"/>
      <c r="E5" s="322"/>
      <c r="F5" s="322"/>
      <c r="G5" s="322"/>
      <c r="H5" s="322"/>
      <c r="I5" s="322"/>
      <c r="J5" s="322"/>
    </row>
    <row r="6" spans="1:10" ht="66" customHeight="1">
      <c r="A6" s="323"/>
      <c r="B6" s="322"/>
      <c r="C6" s="749" t="s">
        <v>984</v>
      </c>
      <c r="D6" s="749"/>
      <c r="E6" s="749"/>
      <c r="F6" s="749"/>
      <c r="G6" s="322"/>
      <c r="H6" s="322"/>
      <c r="I6" s="322"/>
      <c r="J6" s="322"/>
    </row>
    <row r="7" spans="1:10">
      <c r="A7" s="323"/>
      <c r="B7" s="322"/>
      <c r="C7" s="324" t="s">
        <v>985</v>
      </c>
      <c r="D7" s="321" t="s">
        <v>986</v>
      </c>
      <c r="E7" s="322"/>
      <c r="F7" s="322"/>
      <c r="G7" s="322"/>
      <c r="H7" s="322"/>
      <c r="I7" s="322"/>
      <c r="J7" s="322"/>
    </row>
    <row r="8" spans="1:10">
      <c r="A8" s="323"/>
      <c r="B8" s="322"/>
      <c r="C8" s="322"/>
      <c r="D8" s="321" t="s">
        <v>299</v>
      </c>
      <c r="E8" s="321" t="s">
        <v>987</v>
      </c>
      <c r="F8" s="322"/>
      <c r="G8" s="322"/>
      <c r="H8" s="322"/>
      <c r="I8" s="322"/>
      <c r="J8" s="322"/>
    </row>
    <row r="9" spans="1:10">
      <c r="A9" s="323"/>
      <c r="B9" s="322"/>
      <c r="C9" s="322"/>
      <c r="D9" s="322"/>
      <c r="E9" s="325" t="s">
        <v>1404</v>
      </c>
      <c r="F9" s="322"/>
      <c r="G9" s="322"/>
      <c r="H9" s="322"/>
      <c r="I9" s="322"/>
      <c r="J9" s="322"/>
    </row>
    <row r="10" spans="1:10">
      <c r="A10" s="323"/>
      <c r="B10" s="322"/>
      <c r="C10" s="322"/>
      <c r="D10" s="322"/>
      <c r="E10" s="325" t="s">
        <v>2235</v>
      </c>
      <c r="F10" s="322"/>
      <c r="G10" s="322"/>
      <c r="H10" s="322"/>
      <c r="I10" s="322"/>
      <c r="J10" s="322"/>
    </row>
    <row r="11" spans="1:10">
      <c r="A11" s="323"/>
      <c r="B11" s="322"/>
      <c r="C11" s="322"/>
      <c r="D11" s="322"/>
      <c r="E11" s="321" t="s">
        <v>1128</v>
      </c>
      <c r="F11" s="321" t="s">
        <v>1230</v>
      </c>
      <c r="G11" s="322"/>
      <c r="H11" s="322"/>
      <c r="I11" s="322"/>
      <c r="J11" s="322"/>
    </row>
    <row r="12" spans="1:10">
      <c r="A12" s="323"/>
      <c r="B12" s="322"/>
      <c r="C12" s="322"/>
      <c r="D12" s="322"/>
      <c r="E12" s="322"/>
      <c r="F12" s="325" t="s">
        <v>17</v>
      </c>
      <c r="G12" s="326" t="s">
        <v>4</v>
      </c>
      <c r="H12" s="327">
        <v>0.32</v>
      </c>
      <c r="I12" s="327">
        <f>Labour!D16</f>
        <v>466.67</v>
      </c>
      <c r="J12" s="327">
        <f>H12*I12</f>
        <v>149.33440000000002</v>
      </c>
    </row>
    <row r="13" spans="1:10">
      <c r="A13" s="323"/>
      <c r="B13" s="322"/>
      <c r="C13" s="322"/>
      <c r="D13" s="322"/>
      <c r="E13" s="322"/>
      <c r="F13" s="325" t="s">
        <v>18</v>
      </c>
      <c r="G13" s="326" t="s">
        <v>4</v>
      </c>
      <c r="H13" s="327">
        <v>8</v>
      </c>
      <c r="I13" s="327">
        <f>Labour!D17</f>
        <v>466.67</v>
      </c>
      <c r="J13" s="327">
        <f>I13*H13</f>
        <v>3733.36</v>
      </c>
    </row>
    <row r="14" spans="1:10">
      <c r="A14" s="323"/>
      <c r="B14" s="322"/>
      <c r="C14" s="322"/>
      <c r="D14" s="322"/>
      <c r="E14" s="321" t="s">
        <v>955</v>
      </c>
      <c r="F14" s="321" t="s">
        <v>1388</v>
      </c>
      <c r="G14" s="322"/>
      <c r="H14" s="322"/>
      <c r="I14" s="322"/>
      <c r="J14" s="328">
        <f>SUM(J12:J13)*12.5%</f>
        <v>485.33680000000004</v>
      </c>
    </row>
    <row r="15" spans="1:10">
      <c r="A15" s="323"/>
      <c r="B15" s="322"/>
      <c r="C15" s="322"/>
      <c r="D15" s="322"/>
      <c r="E15" s="321"/>
      <c r="F15" s="321"/>
      <c r="G15" s="322"/>
      <c r="H15" s="322"/>
      <c r="I15" s="322"/>
      <c r="J15" s="328"/>
    </row>
    <row r="16" spans="1:10">
      <c r="A16" s="323"/>
      <c r="B16" s="322"/>
      <c r="C16" s="322"/>
      <c r="D16" s="322"/>
      <c r="E16" s="325" t="s">
        <v>2248</v>
      </c>
      <c r="F16" s="322"/>
      <c r="G16" s="322"/>
      <c r="H16" s="322"/>
      <c r="I16" s="322"/>
      <c r="J16" s="327">
        <f>SUM(J12:J14)</f>
        <v>4368.0312000000004</v>
      </c>
    </row>
    <row r="17" spans="1:10">
      <c r="A17" s="323"/>
      <c r="B17" s="322"/>
      <c r="C17" s="322"/>
      <c r="D17" s="322"/>
      <c r="E17" s="321" t="s">
        <v>2237</v>
      </c>
      <c r="F17" s="322"/>
      <c r="G17" s="322"/>
      <c r="H17" s="322"/>
      <c r="I17" s="322"/>
      <c r="J17" s="328">
        <f>J16/10</f>
        <v>436.80312000000004</v>
      </c>
    </row>
    <row r="18" spans="1:10" ht="41.25" customHeight="1">
      <c r="A18" s="323"/>
      <c r="B18" s="329" t="s">
        <v>726</v>
      </c>
      <c r="C18" s="330">
        <v>1</v>
      </c>
      <c r="D18" s="748" t="s">
        <v>2627</v>
      </c>
      <c r="E18" s="748"/>
      <c r="F18" s="748"/>
      <c r="G18" s="322"/>
      <c r="H18" s="322"/>
      <c r="I18" s="322"/>
      <c r="J18" s="322"/>
    </row>
    <row r="19" spans="1:10" ht="39.75" customHeight="1">
      <c r="A19" s="323"/>
      <c r="B19" s="322"/>
      <c r="C19" s="330">
        <v>2</v>
      </c>
      <c r="D19" s="748" t="s">
        <v>2628</v>
      </c>
      <c r="E19" s="748"/>
      <c r="F19" s="748"/>
      <c r="G19" s="322"/>
      <c r="H19" s="322"/>
      <c r="I19" s="322"/>
      <c r="J19" s="322"/>
    </row>
    <row r="20" spans="1:10" ht="57" customHeight="1">
      <c r="A20" s="323"/>
      <c r="B20" s="322"/>
      <c r="C20" s="330">
        <v>3</v>
      </c>
      <c r="D20" s="748" t="s">
        <v>2629</v>
      </c>
      <c r="E20" s="748"/>
      <c r="F20" s="748"/>
      <c r="G20" s="322"/>
      <c r="H20" s="322"/>
      <c r="I20" s="322"/>
      <c r="J20" s="322"/>
    </row>
    <row r="21" spans="1:10">
      <c r="A21" s="323"/>
      <c r="B21" s="322"/>
      <c r="C21" s="322"/>
      <c r="D21" s="321" t="s">
        <v>301</v>
      </c>
      <c r="E21" s="321" t="s">
        <v>988</v>
      </c>
      <c r="F21" s="322"/>
      <c r="G21" s="322"/>
      <c r="H21" s="322"/>
      <c r="I21" s="322"/>
      <c r="J21" s="322"/>
    </row>
    <row r="22" spans="1:10">
      <c r="A22" s="323"/>
      <c r="B22" s="322"/>
      <c r="C22" s="322"/>
      <c r="D22" s="321"/>
      <c r="E22" s="325" t="s">
        <v>1404</v>
      </c>
      <c r="F22" s="322"/>
      <c r="G22" s="322"/>
      <c r="H22" s="322"/>
      <c r="I22" s="322"/>
      <c r="J22" s="322"/>
    </row>
    <row r="23" spans="1:10">
      <c r="A23" s="323"/>
      <c r="B23" s="322"/>
      <c r="C23" s="322"/>
      <c r="D23" s="322"/>
      <c r="E23" s="321" t="s">
        <v>1128</v>
      </c>
      <c r="F23" s="321" t="s">
        <v>1230</v>
      </c>
      <c r="G23" s="322"/>
      <c r="H23" s="322"/>
      <c r="I23" s="322"/>
      <c r="J23" s="322"/>
    </row>
    <row r="24" spans="1:10">
      <c r="A24" s="323"/>
      <c r="B24" s="322"/>
      <c r="C24" s="322"/>
      <c r="D24" s="322"/>
      <c r="E24" s="322"/>
      <c r="F24" s="325" t="s">
        <v>17</v>
      </c>
      <c r="G24" s="326" t="s">
        <v>4</v>
      </c>
      <c r="H24" s="327">
        <v>0.38</v>
      </c>
      <c r="I24" s="327">
        <f>Labour!D16</f>
        <v>466.67</v>
      </c>
      <c r="J24" s="327">
        <f>H24*I24</f>
        <v>177.33459999999999</v>
      </c>
    </row>
    <row r="25" spans="1:10">
      <c r="A25" s="323"/>
      <c r="B25" s="322"/>
      <c r="C25" s="322"/>
      <c r="D25" s="322"/>
      <c r="E25" s="322"/>
      <c r="F25" s="325" t="s">
        <v>18</v>
      </c>
      <c r="G25" s="326" t="s">
        <v>4</v>
      </c>
      <c r="H25" s="327">
        <v>9.5</v>
      </c>
      <c r="I25" s="327">
        <f>Labour!D17</f>
        <v>466.67</v>
      </c>
      <c r="J25" s="327">
        <f>I25*H25</f>
        <v>4433.3649999999998</v>
      </c>
    </row>
    <row r="26" spans="1:10">
      <c r="A26" s="323"/>
      <c r="B26" s="322"/>
      <c r="C26" s="322"/>
      <c r="D26" s="322"/>
      <c r="E26" s="321" t="s">
        <v>1269</v>
      </c>
      <c r="F26" s="321" t="s">
        <v>1388</v>
      </c>
      <c r="G26" s="322"/>
      <c r="H26" s="322"/>
      <c r="I26" s="322"/>
      <c r="J26" s="328">
        <f>SUM(J24:J25)*12.5%</f>
        <v>576.33744999999999</v>
      </c>
    </row>
    <row r="27" spans="1:10">
      <c r="A27" s="323"/>
      <c r="B27" s="322"/>
      <c r="C27" s="322"/>
      <c r="D27" s="322"/>
      <c r="E27" s="321"/>
      <c r="F27" s="321"/>
      <c r="G27" s="322"/>
      <c r="H27" s="322"/>
      <c r="I27" s="322"/>
      <c r="J27" s="328"/>
    </row>
    <row r="28" spans="1:10">
      <c r="A28" s="323"/>
      <c r="B28" s="322"/>
      <c r="C28" s="322"/>
      <c r="D28" s="322"/>
      <c r="E28" s="325" t="s">
        <v>2248</v>
      </c>
      <c r="F28" s="322"/>
      <c r="G28" s="322"/>
      <c r="H28" s="322"/>
      <c r="I28" s="322"/>
      <c r="J28" s="327">
        <f>SUM(J24:J26)</f>
        <v>5187.0370499999999</v>
      </c>
    </row>
    <row r="29" spans="1:10">
      <c r="A29" s="323"/>
      <c r="B29" s="322"/>
      <c r="C29" s="322"/>
      <c r="D29" s="322"/>
      <c r="E29" s="321" t="s">
        <v>2237</v>
      </c>
      <c r="F29" s="322"/>
      <c r="G29" s="322"/>
      <c r="H29" s="322"/>
      <c r="I29" s="322"/>
      <c r="J29" s="328">
        <f>J28/10</f>
        <v>518.70370500000001</v>
      </c>
    </row>
    <row r="30" spans="1:10" ht="27" customHeight="1">
      <c r="A30" s="323"/>
      <c r="B30" s="329" t="s">
        <v>726</v>
      </c>
      <c r="C30" s="330">
        <v>1</v>
      </c>
      <c r="D30" s="748" t="s">
        <v>2630</v>
      </c>
      <c r="E30" s="748"/>
      <c r="F30" s="748"/>
      <c r="G30" s="322"/>
      <c r="H30" s="322"/>
      <c r="I30" s="322"/>
      <c r="J30" s="322"/>
    </row>
    <row r="31" spans="1:10" ht="39.75" customHeight="1">
      <c r="A31" s="323"/>
      <c r="B31" s="322"/>
      <c r="C31" s="330">
        <v>2</v>
      </c>
      <c r="D31" s="748" t="s">
        <v>2631</v>
      </c>
      <c r="E31" s="748"/>
      <c r="F31" s="748"/>
      <c r="G31" s="322"/>
      <c r="H31" s="322"/>
      <c r="I31" s="322"/>
      <c r="J31" s="322"/>
    </row>
    <row r="32" spans="1:10">
      <c r="A32" s="323"/>
      <c r="B32" s="322"/>
      <c r="C32" s="321" t="s">
        <v>989</v>
      </c>
      <c r="D32" s="321" t="s">
        <v>990</v>
      </c>
      <c r="E32" s="322"/>
      <c r="F32" s="322"/>
      <c r="G32" s="322"/>
      <c r="H32" s="322"/>
      <c r="I32" s="322"/>
      <c r="J32" s="322"/>
    </row>
    <row r="33" spans="1:10">
      <c r="A33" s="323"/>
      <c r="B33" s="322"/>
      <c r="C33" s="321"/>
      <c r="D33" s="321" t="s">
        <v>987</v>
      </c>
      <c r="E33" s="322"/>
      <c r="F33" s="322"/>
      <c r="G33" s="322"/>
      <c r="H33" s="322"/>
      <c r="I33" s="322"/>
      <c r="J33" s="322"/>
    </row>
    <row r="34" spans="1:10">
      <c r="A34" s="323"/>
      <c r="B34" s="322"/>
      <c r="C34" s="322"/>
      <c r="D34" s="325" t="s">
        <v>1404</v>
      </c>
      <c r="E34" s="322"/>
      <c r="F34" s="322"/>
      <c r="G34" s="322"/>
      <c r="H34" s="322"/>
      <c r="I34" s="322"/>
      <c r="J34" s="322"/>
    </row>
    <row r="35" spans="1:10">
      <c r="A35" s="323"/>
      <c r="B35" s="322"/>
      <c r="C35" s="322"/>
      <c r="D35" s="325" t="s">
        <v>2235</v>
      </c>
      <c r="E35" s="322"/>
      <c r="F35" s="322"/>
      <c r="G35" s="322"/>
      <c r="H35" s="322"/>
      <c r="I35" s="322"/>
      <c r="J35" s="322"/>
    </row>
    <row r="36" spans="1:10">
      <c r="A36" s="323"/>
      <c r="B36" s="322"/>
      <c r="C36" s="322"/>
      <c r="D36" s="321" t="s">
        <v>1128</v>
      </c>
      <c r="E36" s="321" t="s">
        <v>1230</v>
      </c>
      <c r="F36" s="322"/>
      <c r="G36" s="322"/>
      <c r="H36" s="322"/>
      <c r="I36" s="322"/>
      <c r="J36" s="322"/>
    </row>
    <row r="37" spans="1:10">
      <c r="A37" s="323"/>
      <c r="B37" s="322"/>
      <c r="C37" s="322"/>
      <c r="D37" s="322"/>
      <c r="E37" s="325" t="s">
        <v>17</v>
      </c>
      <c r="F37" s="322"/>
      <c r="G37" s="326" t="s">
        <v>4</v>
      </c>
      <c r="H37" s="327">
        <v>0.4</v>
      </c>
      <c r="I37" s="327">
        <f>Labour!D16</f>
        <v>466.67</v>
      </c>
      <c r="J37" s="327">
        <f>H37*I37</f>
        <v>186.66800000000001</v>
      </c>
    </row>
    <row r="38" spans="1:10">
      <c r="A38" s="323"/>
      <c r="B38" s="322"/>
      <c r="C38" s="322"/>
      <c r="D38" s="322"/>
      <c r="E38" s="325" t="s">
        <v>18</v>
      </c>
      <c r="F38" s="322"/>
      <c r="G38" s="326" t="s">
        <v>4</v>
      </c>
      <c r="H38" s="327">
        <v>10</v>
      </c>
      <c r="I38" s="327">
        <f>Labour!D17</f>
        <v>466.67</v>
      </c>
      <c r="J38" s="327">
        <f>I38*H38</f>
        <v>4666.7</v>
      </c>
    </row>
    <row r="39" spans="1:10">
      <c r="A39" s="323"/>
      <c r="B39" s="322"/>
      <c r="C39" s="322"/>
      <c r="D39" s="321" t="s">
        <v>1269</v>
      </c>
      <c r="E39" s="321" t="s">
        <v>1388</v>
      </c>
      <c r="F39" s="322"/>
      <c r="G39" s="322"/>
      <c r="H39" s="322"/>
      <c r="I39" s="322"/>
      <c r="J39" s="328">
        <f>SUM(J37:J38)*12.5%</f>
        <v>606.67099999999994</v>
      </c>
    </row>
    <row r="40" spans="1:10">
      <c r="A40" s="323"/>
      <c r="B40" s="322"/>
      <c r="C40" s="322"/>
      <c r="D40" s="321"/>
      <c r="E40" s="321"/>
      <c r="F40" s="322"/>
      <c r="G40" s="322"/>
      <c r="H40" s="322"/>
      <c r="I40" s="322"/>
      <c r="J40" s="328"/>
    </row>
    <row r="41" spans="1:10">
      <c r="A41" s="323"/>
      <c r="B41" s="322"/>
      <c r="C41" s="322"/>
      <c r="D41" s="325" t="s">
        <v>2248</v>
      </c>
      <c r="E41" s="322"/>
      <c r="F41" s="322"/>
      <c r="G41" s="322"/>
      <c r="H41" s="322"/>
      <c r="I41" s="322"/>
      <c r="J41" s="327">
        <f>SUM(J37:J39)</f>
        <v>5460.0389999999998</v>
      </c>
    </row>
    <row r="42" spans="1:10">
      <c r="A42" s="323"/>
      <c r="B42" s="322"/>
      <c r="C42" s="322"/>
      <c r="D42" s="321" t="s">
        <v>2237</v>
      </c>
      <c r="E42" s="322"/>
      <c r="F42" s="322"/>
      <c r="G42" s="322"/>
      <c r="H42" s="322"/>
      <c r="I42" s="322"/>
      <c r="J42" s="328">
        <f>J41/10</f>
        <v>546.00389999999993</v>
      </c>
    </row>
    <row r="43" spans="1:10" ht="28.5" customHeight="1">
      <c r="A43" s="323"/>
      <c r="B43" s="329" t="s">
        <v>726</v>
      </c>
      <c r="C43" s="748" t="s">
        <v>2632</v>
      </c>
      <c r="D43" s="748"/>
      <c r="E43" s="748"/>
      <c r="F43" s="748"/>
      <c r="G43" s="322"/>
      <c r="H43" s="322"/>
      <c r="I43" s="322"/>
      <c r="J43" s="322"/>
    </row>
    <row r="44" spans="1:10">
      <c r="A44" s="323"/>
      <c r="B44" s="322"/>
      <c r="C44" s="321" t="s">
        <v>991</v>
      </c>
      <c r="D44" s="321" t="s">
        <v>992</v>
      </c>
      <c r="E44" s="322"/>
      <c r="F44" s="322"/>
      <c r="G44" s="322"/>
      <c r="H44" s="322"/>
      <c r="I44" s="322"/>
      <c r="J44" s="322"/>
    </row>
    <row r="45" spans="1:10" ht="15.75" customHeight="1">
      <c r="A45" s="323"/>
      <c r="B45" s="322"/>
      <c r="C45" s="321"/>
      <c r="D45" s="325" t="s">
        <v>2633</v>
      </c>
      <c r="E45" s="322"/>
      <c r="F45" s="322"/>
      <c r="G45" s="322"/>
      <c r="H45" s="322"/>
      <c r="I45" s="322"/>
      <c r="J45" s="322"/>
    </row>
    <row r="46" spans="1:10">
      <c r="A46" s="323"/>
      <c r="B46" s="322"/>
      <c r="C46" s="322"/>
      <c r="D46" s="325" t="s">
        <v>1404</v>
      </c>
      <c r="E46" s="322"/>
      <c r="F46" s="322"/>
      <c r="G46" s="322"/>
      <c r="H46" s="322"/>
      <c r="I46" s="322"/>
      <c r="J46" s="322"/>
    </row>
    <row r="47" spans="1:10">
      <c r="A47" s="323"/>
      <c r="B47" s="322"/>
      <c r="C47" s="322"/>
      <c r="D47" s="325" t="s">
        <v>2235</v>
      </c>
      <c r="E47" s="322"/>
      <c r="F47" s="322"/>
      <c r="G47" s="322"/>
      <c r="H47" s="322"/>
      <c r="I47" s="322"/>
      <c r="J47" s="322"/>
    </row>
    <row r="48" spans="1:10">
      <c r="A48" s="323"/>
      <c r="B48" s="322"/>
      <c r="C48" s="322"/>
      <c r="D48" s="321" t="s">
        <v>1128</v>
      </c>
      <c r="E48" s="321" t="s">
        <v>1230</v>
      </c>
      <c r="F48" s="322"/>
      <c r="G48" s="322"/>
      <c r="H48" s="322"/>
      <c r="I48" s="322"/>
      <c r="J48" s="322"/>
    </row>
    <row r="49" spans="1:11">
      <c r="A49" s="323"/>
      <c r="B49" s="322"/>
      <c r="C49" s="322"/>
      <c r="D49" s="322"/>
      <c r="E49" s="325" t="s">
        <v>17</v>
      </c>
      <c r="F49" s="322"/>
      <c r="G49" s="326" t="s">
        <v>4</v>
      </c>
      <c r="H49" s="327">
        <v>0.53</v>
      </c>
      <c r="I49" s="327">
        <f>Labour!D16</f>
        <v>466.67</v>
      </c>
      <c r="J49" s="327">
        <f>H49*I49</f>
        <v>247.33510000000001</v>
      </c>
    </row>
    <row r="50" spans="1:11">
      <c r="A50" s="323"/>
      <c r="B50" s="322"/>
      <c r="C50" s="322"/>
      <c r="D50" s="322"/>
      <c r="E50" s="325" t="s">
        <v>12</v>
      </c>
      <c r="F50" s="322"/>
      <c r="G50" s="326" t="s">
        <v>4</v>
      </c>
      <c r="H50" s="327">
        <v>0.84</v>
      </c>
      <c r="I50" s="327">
        <f>Labour!D11</f>
        <v>466.67</v>
      </c>
      <c r="J50" s="327">
        <f>I50*H50</f>
        <v>392.00279999999998</v>
      </c>
    </row>
    <row r="51" spans="1:11">
      <c r="A51" s="323"/>
      <c r="B51" s="322"/>
      <c r="C51" s="322"/>
      <c r="D51" s="322"/>
      <c r="E51" s="325" t="s">
        <v>7</v>
      </c>
      <c r="F51" s="322"/>
      <c r="G51" s="326" t="s">
        <v>4</v>
      </c>
      <c r="H51" s="327">
        <v>0.4</v>
      </c>
      <c r="I51" s="327">
        <f>Labour!D6</f>
        <v>527.33000000000004</v>
      </c>
      <c r="J51" s="327">
        <f>I51*H51</f>
        <v>210.93200000000002</v>
      </c>
    </row>
    <row r="52" spans="1:11">
      <c r="A52" s="323"/>
      <c r="B52" s="322"/>
      <c r="C52" s="322"/>
      <c r="D52" s="322"/>
      <c r="E52" s="325" t="s">
        <v>18</v>
      </c>
      <c r="F52" s="322"/>
      <c r="G52" s="326" t="s">
        <v>4</v>
      </c>
      <c r="H52" s="327">
        <v>12</v>
      </c>
      <c r="I52" s="327">
        <f>Labour!D17</f>
        <v>466.67</v>
      </c>
      <c r="J52" s="327">
        <f>I52*H52</f>
        <v>5600.04</v>
      </c>
    </row>
    <row r="53" spans="1:11">
      <c r="A53" s="323"/>
      <c r="B53" s="322"/>
      <c r="C53" s="322"/>
      <c r="D53" s="321" t="s">
        <v>1269</v>
      </c>
      <c r="E53" s="321" t="s">
        <v>1231</v>
      </c>
      <c r="F53" s="322"/>
      <c r="G53" s="322"/>
      <c r="H53" s="322"/>
      <c r="I53" s="322"/>
      <c r="J53" s="322"/>
    </row>
    <row r="54" spans="1:11" ht="12.75" customHeight="1">
      <c r="A54" s="323"/>
      <c r="B54" s="322"/>
      <c r="C54" s="322"/>
      <c r="D54" s="322"/>
      <c r="E54" s="749" t="s">
        <v>2634</v>
      </c>
      <c r="F54" s="749"/>
      <c r="G54" s="326" t="s">
        <v>89</v>
      </c>
      <c r="H54" s="327">
        <v>1</v>
      </c>
      <c r="I54" s="327">
        <f>'Plant &amp; Machinery'!G5</f>
        <v>586</v>
      </c>
      <c r="J54" s="327">
        <f>H54*I54</f>
        <v>586</v>
      </c>
    </row>
    <row r="55" spans="1:11">
      <c r="A55" s="323"/>
      <c r="B55" s="322"/>
      <c r="C55" s="322"/>
      <c r="D55" s="321" t="s">
        <v>1261</v>
      </c>
      <c r="E55" s="321" t="s">
        <v>1293</v>
      </c>
      <c r="F55" s="322"/>
      <c r="G55" s="322"/>
      <c r="H55" s="322"/>
      <c r="I55" s="322"/>
      <c r="J55" s="322"/>
    </row>
    <row r="56" spans="1:11">
      <c r="A56" s="323"/>
      <c r="B56" s="322"/>
      <c r="C56" s="322"/>
      <c r="D56" s="322"/>
      <c r="E56" s="325" t="s">
        <v>2635</v>
      </c>
      <c r="F56" s="322"/>
      <c r="G56" s="326" t="s">
        <v>65</v>
      </c>
      <c r="H56" s="327">
        <v>3.5</v>
      </c>
      <c r="I56" s="331">
        <f>Material!D83</f>
        <v>114</v>
      </c>
      <c r="J56" s="327">
        <f>H56*I56</f>
        <v>399</v>
      </c>
      <c r="K56" t="s">
        <v>1584</v>
      </c>
    </row>
    <row r="57" spans="1:11">
      <c r="A57" s="323"/>
      <c r="B57" s="322"/>
      <c r="C57" s="322"/>
      <c r="D57" s="322"/>
      <c r="E57" s="325" t="s">
        <v>2636</v>
      </c>
      <c r="F57" s="322"/>
      <c r="G57" s="326" t="s">
        <v>56</v>
      </c>
      <c r="H57" s="327">
        <v>14</v>
      </c>
      <c r="I57" s="327">
        <f>Material!D74</f>
        <v>20.9</v>
      </c>
      <c r="J57" s="327">
        <f>I57*H57</f>
        <v>292.59999999999997</v>
      </c>
    </row>
    <row r="58" spans="1:11">
      <c r="A58" s="323"/>
      <c r="B58" s="322"/>
      <c r="C58" s="322"/>
      <c r="D58" s="321" t="s">
        <v>959</v>
      </c>
      <c r="E58" s="321" t="s">
        <v>1296</v>
      </c>
      <c r="F58" s="322"/>
      <c r="G58" s="322"/>
      <c r="H58" s="322"/>
      <c r="I58" s="322"/>
      <c r="J58" s="328">
        <f>SUM(J49:J57)*12.5%</f>
        <v>965.98873750000007</v>
      </c>
    </row>
    <row r="59" spans="1:11" ht="9" customHeight="1">
      <c r="A59" s="323"/>
      <c r="B59" s="322"/>
      <c r="C59" s="322"/>
      <c r="D59" s="321"/>
      <c r="E59" s="321"/>
      <c r="F59" s="322"/>
      <c r="G59" s="322"/>
      <c r="H59" s="322"/>
      <c r="I59" s="322"/>
      <c r="J59" s="328"/>
    </row>
    <row r="60" spans="1:11">
      <c r="A60" s="323"/>
      <c r="B60" s="322"/>
      <c r="C60" s="322"/>
      <c r="D60" s="325" t="s">
        <v>2637</v>
      </c>
      <c r="E60" s="322"/>
      <c r="F60" s="322"/>
      <c r="G60" s="322"/>
      <c r="H60" s="322"/>
      <c r="I60" s="322"/>
      <c r="J60" s="327">
        <f>SUM(J49:J58)</f>
        <v>8693.8986375000004</v>
      </c>
    </row>
    <row r="61" spans="1:11">
      <c r="A61" s="323"/>
      <c r="B61" s="322"/>
      <c r="C61" s="322"/>
      <c r="D61" s="321" t="s">
        <v>2638</v>
      </c>
      <c r="E61" s="322"/>
      <c r="F61" s="322"/>
      <c r="G61" s="322"/>
      <c r="H61" s="322"/>
      <c r="I61" s="322"/>
      <c r="J61" s="328">
        <f>J60/10</f>
        <v>869.38986375000002</v>
      </c>
    </row>
    <row r="62" spans="1:11" ht="28.5" customHeight="1">
      <c r="A62" s="323"/>
      <c r="B62" s="329" t="s">
        <v>726</v>
      </c>
      <c r="C62" s="748" t="s">
        <v>2639</v>
      </c>
      <c r="D62" s="748"/>
      <c r="E62" s="748"/>
      <c r="F62" s="748"/>
      <c r="G62" s="322"/>
      <c r="H62" s="322"/>
      <c r="I62" s="322"/>
      <c r="J62" s="322"/>
    </row>
    <row r="63" spans="1:11">
      <c r="A63" s="323"/>
      <c r="B63" s="322"/>
      <c r="C63" s="321" t="s">
        <v>993</v>
      </c>
      <c r="D63" s="321" t="s">
        <v>994</v>
      </c>
      <c r="E63" s="322"/>
      <c r="F63" s="322"/>
      <c r="G63" s="322"/>
      <c r="H63" s="322"/>
      <c r="I63" s="322"/>
      <c r="J63" s="322"/>
    </row>
    <row r="64" spans="1:11">
      <c r="A64" s="323"/>
      <c r="B64" s="322"/>
      <c r="C64" s="321"/>
      <c r="D64" s="325" t="s">
        <v>2633</v>
      </c>
      <c r="E64" s="322"/>
      <c r="F64" s="322"/>
      <c r="G64" s="322"/>
      <c r="H64" s="322"/>
      <c r="I64" s="322"/>
      <c r="J64" s="322"/>
    </row>
    <row r="65" spans="1:10">
      <c r="A65" s="323"/>
      <c r="B65" s="322"/>
      <c r="C65" s="322"/>
      <c r="D65" s="325" t="s">
        <v>1404</v>
      </c>
      <c r="E65" s="322"/>
      <c r="F65" s="322"/>
      <c r="G65" s="322"/>
      <c r="H65" s="322"/>
      <c r="I65" s="322"/>
      <c r="J65" s="322"/>
    </row>
    <row r="66" spans="1:10">
      <c r="A66" s="323"/>
      <c r="B66" s="322"/>
      <c r="C66" s="322"/>
      <c r="D66" s="325" t="s">
        <v>2235</v>
      </c>
      <c r="E66" s="322"/>
      <c r="F66" s="322"/>
      <c r="G66" s="322"/>
      <c r="H66" s="322"/>
      <c r="I66" s="322"/>
      <c r="J66" s="322"/>
    </row>
    <row r="67" spans="1:10">
      <c r="A67" s="323"/>
      <c r="B67" s="322"/>
      <c r="C67" s="322"/>
      <c r="D67" s="321" t="s">
        <v>953</v>
      </c>
      <c r="E67" s="321" t="s">
        <v>1230</v>
      </c>
      <c r="F67" s="322"/>
      <c r="G67" s="322"/>
      <c r="H67" s="322"/>
      <c r="I67" s="322"/>
      <c r="J67" s="322"/>
    </row>
    <row r="68" spans="1:10">
      <c r="A68" s="323"/>
      <c r="B68" s="322"/>
      <c r="C68" s="322"/>
      <c r="D68" s="322"/>
      <c r="E68" s="325" t="s">
        <v>17</v>
      </c>
      <c r="F68" s="322"/>
      <c r="G68" s="326" t="s">
        <v>4</v>
      </c>
      <c r="H68" s="327">
        <v>0.2</v>
      </c>
      <c r="I68" s="327">
        <f>Labour!D16</f>
        <v>466.67</v>
      </c>
      <c r="J68" s="327">
        <f>H68*I68</f>
        <v>93.334000000000003</v>
      </c>
    </row>
    <row r="69" spans="1:10">
      <c r="A69" s="323"/>
      <c r="B69" s="322"/>
      <c r="C69" s="322"/>
      <c r="D69" s="322"/>
      <c r="E69" s="325" t="s">
        <v>18</v>
      </c>
      <c r="F69" s="322"/>
      <c r="G69" s="326" t="s">
        <v>4</v>
      </c>
      <c r="H69" s="327">
        <v>5</v>
      </c>
      <c r="I69" s="327">
        <f>Labour!D17</f>
        <v>466.67</v>
      </c>
      <c r="J69" s="327">
        <f>I69*H69</f>
        <v>2333.35</v>
      </c>
    </row>
    <row r="70" spans="1:10">
      <c r="A70" s="323"/>
      <c r="B70" s="322"/>
      <c r="C70" s="322"/>
      <c r="D70" s="321" t="s">
        <v>955</v>
      </c>
      <c r="E70" s="321" t="s">
        <v>1231</v>
      </c>
      <c r="F70" s="322"/>
      <c r="G70" s="322"/>
      <c r="H70" s="322"/>
      <c r="I70" s="322"/>
      <c r="J70" s="322"/>
    </row>
    <row r="71" spans="1:10" ht="27" customHeight="1">
      <c r="A71" s="323"/>
      <c r="B71" s="322"/>
      <c r="C71" s="322"/>
      <c r="D71" s="322"/>
      <c r="E71" s="749" t="s">
        <v>2640</v>
      </c>
      <c r="F71" s="749"/>
      <c r="G71" s="326" t="s">
        <v>89</v>
      </c>
      <c r="H71" s="327">
        <v>10</v>
      </c>
      <c r="I71" s="327">
        <f>'Plant &amp; Machinery'!G5</f>
        <v>586</v>
      </c>
      <c r="J71" s="327">
        <f>H71*I71</f>
        <v>5860</v>
      </c>
    </row>
    <row r="72" spans="1:10">
      <c r="A72" s="323"/>
      <c r="B72" s="322"/>
      <c r="C72" s="322"/>
      <c r="D72" s="321" t="s">
        <v>957</v>
      </c>
      <c r="E72" s="321" t="s">
        <v>1390</v>
      </c>
      <c r="F72" s="322"/>
      <c r="G72" s="322"/>
      <c r="H72" s="322"/>
      <c r="I72" s="322"/>
      <c r="J72" s="328">
        <f>SUM(J68:J71)*12.5%</f>
        <v>1035.8354999999999</v>
      </c>
    </row>
    <row r="73" spans="1:10">
      <c r="A73" s="323"/>
      <c r="B73" s="322"/>
      <c r="C73" s="322"/>
      <c r="D73" s="321"/>
      <c r="E73" s="321"/>
      <c r="F73" s="322"/>
      <c r="G73" s="322"/>
      <c r="H73" s="322"/>
      <c r="I73" s="322"/>
      <c r="J73" s="328"/>
    </row>
    <row r="74" spans="1:10">
      <c r="A74" s="323"/>
      <c r="B74" s="322"/>
      <c r="C74" s="322"/>
      <c r="D74" s="325" t="s">
        <v>2641</v>
      </c>
      <c r="E74" s="322"/>
      <c r="F74" s="322"/>
      <c r="G74" s="322"/>
      <c r="H74" s="322"/>
      <c r="I74" s="322"/>
      <c r="J74" s="327">
        <f>SUM(J68:J72)</f>
        <v>9322.5194999999985</v>
      </c>
    </row>
    <row r="75" spans="1:10">
      <c r="A75" s="323"/>
      <c r="B75" s="322"/>
      <c r="C75" s="322"/>
      <c r="D75" s="321" t="s">
        <v>2642</v>
      </c>
      <c r="E75" s="322"/>
      <c r="F75" s="322"/>
      <c r="G75" s="322"/>
      <c r="H75" s="322"/>
      <c r="I75" s="322"/>
      <c r="J75" s="328">
        <f>J74/10</f>
        <v>932.25194999999985</v>
      </c>
    </row>
    <row r="76" spans="1:10" ht="12.75" customHeight="1">
      <c r="A76" s="323"/>
      <c r="B76" s="329" t="s">
        <v>726</v>
      </c>
      <c r="C76" s="748" t="s">
        <v>2643</v>
      </c>
      <c r="D76" s="748"/>
      <c r="E76" s="748"/>
      <c r="F76" s="748"/>
      <c r="G76" s="322"/>
      <c r="H76" s="322"/>
      <c r="I76" s="322"/>
      <c r="J76" s="322"/>
    </row>
    <row r="77" spans="1:10">
      <c r="A77" s="323"/>
      <c r="B77" s="322"/>
      <c r="C77" s="321" t="s">
        <v>995</v>
      </c>
      <c r="D77" s="321" t="s">
        <v>996</v>
      </c>
      <c r="E77" s="322"/>
      <c r="F77" s="322"/>
      <c r="G77" s="322"/>
      <c r="H77" s="322"/>
      <c r="I77" s="322"/>
      <c r="J77" s="322"/>
    </row>
    <row r="78" spans="1:10">
      <c r="A78" s="323"/>
      <c r="B78" s="322"/>
      <c r="C78" s="322"/>
      <c r="D78" s="325" t="s">
        <v>1404</v>
      </c>
      <c r="E78" s="322"/>
      <c r="F78" s="322"/>
      <c r="G78" s="322"/>
      <c r="H78" s="322"/>
      <c r="I78" s="322"/>
      <c r="J78" s="322"/>
    </row>
    <row r="79" spans="1:10">
      <c r="A79" s="323"/>
      <c r="B79" s="322"/>
      <c r="C79" s="322"/>
      <c r="D79" s="325" t="s">
        <v>2235</v>
      </c>
      <c r="E79" s="322"/>
      <c r="F79" s="322"/>
      <c r="G79" s="322"/>
      <c r="H79" s="322"/>
      <c r="I79" s="322"/>
      <c r="J79" s="322"/>
    </row>
    <row r="80" spans="1:10">
      <c r="A80" s="323"/>
      <c r="B80" s="322"/>
      <c r="C80" s="322"/>
      <c r="D80" s="321" t="s">
        <v>953</v>
      </c>
      <c r="E80" s="321" t="s">
        <v>1230</v>
      </c>
      <c r="F80" s="322"/>
      <c r="G80" s="322"/>
      <c r="H80" s="322"/>
      <c r="I80" s="322"/>
      <c r="J80" s="322"/>
    </row>
    <row r="81" spans="1:10">
      <c r="A81" s="323"/>
      <c r="B81" s="322"/>
      <c r="C81" s="322"/>
      <c r="D81" s="322"/>
      <c r="E81" s="325" t="s">
        <v>17</v>
      </c>
      <c r="F81" s="322"/>
      <c r="G81" s="326" t="s">
        <v>4</v>
      </c>
      <c r="H81" s="327">
        <v>0.6</v>
      </c>
      <c r="I81" s="327">
        <f>Labour!D16</f>
        <v>466.67</v>
      </c>
      <c r="J81" s="327">
        <f>H81*I81</f>
        <v>280.00200000000001</v>
      </c>
    </row>
    <row r="82" spans="1:10">
      <c r="A82" s="323"/>
      <c r="B82" s="322"/>
      <c r="C82" s="322"/>
      <c r="D82" s="322"/>
      <c r="E82" s="325" t="s">
        <v>18</v>
      </c>
      <c r="F82" s="322"/>
      <c r="G82" s="326" t="s">
        <v>4</v>
      </c>
      <c r="H82" s="327">
        <v>15</v>
      </c>
      <c r="I82" s="327">
        <f>Labour!D17</f>
        <v>466.67</v>
      </c>
      <c r="J82" s="327">
        <f>I82*H82</f>
        <v>7000.05</v>
      </c>
    </row>
    <row r="83" spans="1:10">
      <c r="A83" s="323"/>
      <c r="B83" s="322"/>
      <c r="C83" s="322"/>
      <c r="D83" s="321" t="s">
        <v>1269</v>
      </c>
      <c r="E83" s="321" t="s">
        <v>1388</v>
      </c>
      <c r="F83" s="322"/>
      <c r="G83" s="322"/>
      <c r="H83" s="322"/>
      <c r="I83" s="322"/>
      <c r="J83" s="328">
        <f>SUM(J79:J82)*12.5%</f>
        <v>910.00650000000007</v>
      </c>
    </row>
    <row r="84" spans="1:10">
      <c r="A84" s="323"/>
      <c r="B84" s="322"/>
      <c r="C84" s="322"/>
      <c r="D84" s="321"/>
      <c r="E84" s="321"/>
      <c r="F84" s="322"/>
      <c r="G84" s="322"/>
      <c r="H84" s="322"/>
      <c r="I84" s="322"/>
      <c r="J84" s="328"/>
    </row>
    <row r="85" spans="1:10">
      <c r="A85" s="323"/>
      <c r="B85" s="322"/>
      <c r="C85" s="322"/>
      <c r="D85" s="325" t="s">
        <v>2248</v>
      </c>
      <c r="E85" s="322"/>
      <c r="F85" s="322"/>
      <c r="G85" s="322"/>
      <c r="H85" s="322"/>
      <c r="I85" s="322"/>
      <c r="J85" s="327">
        <f>SUM(J79:J83)</f>
        <v>8190.058500000001</v>
      </c>
    </row>
    <row r="86" spans="1:10">
      <c r="A86" s="323"/>
      <c r="B86" s="322"/>
      <c r="C86" s="322"/>
      <c r="D86" s="321" t="s">
        <v>2237</v>
      </c>
      <c r="E86" s="322"/>
      <c r="F86" s="322"/>
      <c r="G86" s="322"/>
      <c r="H86" s="322"/>
      <c r="I86" s="322"/>
      <c r="J86" s="328">
        <f>J85/10</f>
        <v>819.00585000000012</v>
      </c>
    </row>
    <row r="87" spans="1:10" ht="18" customHeight="1">
      <c r="A87" s="323"/>
      <c r="B87" s="329" t="s">
        <v>726</v>
      </c>
      <c r="C87" s="330">
        <v>1</v>
      </c>
      <c r="D87" s="332" t="s">
        <v>2644</v>
      </c>
      <c r="E87" s="322"/>
      <c r="F87" s="322"/>
      <c r="G87" s="322"/>
      <c r="H87" s="322"/>
      <c r="I87" s="322"/>
      <c r="J87" s="322"/>
    </row>
    <row r="88" spans="1:10" ht="29.25" customHeight="1">
      <c r="A88" s="323"/>
      <c r="B88" s="322"/>
      <c r="C88" s="330">
        <v>2</v>
      </c>
      <c r="D88" s="748" t="s">
        <v>2645</v>
      </c>
      <c r="E88" s="748"/>
      <c r="F88" s="748"/>
      <c r="G88" s="322"/>
      <c r="H88" s="322"/>
      <c r="I88" s="322"/>
      <c r="J88" s="322"/>
    </row>
    <row r="89" spans="1:10" ht="55.5" customHeight="1">
      <c r="A89" s="323"/>
      <c r="B89" s="322"/>
      <c r="C89" s="330">
        <v>3</v>
      </c>
      <c r="D89" s="748" t="s">
        <v>2646</v>
      </c>
      <c r="E89" s="748"/>
      <c r="F89" s="748"/>
      <c r="G89" s="322"/>
      <c r="H89" s="322"/>
      <c r="I89" s="322"/>
      <c r="J89" s="322"/>
    </row>
    <row r="90" spans="1:10" ht="40.5" customHeight="1">
      <c r="A90" s="323"/>
      <c r="B90" s="322"/>
      <c r="C90" s="330">
        <v>4</v>
      </c>
      <c r="D90" s="748" t="s">
        <v>2647</v>
      </c>
      <c r="E90" s="748"/>
      <c r="F90" s="748"/>
      <c r="G90" s="322"/>
      <c r="H90" s="322"/>
      <c r="I90" s="322"/>
      <c r="J90" s="322"/>
    </row>
    <row r="91" spans="1:10" ht="29.25" customHeight="1">
      <c r="A91" s="319">
        <v>11.2</v>
      </c>
      <c r="B91" s="320" t="s">
        <v>2648</v>
      </c>
      <c r="C91" s="747" t="s">
        <v>997</v>
      </c>
      <c r="D91" s="747"/>
      <c r="E91" s="747"/>
      <c r="F91" s="747"/>
      <c r="G91" s="322"/>
      <c r="H91" s="322"/>
      <c r="I91" s="322"/>
      <c r="J91" s="322"/>
    </row>
    <row r="92" spans="1:10">
      <c r="A92" s="323"/>
      <c r="B92" s="322"/>
      <c r="C92" s="321" t="s">
        <v>998</v>
      </c>
      <c r="D92" s="321" t="s">
        <v>999</v>
      </c>
      <c r="E92" s="322"/>
      <c r="F92" s="322"/>
      <c r="G92" s="322"/>
      <c r="H92" s="322"/>
      <c r="I92" s="322"/>
      <c r="J92" s="322"/>
    </row>
    <row r="93" spans="1:10">
      <c r="A93" s="323"/>
      <c r="B93" s="322"/>
      <c r="C93" s="322"/>
      <c r="D93" s="325" t="s">
        <v>1404</v>
      </c>
      <c r="E93" s="322"/>
      <c r="F93" s="322"/>
      <c r="G93" s="322"/>
      <c r="H93" s="322"/>
      <c r="I93" s="322"/>
      <c r="J93" s="322"/>
    </row>
    <row r="94" spans="1:10">
      <c r="A94" s="323"/>
      <c r="B94" s="322"/>
      <c r="C94" s="322"/>
      <c r="D94" s="321" t="s">
        <v>953</v>
      </c>
      <c r="E94" s="321" t="s">
        <v>1230</v>
      </c>
      <c r="F94" s="322"/>
      <c r="G94" s="322"/>
      <c r="H94" s="322"/>
      <c r="I94" s="322"/>
      <c r="J94" s="322"/>
    </row>
    <row r="95" spans="1:10">
      <c r="A95" s="323"/>
      <c r="B95" s="322"/>
      <c r="C95" s="322"/>
      <c r="D95" s="322"/>
      <c r="E95" s="325" t="s">
        <v>17</v>
      </c>
      <c r="F95" s="322"/>
      <c r="G95" s="326" t="s">
        <v>4</v>
      </c>
      <c r="H95" s="327">
        <v>0.01</v>
      </c>
      <c r="I95" s="327">
        <f>Labour!D16</f>
        <v>466.67</v>
      </c>
      <c r="J95" s="327">
        <f>H95*I95</f>
        <v>4.6667000000000005</v>
      </c>
    </row>
    <row r="96" spans="1:10">
      <c r="A96" s="323"/>
      <c r="B96" s="322"/>
      <c r="C96" s="322"/>
      <c r="D96" s="322"/>
      <c r="E96" s="325" t="s">
        <v>18</v>
      </c>
      <c r="F96" s="322"/>
      <c r="G96" s="326" t="s">
        <v>4</v>
      </c>
      <c r="H96" s="327">
        <v>0.3</v>
      </c>
      <c r="I96" s="327">
        <f>Labour!D17</f>
        <v>466.67</v>
      </c>
      <c r="J96" s="327">
        <f>I96*H96</f>
        <v>140.001</v>
      </c>
    </row>
    <row r="97" spans="1:10">
      <c r="A97" s="323"/>
      <c r="B97" s="322"/>
      <c r="C97" s="322"/>
      <c r="D97" s="321" t="s">
        <v>1269</v>
      </c>
      <c r="E97" s="321" t="s">
        <v>1293</v>
      </c>
      <c r="F97" s="322"/>
      <c r="G97" s="322"/>
      <c r="H97" s="322"/>
      <c r="I97" s="322"/>
      <c r="J97" s="322"/>
    </row>
    <row r="98" spans="1:10">
      <c r="A98" s="323"/>
      <c r="B98" s="322"/>
      <c r="C98" s="322"/>
      <c r="D98" s="322"/>
      <c r="E98" s="325" t="s">
        <v>2649</v>
      </c>
      <c r="F98" s="322"/>
      <c r="G98" s="326" t="s">
        <v>29</v>
      </c>
      <c r="H98" s="327">
        <v>1.2</v>
      </c>
      <c r="I98" s="327">
        <f>Material!D125</f>
        <v>1256</v>
      </c>
      <c r="J98" s="327">
        <f>I98*H98</f>
        <v>1507.2</v>
      </c>
    </row>
    <row r="99" spans="1:10">
      <c r="A99" s="323"/>
      <c r="B99" s="322"/>
      <c r="C99" s="322"/>
      <c r="D99" s="321" t="s">
        <v>1261</v>
      </c>
      <c r="E99" s="321" t="s">
        <v>1390</v>
      </c>
      <c r="F99" s="322"/>
      <c r="G99" s="322"/>
      <c r="H99" s="322"/>
      <c r="I99" s="322"/>
      <c r="J99" s="328">
        <f>SUM(J95:J98)*12.5%</f>
        <v>206.4834625</v>
      </c>
    </row>
    <row r="100" spans="1:10">
      <c r="A100" s="323"/>
      <c r="B100" s="322"/>
      <c r="C100" s="322"/>
      <c r="D100" s="321"/>
      <c r="E100" s="321"/>
      <c r="F100" s="322"/>
      <c r="G100" s="322"/>
      <c r="H100" s="322"/>
      <c r="I100" s="322"/>
      <c r="J100" s="328"/>
    </row>
    <row r="101" spans="1:10">
      <c r="A101" s="323"/>
      <c r="B101" s="322"/>
      <c r="C101" s="322"/>
      <c r="D101" s="321" t="s">
        <v>1435</v>
      </c>
      <c r="E101" s="322"/>
      <c r="F101" s="322"/>
      <c r="G101" s="322"/>
      <c r="H101" s="322"/>
      <c r="I101" s="322"/>
      <c r="J101" s="328">
        <f>SUM(J95:J99)</f>
        <v>1858.3511625000001</v>
      </c>
    </row>
    <row r="102" spans="1:10">
      <c r="A102" s="323"/>
      <c r="B102" s="322"/>
      <c r="C102" s="321" t="s">
        <v>989</v>
      </c>
      <c r="D102" s="321" t="s">
        <v>1000</v>
      </c>
      <c r="E102" s="322"/>
      <c r="F102" s="322"/>
      <c r="G102" s="322"/>
      <c r="H102" s="322"/>
      <c r="I102" s="322"/>
      <c r="J102" s="322"/>
    </row>
    <row r="103" spans="1:10">
      <c r="A103" s="323"/>
      <c r="B103" s="322"/>
      <c r="C103" s="322"/>
      <c r="D103" s="325" t="s">
        <v>1404</v>
      </c>
      <c r="E103" s="322"/>
      <c r="F103" s="322"/>
      <c r="G103" s="322"/>
      <c r="H103" s="322"/>
      <c r="I103" s="322"/>
      <c r="J103" s="322"/>
    </row>
    <row r="104" spans="1:10">
      <c r="A104" s="323"/>
      <c r="B104" s="322"/>
      <c r="C104" s="322"/>
      <c r="D104" s="325" t="s">
        <v>2650</v>
      </c>
      <c r="E104" s="322"/>
      <c r="F104" s="322"/>
      <c r="G104" s="322"/>
      <c r="H104" s="322"/>
      <c r="I104" s="322"/>
      <c r="J104" s="322"/>
    </row>
    <row r="105" spans="1:10">
      <c r="A105" s="323"/>
      <c r="B105" s="322"/>
      <c r="C105" s="322"/>
      <c r="D105" s="321" t="s">
        <v>953</v>
      </c>
      <c r="E105" s="321" t="s">
        <v>1230</v>
      </c>
      <c r="F105" s="322"/>
      <c r="G105" s="322"/>
      <c r="H105" s="322"/>
      <c r="I105" s="322"/>
      <c r="J105" s="322"/>
    </row>
    <row r="106" spans="1:10">
      <c r="A106" s="323"/>
      <c r="B106" s="322"/>
      <c r="C106" s="322"/>
      <c r="D106" s="322"/>
      <c r="E106" s="325" t="s">
        <v>17</v>
      </c>
      <c r="F106" s="322"/>
      <c r="G106" s="326" t="s">
        <v>4</v>
      </c>
      <c r="H106" s="327">
        <v>0.2</v>
      </c>
      <c r="I106" s="327">
        <f>Labour!D16</f>
        <v>466.67</v>
      </c>
      <c r="J106" s="327">
        <f>H106*I106</f>
        <v>93.334000000000003</v>
      </c>
    </row>
    <row r="107" spans="1:10" ht="12.75" customHeight="1">
      <c r="A107" s="323"/>
      <c r="B107" s="322"/>
      <c r="C107" s="322"/>
      <c r="D107" s="322"/>
      <c r="E107" s="749" t="s">
        <v>1279</v>
      </c>
      <c r="F107" s="749"/>
      <c r="G107" s="326" t="s">
        <v>4</v>
      </c>
      <c r="H107" s="327">
        <v>3</v>
      </c>
      <c r="I107" s="327">
        <f>Labour!D17</f>
        <v>466.67</v>
      </c>
      <c r="J107" s="327">
        <f>I107*H107</f>
        <v>1400.01</v>
      </c>
    </row>
    <row r="108" spans="1:10">
      <c r="A108" s="323"/>
      <c r="B108" s="322"/>
      <c r="C108" s="322"/>
      <c r="D108" s="321" t="s">
        <v>1269</v>
      </c>
      <c r="E108" s="321" t="s">
        <v>1388</v>
      </c>
      <c r="F108" s="322"/>
      <c r="G108" s="322"/>
      <c r="H108" s="322"/>
      <c r="I108" s="322"/>
      <c r="J108" s="328">
        <f>SUM(J104:J107)*12.5%</f>
        <v>186.66800000000001</v>
      </c>
    </row>
    <row r="109" spans="1:10">
      <c r="A109" s="323"/>
      <c r="B109" s="322"/>
      <c r="C109" s="322"/>
      <c r="D109" s="321"/>
      <c r="E109" s="321"/>
      <c r="F109" s="322"/>
      <c r="G109" s="322"/>
      <c r="H109" s="322"/>
      <c r="I109" s="322"/>
      <c r="J109" s="328"/>
    </row>
    <row r="110" spans="1:10">
      <c r="A110" s="323"/>
      <c r="B110" s="322"/>
      <c r="C110" s="322"/>
      <c r="D110" s="325" t="s">
        <v>2651</v>
      </c>
      <c r="E110" s="322"/>
      <c r="F110" s="322"/>
      <c r="G110" s="322"/>
      <c r="H110" s="322"/>
      <c r="I110" s="322"/>
      <c r="J110" s="327">
        <f>SUM(J104:J108)</f>
        <v>1680.0120000000002</v>
      </c>
    </row>
    <row r="111" spans="1:10">
      <c r="A111" s="323"/>
      <c r="B111" s="322"/>
      <c r="C111" s="322"/>
      <c r="D111" s="321" t="s">
        <v>2652</v>
      </c>
      <c r="E111" s="322"/>
      <c r="F111" s="322"/>
      <c r="G111" s="322"/>
      <c r="H111" s="322"/>
      <c r="I111" s="322"/>
      <c r="J111" s="328">
        <f>J110/6</f>
        <v>280.00200000000001</v>
      </c>
    </row>
    <row r="112" spans="1:10" ht="66" customHeight="1">
      <c r="A112" s="323"/>
      <c r="B112" s="329" t="s">
        <v>726</v>
      </c>
      <c r="C112" s="330">
        <v>1</v>
      </c>
      <c r="D112" s="748" t="s">
        <v>2653</v>
      </c>
      <c r="E112" s="748"/>
      <c r="F112" s="748"/>
      <c r="G112" s="322"/>
      <c r="H112" s="322"/>
      <c r="I112" s="322"/>
      <c r="J112" s="322"/>
    </row>
    <row r="113" spans="1:10" ht="66" customHeight="1">
      <c r="A113" s="323"/>
      <c r="B113" s="322"/>
      <c r="C113" s="330">
        <v>2</v>
      </c>
      <c r="D113" s="748" t="s">
        <v>2654</v>
      </c>
      <c r="E113" s="748"/>
      <c r="F113" s="748"/>
      <c r="G113" s="322"/>
      <c r="H113" s="322"/>
      <c r="I113" s="322"/>
      <c r="J113" s="322"/>
    </row>
    <row r="114" spans="1:10" ht="29.25" customHeight="1">
      <c r="A114" s="319">
        <v>11.3</v>
      </c>
      <c r="B114" s="320" t="s">
        <v>2655</v>
      </c>
      <c r="C114" s="747" t="s">
        <v>1001</v>
      </c>
      <c r="D114" s="747"/>
      <c r="E114" s="747"/>
      <c r="F114" s="747"/>
      <c r="G114" s="322"/>
      <c r="H114" s="322"/>
      <c r="I114" s="322"/>
      <c r="J114" s="322"/>
    </row>
    <row r="115" spans="1:10">
      <c r="A115" s="323"/>
      <c r="B115" s="322"/>
      <c r="C115" s="325" t="s">
        <v>1404</v>
      </c>
      <c r="D115" s="322"/>
      <c r="E115" s="322"/>
      <c r="F115" s="322"/>
      <c r="G115" s="322"/>
      <c r="H115" s="322"/>
      <c r="I115" s="322"/>
      <c r="J115" s="322"/>
    </row>
    <row r="116" spans="1:10">
      <c r="A116" s="323"/>
      <c r="B116" s="322"/>
      <c r="C116" s="321" t="s">
        <v>1002</v>
      </c>
      <c r="D116" s="321"/>
      <c r="E116" s="322"/>
      <c r="F116" s="322"/>
      <c r="G116" s="322"/>
      <c r="H116" s="322"/>
      <c r="I116" s="322"/>
      <c r="J116" s="322"/>
    </row>
    <row r="117" spans="1:10">
      <c r="A117" s="323"/>
      <c r="B117" s="322"/>
      <c r="C117" s="321" t="s">
        <v>1003</v>
      </c>
      <c r="D117" s="322"/>
      <c r="E117" s="322"/>
      <c r="F117" s="322"/>
      <c r="G117" s="322"/>
      <c r="H117" s="322"/>
      <c r="I117" s="322"/>
      <c r="J117" s="322"/>
    </row>
    <row r="118" spans="1:10">
      <c r="A118" s="323"/>
      <c r="B118" s="322"/>
      <c r="C118" s="322"/>
      <c r="D118" s="325" t="s">
        <v>1404</v>
      </c>
      <c r="E118" s="322"/>
      <c r="F118" s="322"/>
      <c r="G118" s="322"/>
      <c r="H118" s="322"/>
      <c r="I118" s="322"/>
      <c r="J118" s="322"/>
    </row>
    <row r="119" spans="1:10">
      <c r="A119" s="323"/>
      <c r="B119" s="322"/>
      <c r="C119" s="322"/>
      <c r="D119" s="321" t="s">
        <v>953</v>
      </c>
      <c r="E119" s="321" t="s">
        <v>1293</v>
      </c>
      <c r="F119" s="322"/>
      <c r="G119" s="322"/>
      <c r="H119" s="322"/>
      <c r="I119" s="322"/>
      <c r="J119" s="322"/>
    </row>
    <row r="120" spans="1:10">
      <c r="A120" s="323"/>
      <c r="B120" s="322"/>
      <c r="C120" s="322"/>
      <c r="D120" s="322"/>
      <c r="E120" s="325" t="s">
        <v>79</v>
      </c>
      <c r="F120" s="322"/>
      <c r="G120" s="326" t="s">
        <v>71</v>
      </c>
      <c r="H120" s="333">
        <v>0.27500000000000002</v>
      </c>
      <c r="I120" s="327">
        <f>Material!D51</f>
        <v>6953.12</v>
      </c>
      <c r="J120" s="327">
        <f>H120*I120</f>
        <v>1912.1080000000002</v>
      </c>
    </row>
    <row r="121" spans="1:10">
      <c r="A121" s="323"/>
      <c r="B121" s="322"/>
      <c r="C121" s="322"/>
      <c r="D121" s="322"/>
      <c r="E121" s="325" t="s">
        <v>1860</v>
      </c>
      <c r="F121" s="322"/>
      <c r="G121" s="326" t="s">
        <v>29</v>
      </c>
      <c r="H121" s="327">
        <v>0.48</v>
      </c>
      <c r="I121" s="327">
        <f>Material!D125</f>
        <v>1256</v>
      </c>
      <c r="J121" s="327">
        <f>I121*H121</f>
        <v>602.88</v>
      </c>
    </row>
    <row r="122" spans="1:10">
      <c r="A122" s="323"/>
      <c r="B122" s="322"/>
      <c r="C122" s="322"/>
      <c r="D122" s="322"/>
      <c r="E122" s="325" t="s">
        <v>2656</v>
      </c>
      <c r="F122" s="322"/>
      <c r="G122" s="326" t="s">
        <v>29</v>
      </c>
      <c r="H122" s="327">
        <v>0.48</v>
      </c>
      <c r="I122" s="327">
        <f>Material!D19</f>
        <v>1150</v>
      </c>
      <c r="J122" s="327">
        <f>H122*I122</f>
        <v>552</v>
      </c>
    </row>
    <row r="123" spans="1:10">
      <c r="A123" s="323"/>
      <c r="B123" s="322"/>
      <c r="C123" s="322"/>
      <c r="D123" s="322"/>
      <c r="E123" s="325" t="s">
        <v>2657</v>
      </c>
      <c r="F123" s="322"/>
      <c r="G123" s="326" t="s">
        <v>29</v>
      </c>
      <c r="H123" s="327">
        <v>0.24</v>
      </c>
      <c r="I123" s="327">
        <f>Material!D18</f>
        <v>1398</v>
      </c>
      <c r="J123" s="327">
        <f>H123*I123</f>
        <v>335.52</v>
      </c>
    </row>
    <row r="124" spans="1:10">
      <c r="A124" s="323"/>
      <c r="B124" s="322"/>
      <c r="C124" s="322"/>
      <c r="D124" s="322"/>
      <c r="E124" s="325" t="s">
        <v>2658</v>
      </c>
      <c r="F124" s="322"/>
      <c r="G124" s="326" t="s">
        <v>29</v>
      </c>
      <c r="H124" s="327">
        <v>0.08</v>
      </c>
      <c r="I124" s="327">
        <f>Material!D17</f>
        <v>1320</v>
      </c>
      <c r="J124" s="327">
        <f>H124*I124</f>
        <v>105.60000000000001</v>
      </c>
    </row>
    <row r="125" spans="1:10">
      <c r="A125" s="323"/>
      <c r="B125" s="322"/>
      <c r="C125" s="322"/>
      <c r="D125" s="321" t="s">
        <v>955</v>
      </c>
      <c r="E125" s="321" t="s">
        <v>1468</v>
      </c>
      <c r="F125" s="322"/>
      <c r="G125" s="322"/>
      <c r="H125" s="322"/>
      <c r="I125" s="322"/>
      <c r="J125" s="322"/>
    </row>
    <row r="126" spans="1:10">
      <c r="A126" s="323"/>
      <c r="B126" s="322"/>
      <c r="C126" s="322"/>
      <c r="D126" s="322"/>
      <c r="E126" s="325" t="s">
        <v>17</v>
      </c>
      <c r="F126" s="322"/>
      <c r="G126" s="326" t="s">
        <v>4</v>
      </c>
      <c r="H126" s="327">
        <v>0.09</v>
      </c>
      <c r="I126" s="327">
        <f>Labour!D16</f>
        <v>466.67</v>
      </c>
      <c r="J126" s="327">
        <f>H126*I126</f>
        <v>42.000300000000003</v>
      </c>
    </row>
    <row r="127" spans="1:10">
      <c r="A127" s="323"/>
      <c r="B127" s="322"/>
      <c r="C127" s="322"/>
      <c r="D127" s="322"/>
      <c r="E127" s="325" t="s">
        <v>2288</v>
      </c>
      <c r="F127" s="322"/>
      <c r="G127" s="326" t="s">
        <v>4</v>
      </c>
      <c r="H127" s="327">
        <v>0.1</v>
      </c>
      <c r="I127" s="327">
        <f>Labour!D14</f>
        <v>642.33000000000004</v>
      </c>
      <c r="J127" s="327">
        <f>I127*H127</f>
        <v>64.233000000000004</v>
      </c>
    </row>
    <row r="128" spans="1:10">
      <c r="A128" s="323"/>
      <c r="B128" s="322"/>
      <c r="C128" s="322"/>
      <c r="D128" s="322"/>
      <c r="E128" s="325" t="s">
        <v>18</v>
      </c>
      <c r="F128" s="322"/>
      <c r="G128" s="326" t="s">
        <v>4</v>
      </c>
      <c r="H128" s="327">
        <v>2</v>
      </c>
      <c r="I128" s="327">
        <f>Labour!D17</f>
        <v>466.67</v>
      </c>
      <c r="J128" s="327">
        <f>I128*H128</f>
        <v>933.34</v>
      </c>
    </row>
    <row r="129" spans="1:10">
      <c r="A129" s="323"/>
      <c r="B129" s="322"/>
      <c r="C129" s="322"/>
      <c r="D129" s="322"/>
      <c r="E129" s="325" t="s">
        <v>3</v>
      </c>
      <c r="F129" s="322"/>
      <c r="G129" s="326" t="s">
        <v>4</v>
      </c>
      <c r="H129" s="327">
        <v>0.27</v>
      </c>
      <c r="I129" s="327">
        <f>Labour!D3</f>
        <v>466.67</v>
      </c>
      <c r="J129" s="327">
        <f>H129*I129</f>
        <v>126.00090000000002</v>
      </c>
    </row>
    <row r="130" spans="1:10">
      <c r="A130" s="323"/>
      <c r="B130" s="322"/>
      <c r="C130" s="322"/>
      <c r="D130" s="321" t="s">
        <v>957</v>
      </c>
      <c r="E130" s="321" t="s">
        <v>2659</v>
      </c>
      <c r="F130" s="322"/>
      <c r="G130" s="322"/>
      <c r="H130" s="322"/>
      <c r="I130" s="322"/>
      <c r="J130" s="328">
        <f>SUM(J120:J129)*4%</f>
        <v>186.94728800000001</v>
      </c>
    </row>
    <row r="131" spans="1:10">
      <c r="A131" s="323"/>
      <c r="B131" s="322"/>
      <c r="C131" s="322"/>
      <c r="D131" s="321" t="s">
        <v>959</v>
      </c>
      <c r="E131" s="321" t="s">
        <v>1296</v>
      </c>
      <c r="F131" s="322"/>
      <c r="G131" s="322"/>
      <c r="H131" s="322"/>
      <c r="I131" s="322"/>
      <c r="J131" s="328">
        <f>SUM(J120:J130)*12.5%</f>
        <v>607.57868600000006</v>
      </c>
    </row>
    <row r="132" spans="1:10">
      <c r="A132" s="323"/>
      <c r="B132" s="322"/>
      <c r="C132" s="322"/>
      <c r="D132" s="321"/>
      <c r="E132" s="321"/>
      <c r="F132" s="322"/>
      <c r="G132" s="322"/>
      <c r="H132" s="322"/>
      <c r="I132" s="322"/>
      <c r="J132" s="328"/>
    </row>
    <row r="133" spans="1:10">
      <c r="A133" s="323"/>
      <c r="B133" s="322"/>
      <c r="C133" s="322"/>
      <c r="D133" s="321" t="s">
        <v>2660</v>
      </c>
      <c r="E133" s="321"/>
      <c r="F133" s="322"/>
      <c r="G133" s="322"/>
      <c r="H133" s="322"/>
      <c r="I133" s="322"/>
      <c r="J133" s="328">
        <f>SUM(J120:J131)</f>
        <v>5468.2081740000003</v>
      </c>
    </row>
    <row r="134" spans="1:10" ht="40.5" customHeight="1">
      <c r="A134" s="319">
        <v>11.4</v>
      </c>
      <c r="B134" s="320" t="s">
        <v>2661</v>
      </c>
      <c r="C134" s="747" t="s">
        <v>1004</v>
      </c>
      <c r="D134" s="747"/>
      <c r="E134" s="747"/>
      <c r="F134" s="747"/>
      <c r="G134" s="322"/>
      <c r="H134" s="322"/>
      <c r="I134" s="322"/>
      <c r="J134" s="322"/>
    </row>
    <row r="135" spans="1:10">
      <c r="A135" s="319"/>
      <c r="B135" s="320"/>
      <c r="C135" s="321" t="s">
        <v>985</v>
      </c>
      <c r="D135" s="321" t="s">
        <v>1005</v>
      </c>
      <c r="E135" s="321"/>
      <c r="F135" s="321"/>
      <c r="G135" s="322"/>
      <c r="H135" s="322"/>
      <c r="I135" s="322"/>
      <c r="J135" s="322"/>
    </row>
    <row r="136" spans="1:10">
      <c r="A136" s="323"/>
      <c r="B136" s="322"/>
      <c r="C136" s="322"/>
      <c r="D136" s="321" t="s">
        <v>299</v>
      </c>
      <c r="E136" s="321" t="s">
        <v>1006</v>
      </c>
      <c r="F136" s="322"/>
      <c r="G136" s="322"/>
      <c r="H136" s="322"/>
      <c r="I136" s="322"/>
      <c r="J136" s="322"/>
    </row>
    <row r="137" spans="1:10">
      <c r="A137" s="323"/>
      <c r="B137" s="322"/>
      <c r="C137" s="322"/>
      <c r="D137" s="322"/>
      <c r="E137" s="325" t="s">
        <v>1404</v>
      </c>
      <c r="F137" s="322"/>
      <c r="G137" s="322"/>
      <c r="H137" s="322"/>
      <c r="I137" s="322"/>
      <c r="J137" s="322"/>
    </row>
    <row r="138" spans="1:10">
      <c r="A138" s="323"/>
      <c r="B138" s="322"/>
      <c r="C138" s="322"/>
      <c r="D138" s="322"/>
      <c r="E138" s="321" t="s">
        <v>953</v>
      </c>
      <c r="F138" s="321" t="s">
        <v>1293</v>
      </c>
      <c r="G138" s="322"/>
      <c r="H138" s="322"/>
      <c r="I138" s="322"/>
      <c r="J138" s="322"/>
    </row>
    <row r="139" spans="1:10">
      <c r="A139" s="323"/>
      <c r="B139" s="322"/>
      <c r="C139" s="322"/>
      <c r="D139" s="322"/>
      <c r="E139" s="322"/>
      <c r="F139" s="325" t="s">
        <v>79</v>
      </c>
      <c r="G139" s="326" t="s">
        <v>71</v>
      </c>
      <c r="H139" s="333">
        <v>0.25</v>
      </c>
      <c r="I139" s="327">
        <f>Material!D51</f>
        <v>6953.12</v>
      </c>
      <c r="J139" s="327">
        <f>H139*I139</f>
        <v>1738.28</v>
      </c>
    </row>
    <row r="140" spans="1:10">
      <c r="A140" s="323"/>
      <c r="B140" s="322"/>
      <c r="C140" s="322"/>
      <c r="D140" s="322"/>
      <c r="E140" s="322"/>
      <c r="F140" s="325" t="s">
        <v>1860</v>
      </c>
      <c r="G140" s="326" t="s">
        <v>29</v>
      </c>
      <c r="H140" s="327">
        <v>0.48</v>
      </c>
      <c r="I140" s="327">
        <f>Material!D125</f>
        <v>1256</v>
      </c>
      <c r="J140" s="327">
        <f>I140*H140</f>
        <v>602.88</v>
      </c>
    </row>
    <row r="141" spans="1:10">
      <c r="A141" s="323"/>
      <c r="B141" s="322"/>
      <c r="C141" s="322"/>
      <c r="D141" s="322"/>
      <c r="E141" s="322"/>
      <c r="F141" s="325" t="s">
        <v>2656</v>
      </c>
      <c r="G141" s="326" t="s">
        <v>29</v>
      </c>
      <c r="H141" s="333">
        <v>0.57599999999999996</v>
      </c>
      <c r="I141" s="327">
        <f>Material!D19</f>
        <v>1150</v>
      </c>
      <c r="J141" s="327">
        <f>H141*I141</f>
        <v>662.4</v>
      </c>
    </row>
    <row r="142" spans="1:10">
      <c r="A142" s="323"/>
      <c r="B142" s="322"/>
      <c r="C142" s="322"/>
      <c r="D142" s="322"/>
      <c r="E142" s="322"/>
      <c r="F142" s="325" t="s">
        <v>2657</v>
      </c>
      <c r="G142" s="326" t="s">
        <v>29</v>
      </c>
      <c r="H142" s="333">
        <v>0.28799999999999998</v>
      </c>
      <c r="I142" s="327">
        <f>Material!D18</f>
        <v>1398</v>
      </c>
      <c r="J142" s="327">
        <f>H142*I142</f>
        <v>402.62399999999997</v>
      </c>
    </row>
    <row r="143" spans="1:10">
      <c r="A143" s="323"/>
      <c r="B143" s="322"/>
      <c r="C143" s="322"/>
      <c r="D143" s="322"/>
      <c r="E143" s="322"/>
      <c r="F143" s="325" t="s">
        <v>2658</v>
      </c>
      <c r="G143" s="326" t="s">
        <v>29</v>
      </c>
      <c r="H143" s="333">
        <v>9.6000000000000002E-2</v>
      </c>
      <c r="I143" s="327">
        <f>Material!D17</f>
        <v>1320</v>
      </c>
      <c r="J143" s="327">
        <f>H143*I143</f>
        <v>126.72</v>
      </c>
    </row>
    <row r="144" spans="1:10">
      <c r="A144" s="323"/>
      <c r="B144" s="322"/>
      <c r="C144" s="322"/>
      <c r="D144" s="322"/>
      <c r="E144" s="321" t="s">
        <v>955</v>
      </c>
      <c r="F144" s="321" t="s">
        <v>1468</v>
      </c>
      <c r="G144" s="322"/>
      <c r="H144" s="322"/>
      <c r="I144" s="322"/>
      <c r="J144" s="322"/>
    </row>
    <row r="145" spans="1:10">
      <c r="A145" s="323"/>
      <c r="B145" s="322"/>
      <c r="C145" s="322"/>
      <c r="D145" s="322"/>
      <c r="E145" s="322"/>
      <c r="F145" s="325" t="s">
        <v>17</v>
      </c>
      <c r="G145" s="326" t="s">
        <v>4</v>
      </c>
      <c r="H145" s="327">
        <v>0.08</v>
      </c>
      <c r="I145" s="327">
        <f>Labour!D16</f>
        <v>466.67</v>
      </c>
      <c r="J145" s="327">
        <f>H145*I145</f>
        <v>37.333600000000004</v>
      </c>
    </row>
    <row r="146" spans="1:10">
      <c r="A146" s="323"/>
      <c r="B146" s="322"/>
      <c r="C146" s="322"/>
      <c r="D146" s="322"/>
      <c r="E146" s="322"/>
      <c r="F146" s="325" t="s">
        <v>2288</v>
      </c>
      <c r="G146" s="326" t="s">
        <v>4</v>
      </c>
      <c r="H146" s="327">
        <v>0.1</v>
      </c>
      <c r="I146" s="327">
        <f>Labour!D14</f>
        <v>642.33000000000004</v>
      </c>
      <c r="J146" s="327">
        <f>I146*H146</f>
        <v>64.233000000000004</v>
      </c>
    </row>
    <row r="147" spans="1:10">
      <c r="A147" s="323"/>
      <c r="B147" s="322"/>
      <c r="C147" s="322"/>
      <c r="D147" s="322"/>
      <c r="E147" s="322"/>
      <c r="F147" s="325" t="s">
        <v>18</v>
      </c>
      <c r="G147" s="326" t="s">
        <v>4</v>
      </c>
      <c r="H147" s="327">
        <v>1.63</v>
      </c>
      <c r="I147" s="327">
        <f>Labour!D17</f>
        <v>466.67</v>
      </c>
      <c r="J147" s="327">
        <f>I147*H147</f>
        <v>760.6721</v>
      </c>
    </row>
    <row r="148" spans="1:10">
      <c r="A148" s="323"/>
      <c r="B148" s="322"/>
      <c r="C148" s="322"/>
      <c r="D148" s="322"/>
      <c r="E148" s="322"/>
      <c r="F148" s="325" t="s">
        <v>3</v>
      </c>
      <c r="G148" s="326" t="s">
        <v>4</v>
      </c>
      <c r="H148" s="327">
        <v>0.27</v>
      </c>
      <c r="I148" s="327">
        <f>Labour!D3</f>
        <v>466.67</v>
      </c>
      <c r="J148" s="327">
        <f>H148*I148</f>
        <v>126.00090000000002</v>
      </c>
    </row>
    <row r="149" spans="1:10">
      <c r="A149" s="323"/>
      <c r="B149" s="322"/>
      <c r="C149" s="322"/>
      <c r="D149" s="322"/>
      <c r="E149" s="321" t="s">
        <v>957</v>
      </c>
      <c r="F149" s="321" t="s">
        <v>1231</v>
      </c>
      <c r="G149" s="322"/>
      <c r="H149" s="322"/>
      <c r="I149" s="322"/>
      <c r="J149" s="322"/>
    </row>
    <row r="150" spans="1:10" ht="38.25">
      <c r="A150" s="323"/>
      <c r="B150" s="322"/>
      <c r="C150" s="322"/>
      <c r="D150" s="322"/>
      <c r="E150" s="322"/>
      <c r="F150" s="334" t="s">
        <v>2662</v>
      </c>
      <c r="G150" s="326" t="s">
        <v>89</v>
      </c>
      <c r="H150" s="327">
        <v>0.4</v>
      </c>
      <c r="I150" s="327">
        <f>'Plant &amp; Machinery'!G12</f>
        <v>492</v>
      </c>
      <c r="J150" s="327">
        <f>H150*I150</f>
        <v>196.8</v>
      </c>
    </row>
    <row r="151" spans="1:10" ht="25.5">
      <c r="A151" s="323"/>
      <c r="B151" s="322"/>
      <c r="C151" s="322"/>
      <c r="D151" s="322"/>
      <c r="E151" s="321" t="s">
        <v>959</v>
      </c>
      <c r="F151" s="335" t="s">
        <v>2663</v>
      </c>
      <c r="G151" s="322"/>
      <c r="H151" s="322"/>
      <c r="I151" s="322"/>
      <c r="J151" s="328">
        <f>SUM(J139:J150)*4%</f>
        <v>188.71774399999998</v>
      </c>
    </row>
    <row r="152" spans="1:10">
      <c r="A152" s="323"/>
      <c r="B152" s="322"/>
      <c r="C152" s="322"/>
      <c r="D152" s="322"/>
      <c r="E152" s="321" t="s">
        <v>2664</v>
      </c>
      <c r="F152" s="321" t="s">
        <v>2141</v>
      </c>
      <c r="G152" s="322"/>
      <c r="H152" s="322"/>
      <c r="I152" s="322"/>
      <c r="J152" s="328">
        <f>SUM(J139:J151)*12.5%</f>
        <v>613.3326679999999</v>
      </c>
    </row>
    <row r="153" spans="1:10">
      <c r="A153" s="323"/>
      <c r="B153" s="322"/>
      <c r="C153" s="322"/>
      <c r="D153" s="322"/>
      <c r="E153" s="321"/>
      <c r="F153" s="321"/>
      <c r="G153" s="322"/>
      <c r="H153" s="322"/>
      <c r="I153" s="322"/>
      <c r="J153" s="328"/>
    </row>
    <row r="154" spans="1:10">
      <c r="A154" s="323"/>
      <c r="B154" s="322"/>
      <c r="C154" s="322"/>
      <c r="D154" s="322"/>
      <c r="E154" s="321" t="s">
        <v>2665</v>
      </c>
      <c r="F154" s="321"/>
      <c r="G154" s="322"/>
      <c r="H154" s="322"/>
      <c r="I154" s="322"/>
      <c r="J154" s="328">
        <f>SUM(J139:J152)</f>
        <v>5519.9940119999992</v>
      </c>
    </row>
    <row r="155" spans="1:10">
      <c r="A155" s="323"/>
      <c r="B155" s="322"/>
      <c r="C155" s="322"/>
      <c r="D155" s="321" t="s">
        <v>301</v>
      </c>
      <c r="E155" s="321" t="s">
        <v>1007</v>
      </c>
      <c r="F155" s="322"/>
      <c r="G155" s="322"/>
      <c r="H155" s="322"/>
      <c r="I155" s="322"/>
      <c r="J155" s="322"/>
    </row>
    <row r="156" spans="1:10">
      <c r="A156" s="323"/>
      <c r="B156" s="322"/>
      <c r="C156" s="322"/>
      <c r="D156" s="322"/>
      <c r="E156" s="325" t="s">
        <v>1404</v>
      </c>
      <c r="F156" s="322"/>
      <c r="G156" s="322"/>
      <c r="H156" s="322"/>
      <c r="I156" s="322"/>
      <c r="J156" s="322"/>
    </row>
    <row r="157" spans="1:10">
      <c r="A157" s="323"/>
      <c r="B157" s="322"/>
      <c r="C157" s="322"/>
      <c r="D157" s="322"/>
      <c r="E157" s="321" t="s">
        <v>953</v>
      </c>
      <c r="F157" s="321" t="s">
        <v>1293</v>
      </c>
      <c r="G157" s="322"/>
      <c r="H157" s="322"/>
      <c r="I157" s="322"/>
      <c r="J157" s="322"/>
    </row>
    <row r="158" spans="1:10">
      <c r="A158" s="323"/>
      <c r="B158" s="322"/>
      <c r="C158" s="322"/>
      <c r="D158" s="322"/>
      <c r="E158" s="322"/>
      <c r="F158" s="325" t="s">
        <v>79</v>
      </c>
      <c r="G158" s="326" t="s">
        <v>71</v>
      </c>
      <c r="H158" s="333">
        <v>0.25</v>
      </c>
      <c r="I158" s="327">
        <f>Material!D51</f>
        <v>6953.12</v>
      </c>
      <c r="J158" s="327">
        <f>H158*I158</f>
        <v>1738.28</v>
      </c>
    </row>
    <row r="159" spans="1:10">
      <c r="A159" s="323"/>
      <c r="B159" s="322"/>
      <c r="C159" s="322"/>
      <c r="D159" s="322"/>
      <c r="E159" s="322"/>
      <c r="F159" s="325" t="s">
        <v>1860</v>
      </c>
      <c r="G159" s="326" t="s">
        <v>29</v>
      </c>
      <c r="H159" s="327">
        <v>0.48</v>
      </c>
      <c r="I159" s="327">
        <f>Material!D125</f>
        <v>1256</v>
      </c>
      <c r="J159" s="327">
        <f>I159*H159</f>
        <v>602.88</v>
      </c>
    </row>
    <row r="160" spans="1:10">
      <c r="A160" s="323"/>
      <c r="B160" s="322"/>
      <c r="C160" s="322"/>
      <c r="D160" s="322"/>
      <c r="E160" s="322"/>
      <c r="F160" s="325" t="s">
        <v>2656</v>
      </c>
      <c r="G160" s="326" t="s">
        <v>29</v>
      </c>
      <c r="H160" s="333">
        <v>0.57599999999999996</v>
      </c>
      <c r="I160" s="327">
        <f>Material!D19</f>
        <v>1150</v>
      </c>
      <c r="J160" s="327">
        <f>H160*I160</f>
        <v>662.4</v>
      </c>
    </row>
    <row r="161" spans="1:10">
      <c r="A161" s="323"/>
      <c r="B161" s="322"/>
      <c r="C161" s="322"/>
      <c r="D161" s="322"/>
      <c r="E161" s="322"/>
      <c r="F161" s="325" t="s">
        <v>2657</v>
      </c>
      <c r="G161" s="326" t="s">
        <v>29</v>
      </c>
      <c r="H161" s="333">
        <v>0.28799999999999998</v>
      </c>
      <c r="I161" s="327">
        <f>Material!D18</f>
        <v>1398</v>
      </c>
      <c r="J161" s="327">
        <f>H161*I161</f>
        <v>402.62399999999997</v>
      </c>
    </row>
    <row r="162" spans="1:10">
      <c r="A162" s="323"/>
      <c r="B162" s="322"/>
      <c r="C162" s="322"/>
      <c r="D162" s="322"/>
      <c r="E162" s="322"/>
      <c r="F162" s="325" t="s">
        <v>2658</v>
      </c>
      <c r="G162" s="326" t="s">
        <v>29</v>
      </c>
      <c r="H162" s="333">
        <v>9.6000000000000002E-2</v>
      </c>
      <c r="I162" s="327">
        <f>Material!D17</f>
        <v>1320</v>
      </c>
      <c r="J162" s="327">
        <f>H162*I162</f>
        <v>126.72</v>
      </c>
    </row>
    <row r="163" spans="1:10">
      <c r="A163" s="323"/>
      <c r="B163" s="322"/>
      <c r="C163" s="322"/>
      <c r="D163" s="322"/>
      <c r="E163" s="321" t="s">
        <v>955</v>
      </c>
      <c r="F163" s="321" t="s">
        <v>1468</v>
      </c>
      <c r="G163" s="322"/>
      <c r="H163" s="322"/>
      <c r="I163" s="322"/>
      <c r="J163" s="322"/>
    </row>
    <row r="164" spans="1:10">
      <c r="A164" s="323"/>
      <c r="B164" s="322"/>
      <c r="C164" s="322"/>
      <c r="D164" s="322"/>
      <c r="E164" s="322"/>
      <c r="F164" s="325" t="s">
        <v>17</v>
      </c>
      <c r="G164" s="326" t="s">
        <v>4</v>
      </c>
      <c r="H164" s="327">
        <v>0.09</v>
      </c>
      <c r="I164" s="327">
        <f>Labour!D16</f>
        <v>466.67</v>
      </c>
      <c r="J164" s="327">
        <f>H164*I164</f>
        <v>42.000300000000003</v>
      </c>
    </row>
    <row r="165" spans="1:10">
      <c r="A165" s="323"/>
      <c r="B165" s="322"/>
      <c r="C165" s="322"/>
      <c r="D165" s="322"/>
      <c r="E165" s="322"/>
      <c r="F165" s="325" t="s">
        <v>2288</v>
      </c>
      <c r="G165" s="326" t="s">
        <v>4</v>
      </c>
      <c r="H165" s="327">
        <v>0.1</v>
      </c>
      <c r="I165" s="327">
        <f>Labour!D14</f>
        <v>642.33000000000004</v>
      </c>
      <c r="J165" s="327">
        <f>I165*H165</f>
        <v>64.233000000000004</v>
      </c>
    </row>
    <row r="166" spans="1:10">
      <c r="A166" s="323"/>
      <c r="B166" s="322"/>
      <c r="C166" s="322"/>
      <c r="D166" s="322"/>
      <c r="E166" s="322"/>
      <c r="F166" s="325" t="s">
        <v>18</v>
      </c>
      <c r="G166" s="326" t="s">
        <v>4</v>
      </c>
      <c r="H166" s="327">
        <v>2</v>
      </c>
      <c r="I166" s="327">
        <f>Labour!D17</f>
        <v>466.67</v>
      </c>
      <c r="J166" s="327">
        <f>I166*H166</f>
        <v>933.34</v>
      </c>
    </row>
    <row r="167" spans="1:10">
      <c r="A167" s="323"/>
      <c r="B167" s="322"/>
      <c r="C167" s="322"/>
      <c r="D167" s="322"/>
      <c r="E167" s="322"/>
      <c r="F167" s="325" t="s">
        <v>3</v>
      </c>
      <c r="G167" s="326" t="s">
        <v>4</v>
      </c>
      <c r="H167" s="327">
        <v>0.27</v>
      </c>
      <c r="I167" s="327">
        <f>Labour!D3</f>
        <v>466.67</v>
      </c>
      <c r="J167" s="327">
        <f>H167*I167</f>
        <v>126.00090000000002</v>
      </c>
    </row>
    <row r="168" spans="1:10" ht="25.5">
      <c r="A168" s="323"/>
      <c r="B168" s="322"/>
      <c r="C168" s="322"/>
      <c r="D168" s="322"/>
      <c r="E168" s="321" t="s">
        <v>957</v>
      </c>
      <c r="F168" s="335" t="s">
        <v>2666</v>
      </c>
      <c r="G168" s="322"/>
      <c r="H168" s="322"/>
      <c r="I168" s="322"/>
      <c r="J168" s="328">
        <f>SUM(J156:J167)*4%</f>
        <v>187.93912799999998</v>
      </c>
    </row>
    <row r="169" spans="1:10">
      <c r="A169" s="323"/>
      <c r="B169" s="322"/>
      <c r="C169" s="322"/>
      <c r="D169" s="322"/>
      <c r="E169" s="321" t="s">
        <v>959</v>
      </c>
      <c r="F169" s="321" t="s">
        <v>1296</v>
      </c>
      <c r="G169" s="322"/>
      <c r="H169" s="322"/>
      <c r="I169" s="322"/>
      <c r="J169" s="328">
        <f>SUM(J156:J168)*12.5%</f>
        <v>610.80216599999994</v>
      </c>
    </row>
    <row r="170" spans="1:10">
      <c r="A170" s="323"/>
      <c r="B170" s="322"/>
      <c r="C170" s="322"/>
      <c r="D170" s="322"/>
      <c r="E170" s="321"/>
      <c r="F170" s="321"/>
      <c r="G170" s="322"/>
      <c r="H170" s="322"/>
      <c r="I170" s="322"/>
      <c r="J170" s="328"/>
    </row>
    <row r="171" spans="1:10">
      <c r="A171" s="323"/>
      <c r="B171" s="322"/>
      <c r="C171" s="322"/>
      <c r="D171" s="322"/>
      <c r="E171" s="321" t="s">
        <v>2660</v>
      </c>
      <c r="F171" s="322"/>
      <c r="G171" s="322"/>
      <c r="H171" s="322"/>
      <c r="I171" s="322"/>
      <c r="J171" s="328">
        <f>SUM(J156:J169)</f>
        <v>5497.219493999999</v>
      </c>
    </row>
    <row r="172" spans="1:10" ht="16.5" customHeight="1">
      <c r="A172" s="323"/>
      <c r="B172" s="322"/>
      <c r="C172" s="321" t="s">
        <v>989</v>
      </c>
      <c r="D172" s="321" t="s">
        <v>1002</v>
      </c>
      <c r="E172" s="322"/>
      <c r="F172" s="322"/>
      <c r="G172" s="322"/>
      <c r="H172" s="322"/>
      <c r="I172" s="322"/>
      <c r="J172" s="322"/>
    </row>
    <row r="173" spans="1:10">
      <c r="A173" s="323"/>
      <c r="B173" s="322"/>
      <c r="C173" s="322"/>
      <c r="D173" s="321" t="s">
        <v>299</v>
      </c>
      <c r="E173" s="321" t="s">
        <v>1008</v>
      </c>
      <c r="F173" s="322"/>
      <c r="G173" s="322"/>
      <c r="H173" s="322"/>
      <c r="I173" s="322"/>
      <c r="J173" s="322"/>
    </row>
    <row r="174" spans="1:10">
      <c r="A174" s="323"/>
      <c r="B174" s="322"/>
      <c r="C174" s="322"/>
      <c r="D174" s="322"/>
      <c r="E174" s="325" t="s">
        <v>1404</v>
      </c>
      <c r="F174" s="322"/>
      <c r="G174" s="322"/>
      <c r="H174" s="322"/>
      <c r="I174" s="322"/>
      <c r="J174" s="322"/>
    </row>
    <row r="175" spans="1:10">
      <c r="A175" s="323"/>
      <c r="B175" s="322"/>
      <c r="C175" s="322"/>
      <c r="D175" s="322"/>
      <c r="E175" s="321" t="s">
        <v>953</v>
      </c>
      <c r="F175" s="321" t="s">
        <v>1293</v>
      </c>
      <c r="G175" s="322"/>
      <c r="H175" s="322"/>
      <c r="I175" s="322"/>
      <c r="J175" s="322"/>
    </row>
    <row r="176" spans="1:10">
      <c r="A176" s="323"/>
      <c r="B176" s="322"/>
      <c r="C176" s="322"/>
      <c r="D176" s="322"/>
      <c r="E176" s="322"/>
      <c r="F176" s="325" t="s">
        <v>79</v>
      </c>
      <c r="G176" s="326" t="s">
        <v>71</v>
      </c>
      <c r="H176" s="333">
        <v>0.27500000000000002</v>
      </c>
      <c r="I176" s="327">
        <f>Material!D51</f>
        <v>6953.12</v>
      </c>
      <c r="J176" s="327">
        <f>H176*I176</f>
        <v>1912.1080000000002</v>
      </c>
    </row>
    <row r="177" spans="1:10">
      <c r="A177" s="323"/>
      <c r="B177" s="322"/>
      <c r="C177" s="322"/>
      <c r="D177" s="322"/>
      <c r="E177" s="322"/>
      <c r="F177" s="325" t="s">
        <v>1860</v>
      </c>
      <c r="G177" s="326" t="s">
        <v>29</v>
      </c>
      <c r="H177" s="327">
        <v>0.48</v>
      </c>
      <c r="I177" s="327">
        <f>Material!D125</f>
        <v>1256</v>
      </c>
      <c r="J177" s="327">
        <f>I177*H177</f>
        <v>602.88</v>
      </c>
    </row>
    <row r="178" spans="1:10">
      <c r="A178" s="323"/>
      <c r="B178" s="322"/>
      <c r="C178" s="322"/>
      <c r="D178" s="322"/>
      <c r="E178" s="322"/>
      <c r="F178" s="325" t="s">
        <v>2656</v>
      </c>
      <c r="G178" s="326" t="s">
        <v>29</v>
      </c>
      <c r="H178" s="327">
        <v>0.48</v>
      </c>
      <c r="I178" s="327">
        <f>Material!D19</f>
        <v>1150</v>
      </c>
      <c r="J178" s="327">
        <f>H178*I178</f>
        <v>552</v>
      </c>
    </row>
    <row r="179" spans="1:10">
      <c r="A179" s="323"/>
      <c r="B179" s="322"/>
      <c r="C179" s="322"/>
      <c r="D179" s="322"/>
      <c r="E179" s="322"/>
      <c r="F179" s="325" t="s">
        <v>2657</v>
      </c>
      <c r="G179" s="326" t="s">
        <v>29</v>
      </c>
      <c r="H179" s="327">
        <v>0.24</v>
      </c>
      <c r="I179" s="327">
        <f>Material!D18</f>
        <v>1398</v>
      </c>
      <c r="J179" s="327">
        <f>H179*I179</f>
        <v>335.52</v>
      </c>
    </row>
    <row r="180" spans="1:10">
      <c r="A180" s="323"/>
      <c r="B180" s="322"/>
      <c r="C180" s="322"/>
      <c r="D180" s="322"/>
      <c r="E180" s="322"/>
      <c r="F180" s="325" t="s">
        <v>2658</v>
      </c>
      <c r="G180" s="326" t="s">
        <v>29</v>
      </c>
      <c r="H180" s="327">
        <v>0.08</v>
      </c>
      <c r="I180" s="327">
        <f>Material!D17</f>
        <v>1320</v>
      </c>
      <c r="J180" s="327">
        <f>H180*I180</f>
        <v>105.60000000000001</v>
      </c>
    </row>
    <row r="181" spans="1:10">
      <c r="A181" s="323"/>
      <c r="B181" s="322"/>
      <c r="C181" s="322"/>
      <c r="D181" s="322"/>
      <c r="E181" s="321" t="s">
        <v>955</v>
      </c>
      <c r="F181" s="321" t="s">
        <v>1468</v>
      </c>
      <c r="G181" s="322"/>
      <c r="H181" s="322"/>
      <c r="I181" s="322"/>
      <c r="J181" s="322"/>
    </row>
    <row r="182" spans="1:10">
      <c r="A182" s="323"/>
      <c r="B182" s="322"/>
      <c r="C182" s="322"/>
      <c r="D182" s="322"/>
      <c r="E182" s="322"/>
      <c r="F182" s="325" t="s">
        <v>17</v>
      </c>
      <c r="G182" s="326" t="s">
        <v>4</v>
      </c>
      <c r="H182" s="327">
        <v>0.08</v>
      </c>
      <c r="I182" s="327">
        <f>Labour!D16</f>
        <v>466.67</v>
      </c>
      <c r="J182" s="327">
        <f>H182*I182</f>
        <v>37.333600000000004</v>
      </c>
    </row>
    <row r="183" spans="1:10">
      <c r="A183" s="323"/>
      <c r="B183" s="322"/>
      <c r="C183" s="322"/>
      <c r="D183" s="322"/>
      <c r="E183" s="322"/>
      <c r="F183" s="325" t="s">
        <v>2667</v>
      </c>
      <c r="G183" s="326" t="s">
        <v>4</v>
      </c>
      <c r="H183" s="327">
        <v>0.1</v>
      </c>
      <c r="I183" s="327">
        <f>Labour!D14</f>
        <v>642.33000000000004</v>
      </c>
      <c r="J183" s="327">
        <f>I183*H183</f>
        <v>64.233000000000004</v>
      </c>
    </row>
    <row r="184" spans="1:10">
      <c r="A184" s="323"/>
      <c r="B184" s="322"/>
      <c r="C184" s="322"/>
      <c r="D184" s="322"/>
      <c r="E184" s="322"/>
      <c r="F184" s="325" t="s">
        <v>18</v>
      </c>
      <c r="G184" s="326" t="s">
        <v>4</v>
      </c>
      <c r="H184" s="327">
        <v>1.63</v>
      </c>
      <c r="I184" s="327">
        <f>Labour!D17</f>
        <v>466.67</v>
      </c>
      <c r="J184" s="327">
        <f>I184*H184</f>
        <v>760.6721</v>
      </c>
    </row>
    <row r="185" spans="1:10">
      <c r="A185" s="323"/>
      <c r="B185" s="322"/>
      <c r="C185" s="322"/>
      <c r="D185" s="322"/>
      <c r="E185" s="322"/>
      <c r="F185" s="325" t="s">
        <v>3</v>
      </c>
      <c r="G185" s="326" t="s">
        <v>4</v>
      </c>
      <c r="H185" s="327">
        <v>0.27</v>
      </c>
      <c r="I185" s="327">
        <f>Labour!D3</f>
        <v>466.67</v>
      </c>
      <c r="J185" s="327">
        <f>H185*I185</f>
        <v>126.00090000000002</v>
      </c>
    </row>
    <row r="186" spans="1:10">
      <c r="A186" s="323"/>
      <c r="B186" s="322"/>
      <c r="C186" s="322"/>
      <c r="D186" s="322"/>
      <c r="E186" s="321" t="s">
        <v>957</v>
      </c>
      <c r="F186" s="321" t="s">
        <v>1231</v>
      </c>
      <c r="G186" s="322"/>
      <c r="H186" s="322"/>
      <c r="I186" s="322"/>
      <c r="J186" s="322"/>
    </row>
    <row r="187" spans="1:10">
      <c r="A187" s="323"/>
      <c r="B187" s="322"/>
      <c r="C187" s="322"/>
      <c r="D187" s="322"/>
      <c r="E187" s="322"/>
      <c r="F187" s="325" t="s">
        <v>2030</v>
      </c>
      <c r="G187" s="326" t="s">
        <v>89</v>
      </c>
      <c r="H187" s="327">
        <v>0.4</v>
      </c>
      <c r="I187" s="327">
        <f>'Plant &amp; Machinery'!G12</f>
        <v>492</v>
      </c>
      <c r="J187" s="327">
        <f>H187*I187</f>
        <v>196.8</v>
      </c>
    </row>
    <row r="188" spans="1:10" ht="25.5">
      <c r="A188" s="323"/>
      <c r="B188" s="322"/>
      <c r="C188" s="322"/>
      <c r="D188" s="322"/>
      <c r="E188" s="321" t="s">
        <v>959</v>
      </c>
      <c r="F188" s="335" t="s">
        <v>2663</v>
      </c>
      <c r="G188" s="322"/>
      <c r="H188" s="322"/>
      <c r="I188" s="322"/>
      <c r="J188" s="328">
        <f>SUM(J176:J187)*4%</f>
        <v>187.72590400000001</v>
      </c>
    </row>
    <row r="189" spans="1:10">
      <c r="A189" s="323"/>
      <c r="B189" s="322"/>
      <c r="C189" s="322"/>
      <c r="D189" s="322"/>
      <c r="E189" s="321" t="s">
        <v>961</v>
      </c>
      <c r="F189" s="321" t="s">
        <v>2141</v>
      </c>
      <c r="G189" s="322"/>
      <c r="H189" s="322"/>
      <c r="I189" s="322"/>
      <c r="J189" s="328">
        <f>SUM(J176:J188)*12.5%</f>
        <v>610.10918800000002</v>
      </c>
    </row>
    <row r="190" spans="1:10">
      <c r="A190" s="323"/>
      <c r="B190" s="322"/>
      <c r="C190" s="322"/>
      <c r="D190" s="322"/>
      <c r="E190" s="321"/>
      <c r="F190" s="321"/>
      <c r="G190" s="322"/>
      <c r="H190" s="322"/>
      <c r="I190" s="322"/>
      <c r="J190" s="328"/>
    </row>
    <row r="191" spans="1:10">
      <c r="A191" s="323"/>
      <c r="B191" s="322"/>
      <c r="C191" s="322"/>
      <c r="D191" s="322"/>
      <c r="E191" s="321" t="s">
        <v>2665</v>
      </c>
      <c r="F191" s="321"/>
      <c r="G191" s="322"/>
      <c r="H191" s="322"/>
      <c r="I191" s="322"/>
      <c r="J191" s="328">
        <f>SUM(J176:J189)</f>
        <v>5490.9826920000005</v>
      </c>
    </row>
    <row r="192" spans="1:10">
      <c r="A192" s="323"/>
      <c r="B192" s="322"/>
      <c r="C192" s="322"/>
      <c r="D192" s="321" t="s">
        <v>301</v>
      </c>
      <c r="E192" s="321" t="s">
        <v>1009</v>
      </c>
      <c r="F192" s="322"/>
      <c r="G192" s="322"/>
      <c r="H192" s="322"/>
      <c r="I192" s="322"/>
      <c r="J192" s="322"/>
    </row>
    <row r="193" spans="1:10">
      <c r="A193" s="323"/>
      <c r="B193" s="322"/>
      <c r="C193" s="322"/>
      <c r="D193" s="322"/>
      <c r="E193" s="325" t="s">
        <v>1404</v>
      </c>
      <c r="F193" s="322"/>
      <c r="G193" s="322"/>
      <c r="H193" s="322"/>
      <c r="I193" s="322"/>
      <c r="J193" s="322"/>
    </row>
    <row r="194" spans="1:10">
      <c r="A194" s="323"/>
      <c r="B194" s="322"/>
      <c r="C194" s="322"/>
      <c r="D194" s="322"/>
      <c r="E194" s="321" t="s">
        <v>953</v>
      </c>
      <c r="F194" s="321" t="s">
        <v>1293</v>
      </c>
      <c r="G194" s="322"/>
      <c r="H194" s="322"/>
      <c r="I194" s="322"/>
      <c r="J194" s="322"/>
    </row>
    <row r="195" spans="1:10">
      <c r="A195" s="323"/>
      <c r="B195" s="322"/>
      <c r="C195" s="322"/>
      <c r="D195" s="322"/>
      <c r="E195" s="322"/>
      <c r="F195" s="325" t="s">
        <v>79</v>
      </c>
      <c r="G195" s="326" t="s">
        <v>71</v>
      </c>
      <c r="H195" s="333">
        <v>0.27500000000000002</v>
      </c>
      <c r="I195" s="327">
        <f>Material!D51</f>
        <v>6953.12</v>
      </c>
      <c r="J195" s="327">
        <f>H195*I195</f>
        <v>1912.1080000000002</v>
      </c>
    </row>
    <row r="196" spans="1:10">
      <c r="A196" s="323"/>
      <c r="B196" s="322"/>
      <c r="C196" s="322"/>
      <c r="D196" s="322"/>
      <c r="E196" s="322"/>
      <c r="F196" s="325" t="s">
        <v>1860</v>
      </c>
      <c r="G196" s="326" t="s">
        <v>29</v>
      </c>
      <c r="H196" s="327">
        <v>0.48</v>
      </c>
      <c r="I196" s="327">
        <f>Material!D125</f>
        <v>1256</v>
      </c>
      <c r="J196" s="327">
        <f>I196*H196</f>
        <v>602.88</v>
      </c>
    </row>
    <row r="197" spans="1:10">
      <c r="A197" s="323"/>
      <c r="B197" s="322"/>
      <c r="C197" s="322"/>
      <c r="D197" s="322"/>
      <c r="E197" s="322"/>
      <c r="F197" s="325" t="s">
        <v>2656</v>
      </c>
      <c r="G197" s="326" t="s">
        <v>29</v>
      </c>
      <c r="H197" s="327">
        <v>0.48</v>
      </c>
      <c r="I197" s="327">
        <f>Material!D19</f>
        <v>1150</v>
      </c>
      <c r="J197" s="327">
        <f>H197*I197</f>
        <v>552</v>
      </c>
    </row>
    <row r="198" spans="1:10">
      <c r="A198" s="323"/>
      <c r="B198" s="322"/>
      <c r="C198" s="322"/>
      <c r="D198" s="322"/>
      <c r="E198" s="322"/>
      <c r="F198" s="325" t="s">
        <v>2657</v>
      </c>
      <c r="G198" s="326" t="s">
        <v>29</v>
      </c>
      <c r="H198" s="327">
        <v>0.24</v>
      </c>
      <c r="I198" s="327">
        <f>Material!D18</f>
        <v>1398</v>
      </c>
      <c r="J198" s="327">
        <f>H198*I198</f>
        <v>335.52</v>
      </c>
    </row>
    <row r="199" spans="1:10">
      <c r="A199" s="323"/>
      <c r="B199" s="322"/>
      <c r="C199" s="322"/>
      <c r="D199" s="322"/>
      <c r="E199" s="322"/>
      <c r="F199" s="325" t="s">
        <v>2658</v>
      </c>
      <c r="G199" s="326" t="s">
        <v>29</v>
      </c>
      <c r="H199" s="327">
        <v>0.08</v>
      </c>
      <c r="I199" s="327">
        <f>Material!D17</f>
        <v>1320</v>
      </c>
      <c r="J199" s="327">
        <f>H199*I199</f>
        <v>105.60000000000001</v>
      </c>
    </row>
    <row r="200" spans="1:10">
      <c r="A200" s="323"/>
      <c r="B200" s="322"/>
      <c r="C200" s="322"/>
      <c r="D200" s="322"/>
      <c r="E200" s="321" t="s">
        <v>955</v>
      </c>
      <c r="F200" s="321" t="s">
        <v>1468</v>
      </c>
      <c r="G200" s="322"/>
      <c r="H200" s="322"/>
      <c r="I200" s="322"/>
      <c r="J200" s="322"/>
    </row>
    <row r="201" spans="1:10">
      <c r="A201" s="323"/>
      <c r="B201" s="322"/>
      <c r="C201" s="322"/>
      <c r="D201" s="322"/>
      <c r="E201" s="322"/>
      <c r="F201" s="325" t="s">
        <v>17</v>
      </c>
      <c r="G201" s="326" t="s">
        <v>4</v>
      </c>
      <c r="H201" s="327">
        <v>0.09</v>
      </c>
      <c r="I201" s="327">
        <f>Labour!D16</f>
        <v>466.67</v>
      </c>
      <c r="J201" s="327">
        <f>H201*I201</f>
        <v>42.000300000000003</v>
      </c>
    </row>
    <row r="202" spans="1:10">
      <c r="A202" s="323"/>
      <c r="B202" s="322"/>
      <c r="C202" s="322"/>
      <c r="D202" s="322"/>
      <c r="E202" s="322"/>
      <c r="F202" s="325" t="s">
        <v>2288</v>
      </c>
      <c r="G202" s="326" t="s">
        <v>4</v>
      </c>
      <c r="H202" s="327">
        <v>0.1</v>
      </c>
      <c r="I202" s="327">
        <f>Labour!D14</f>
        <v>642.33000000000004</v>
      </c>
      <c r="J202" s="327">
        <f>I202*H202</f>
        <v>64.233000000000004</v>
      </c>
    </row>
    <row r="203" spans="1:10">
      <c r="A203" s="323"/>
      <c r="B203" s="322"/>
      <c r="C203" s="322"/>
      <c r="D203" s="322"/>
      <c r="E203" s="322"/>
      <c r="F203" s="325" t="s">
        <v>18</v>
      </c>
      <c r="G203" s="326" t="s">
        <v>4</v>
      </c>
      <c r="H203" s="327">
        <v>2</v>
      </c>
      <c r="I203" s="327">
        <f>Labour!D17</f>
        <v>466.67</v>
      </c>
      <c r="J203" s="327">
        <f>I203*H203</f>
        <v>933.34</v>
      </c>
    </row>
    <row r="204" spans="1:10">
      <c r="A204" s="323"/>
      <c r="B204" s="322"/>
      <c r="C204" s="322"/>
      <c r="D204" s="322"/>
      <c r="E204" s="322"/>
      <c r="F204" s="325" t="s">
        <v>3</v>
      </c>
      <c r="G204" s="326" t="s">
        <v>4</v>
      </c>
      <c r="H204" s="327">
        <v>0.27</v>
      </c>
      <c r="I204" s="327">
        <f>Labour!D3</f>
        <v>466.67</v>
      </c>
      <c r="J204" s="327">
        <f>H204*I204</f>
        <v>126.00090000000002</v>
      </c>
    </row>
    <row r="205" spans="1:10">
      <c r="A205" s="323"/>
      <c r="B205" s="322"/>
      <c r="C205" s="322"/>
      <c r="D205" s="322"/>
      <c r="E205" s="321" t="s">
        <v>957</v>
      </c>
      <c r="F205" s="321" t="s">
        <v>2659</v>
      </c>
      <c r="G205" s="322"/>
      <c r="H205" s="322"/>
      <c r="I205" s="322"/>
      <c r="J205" s="328">
        <f>SUM(J193:J204)*4%</f>
        <v>186.94728800000001</v>
      </c>
    </row>
    <row r="206" spans="1:10">
      <c r="A206" s="323"/>
      <c r="B206" s="322"/>
      <c r="C206" s="322"/>
      <c r="D206" s="322"/>
      <c r="E206" s="321" t="s">
        <v>959</v>
      </c>
      <c r="F206" s="321" t="s">
        <v>1296</v>
      </c>
      <c r="G206" s="322"/>
      <c r="H206" s="322"/>
      <c r="I206" s="322"/>
      <c r="J206" s="328">
        <f>SUM(J193:J205)*12.5%</f>
        <v>607.57868600000006</v>
      </c>
    </row>
    <row r="207" spans="1:10">
      <c r="A207" s="323"/>
      <c r="B207" s="322"/>
      <c r="C207" s="322"/>
      <c r="D207" s="322"/>
      <c r="E207" s="321"/>
      <c r="F207" s="321"/>
      <c r="G207" s="322"/>
      <c r="H207" s="322"/>
      <c r="I207" s="322"/>
      <c r="J207" s="328"/>
    </row>
    <row r="208" spans="1:10">
      <c r="A208" s="323"/>
      <c r="B208" s="322"/>
      <c r="C208" s="322"/>
      <c r="D208" s="322"/>
      <c r="E208" s="321" t="s">
        <v>2660</v>
      </c>
      <c r="F208" s="321"/>
      <c r="G208" s="322"/>
      <c r="H208" s="322"/>
      <c r="I208" s="322"/>
      <c r="J208" s="328">
        <f>SUM(J193:J206)</f>
        <v>5468.2081740000003</v>
      </c>
    </row>
    <row r="209" spans="1:10">
      <c r="A209" s="323"/>
      <c r="B209" s="322"/>
      <c r="C209" s="321" t="s">
        <v>1010</v>
      </c>
      <c r="D209" s="321" t="s">
        <v>1011</v>
      </c>
      <c r="E209" s="322"/>
      <c r="F209" s="322"/>
      <c r="G209" s="322"/>
      <c r="H209" s="322"/>
      <c r="I209" s="322"/>
      <c r="J209" s="322"/>
    </row>
    <row r="210" spans="1:10">
      <c r="A210" s="323"/>
      <c r="B210" s="322"/>
      <c r="C210" s="322"/>
      <c r="D210" s="321" t="s">
        <v>299</v>
      </c>
      <c r="E210" s="321" t="s">
        <v>1012</v>
      </c>
      <c r="F210" s="322"/>
      <c r="G210" s="322"/>
      <c r="H210" s="322"/>
      <c r="I210" s="322"/>
      <c r="J210" s="322"/>
    </row>
    <row r="211" spans="1:10">
      <c r="A211" s="323"/>
      <c r="B211" s="322"/>
      <c r="C211" s="322"/>
      <c r="D211" s="322"/>
      <c r="E211" s="325" t="s">
        <v>1404</v>
      </c>
      <c r="F211" s="322"/>
      <c r="G211" s="322"/>
      <c r="H211" s="322"/>
      <c r="I211" s="322"/>
      <c r="J211" s="322"/>
    </row>
    <row r="212" spans="1:10">
      <c r="A212" s="323"/>
      <c r="B212" s="322"/>
      <c r="C212" s="322"/>
      <c r="D212" s="322"/>
      <c r="E212" s="321" t="s">
        <v>953</v>
      </c>
      <c r="F212" s="321" t="s">
        <v>1293</v>
      </c>
      <c r="G212" s="322"/>
      <c r="H212" s="322"/>
      <c r="I212" s="322"/>
      <c r="J212" s="322"/>
    </row>
    <row r="213" spans="1:10">
      <c r="A213" s="323"/>
      <c r="B213" s="322"/>
      <c r="C213" s="322"/>
      <c r="D213" s="322"/>
      <c r="E213" s="322"/>
      <c r="F213" s="325" t="s">
        <v>79</v>
      </c>
      <c r="G213" s="326" t="s">
        <v>71</v>
      </c>
      <c r="H213" s="327">
        <v>0.33</v>
      </c>
      <c r="I213" s="327">
        <f>Material!D51</f>
        <v>6953.12</v>
      </c>
      <c r="J213" s="327">
        <f>H213*I213</f>
        <v>2294.5295999999998</v>
      </c>
    </row>
    <row r="214" spans="1:10">
      <c r="A214" s="323"/>
      <c r="B214" s="322"/>
      <c r="C214" s="322"/>
      <c r="D214" s="322"/>
      <c r="E214" s="322"/>
      <c r="F214" s="325" t="s">
        <v>2668</v>
      </c>
      <c r="G214" s="326" t="s">
        <v>29</v>
      </c>
      <c r="H214" s="327">
        <v>0.45</v>
      </c>
      <c r="I214" s="327">
        <f>Material!D125</f>
        <v>1256</v>
      </c>
      <c r="J214" s="327">
        <f>I214*H214</f>
        <v>565.20000000000005</v>
      </c>
    </row>
    <row r="215" spans="1:10">
      <c r="A215" s="323"/>
      <c r="B215" s="322"/>
      <c r="C215" s="322"/>
      <c r="D215" s="322"/>
      <c r="E215" s="322"/>
      <c r="F215" s="325" t="s">
        <v>2669</v>
      </c>
      <c r="G215" s="326" t="s">
        <v>29</v>
      </c>
      <c r="H215" s="327">
        <v>0.36</v>
      </c>
      <c r="I215" s="327">
        <f>Material!D19</f>
        <v>1150</v>
      </c>
      <c r="J215" s="327">
        <f>H215*I215</f>
        <v>414</v>
      </c>
    </row>
    <row r="216" spans="1:10">
      <c r="A216" s="323"/>
      <c r="B216" s="322"/>
      <c r="C216" s="322"/>
      <c r="D216" s="322"/>
      <c r="E216" s="322"/>
      <c r="F216" s="325" t="s">
        <v>2657</v>
      </c>
      <c r="G216" s="326" t="s">
        <v>29</v>
      </c>
      <c r="H216" s="327">
        <v>0.36</v>
      </c>
      <c r="I216" s="327">
        <f>Material!D18</f>
        <v>1398</v>
      </c>
      <c r="J216" s="327">
        <f>H216*I216</f>
        <v>503.28</v>
      </c>
    </row>
    <row r="217" spans="1:10">
      <c r="A217" s="323"/>
      <c r="B217" s="322"/>
      <c r="C217" s="322"/>
      <c r="D217" s="322"/>
      <c r="E217" s="322"/>
      <c r="F217" s="325" t="s">
        <v>2658</v>
      </c>
      <c r="G217" s="326" t="s">
        <v>29</v>
      </c>
      <c r="H217" s="327">
        <v>0.18</v>
      </c>
      <c r="I217" s="327">
        <f>Material!D17</f>
        <v>1320</v>
      </c>
      <c r="J217" s="327">
        <f>H217*I217</f>
        <v>237.6</v>
      </c>
    </row>
    <row r="218" spans="1:10">
      <c r="A218" s="323"/>
      <c r="B218" s="322"/>
      <c r="C218" s="322"/>
      <c r="D218" s="322"/>
      <c r="E218" s="321" t="s">
        <v>955</v>
      </c>
      <c r="F218" s="321" t="s">
        <v>1468</v>
      </c>
      <c r="G218" s="322"/>
      <c r="H218" s="322"/>
      <c r="I218" s="322"/>
      <c r="J218" s="322"/>
    </row>
    <row r="219" spans="1:10">
      <c r="A219" s="323"/>
      <c r="B219" s="322"/>
      <c r="C219" s="322"/>
      <c r="D219" s="322"/>
      <c r="E219" s="322"/>
      <c r="F219" s="325" t="s">
        <v>17</v>
      </c>
      <c r="G219" s="326" t="s">
        <v>4</v>
      </c>
      <c r="H219" s="327">
        <v>0.08</v>
      </c>
      <c r="I219" s="327">
        <f>Labour!D16</f>
        <v>466.67</v>
      </c>
      <c r="J219" s="327">
        <f>H219*I219</f>
        <v>37.333600000000004</v>
      </c>
    </row>
    <row r="220" spans="1:10">
      <c r="A220" s="323"/>
      <c r="B220" s="322"/>
      <c r="C220" s="322"/>
      <c r="D220" s="322"/>
      <c r="E220" s="322"/>
      <c r="F220" s="325" t="s">
        <v>2288</v>
      </c>
      <c r="G220" s="326" t="s">
        <v>4</v>
      </c>
      <c r="H220" s="327">
        <v>0.1</v>
      </c>
      <c r="I220" s="327">
        <f>Labour!D14</f>
        <v>642.33000000000004</v>
      </c>
      <c r="J220" s="327">
        <f>I220*H220</f>
        <v>64.233000000000004</v>
      </c>
    </row>
    <row r="221" spans="1:10">
      <c r="A221" s="323"/>
      <c r="B221" s="322"/>
      <c r="C221" s="322"/>
      <c r="D221" s="322"/>
      <c r="E221" s="322"/>
      <c r="F221" s="325" t="s">
        <v>18</v>
      </c>
      <c r="G221" s="326" t="s">
        <v>4</v>
      </c>
      <c r="H221" s="327">
        <v>1.63</v>
      </c>
      <c r="I221" s="327">
        <f>Labour!D17</f>
        <v>466.67</v>
      </c>
      <c r="J221" s="327">
        <f>I221*H221</f>
        <v>760.6721</v>
      </c>
    </row>
    <row r="222" spans="1:10">
      <c r="A222" s="323"/>
      <c r="B222" s="322"/>
      <c r="C222" s="322"/>
      <c r="D222" s="322"/>
      <c r="E222" s="322"/>
      <c r="F222" s="325" t="s">
        <v>3</v>
      </c>
      <c r="G222" s="326" t="s">
        <v>4</v>
      </c>
      <c r="H222" s="327">
        <v>0.27</v>
      </c>
      <c r="I222" s="327">
        <f>Labour!D3</f>
        <v>466.67</v>
      </c>
      <c r="J222" s="327">
        <f>H222*I222</f>
        <v>126.00090000000002</v>
      </c>
    </row>
    <row r="223" spans="1:10">
      <c r="A223" s="323"/>
      <c r="B223" s="322"/>
      <c r="C223" s="322"/>
      <c r="D223" s="322"/>
      <c r="E223" s="321" t="s">
        <v>957</v>
      </c>
      <c r="F223" s="321" t="s">
        <v>1231</v>
      </c>
      <c r="G223" s="322"/>
      <c r="H223" s="322"/>
      <c r="I223" s="322"/>
      <c r="J223" s="322"/>
    </row>
    <row r="224" spans="1:10">
      <c r="A224" s="323"/>
      <c r="B224" s="322"/>
      <c r="C224" s="322"/>
      <c r="D224" s="322"/>
      <c r="E224" s="322"/>
      <c r="F224" s="325" t="s">
        <v>2030</v>
      </c>
      <c r="G224" s="326" t="s">
        <v>89</v>
      </c>
      <c r="H224" s="327">
        <v>0.4</v>
      </c>
      <c r="I224" s="327">
        <f>'Plant &amp; Machinery'!G12</f>
        <v>492</v>
      </c>
      <c r="J224" s="327">
        <f>H224*I224</f>
        <v>196.8</v>
      </c>
    </row>
    <row r="225" spans="1:10">
      <c r="A225" s="323"/>
      <c r="B225" s="322"/>
      <c r="C225" s="322"/>
      <c r="D225" s="322"/>
      <c r="E225" s="321" t="s">
        <v>959</v>
      </c>
      <c r="F225" s="321" t="s">
        <v>2670</v>
      </c>
      <c r="G225" s="322"/>
      <c r="H225" s="322"/>
      <c r="I225" s="322"/>
      <c r="J225" s="328">
        <f>SUM(J213:J224)*4%</f>
        <v>207.98596799999996</v>
      </c>
    </row>
    <row r="226" spans="1:10">
      <c r="A226" s="323"/>
      <c r="B226" s="322"/>
      <c r="C226" s="322"/>
      <c r="D226" s="322"/>
      <c r="E226" s="321" t="s">
        <v>961</v>
      </c>
      <c r="F226" s="321" t="s">
        <v>2141</v>
      </c>
      <c r="G226" s="322"/>
      <c r="H226" s="322"/>
      <c r="I226" s="322"/>
      <c r="J226" s="328">
        <f>SUM(J213:J225)*12.5%</f>
        <v>675.95439599999986</v>
      </c>
    </row>
    <row r="227" spans="1:10">
      <c r="A227" s="323"/>
      <c r="B227" s="322"/>
      <c r="C227" s="322"/>
      <c r="D227" s="322"/>
      <c r="E227" s="321"/>
      <c r="F227" s="321"/>
      <c r="G227" s="322"/>
      <c r="H227" s="322"/>
      <c r="I227" s="322"/>
      <c r="J227" s="328"/>
    </row>
    <row r="228" spans="1:10">
      <c r="A228" s="323"/>
      <c r="B228" s="322"/>
      <c r="C228" s="322"/>
      <c r="D228" s="322"/>
      <c r="E228" s="321" t="s">
        <v>2665</v>
      </c>
      <c r="F228" s="321"/>
      <c r="G228" s="322"/>
      <c r="H228" s="322"/>
      <c r="I228" s="322"/>
      <c r="J228" s="328">
        <f>SUM(J213:J226)</f>
        <v>6083.589563999999</v>
      </c>
    </row>
    <row r="229" spans="1:10">
      <c r="A229" s="323"/>
      <c r="B229" s="322"/>
      <c r="C229" s="322"/>
      <c r="D229" s="321" t="s">
        <v>301</v>
      </c>
      <c r="E229" s="321" t="s">
        <v>1013</v>
      </c>
      <c r="F229" s="322"/>
      <c r="G229" s="322"/>
      <c r="H229" s="322"/>
      <c r="I229" s="322"/>
      <c r="J229" s="322"/>
    </row>
    <row r="230" spans="1:10">
      <c r="A230" s="323"/>
      <c r="B230" s="322"/>
      <c r="C230" s="322"/>
      <c r="D230" s="322"/>
      <c r="E230" s="325" t="s">
        <v>1404</v>
      </c>
      <c r="F230" s="322"/>
      <c r="G230" s="322"/>
      <c r="H230" s="322"/>
      <c r="I230" s="322"/>
      <c r="J230" s="322"/>
    </row>
    <row r="231" spans="1:10">
      <c r="A231" s="323"/>
      <c r="B231" s="322"/>
      <c r="C231" s="322"/>
      <c r="D231" s="322"/>
      <c r="E231" s="321" t="s">
        <v>953</v>
      </c>
      <c r="F231" s="321" t="s">
        <v>1293</v>
      </c>
      <c r="G231" s="322"/>
      <c r="H231" s="322"/>
      <c r="I231" s="322"/>
      <c r="J231" s="322"/>
    </row>
    <row r="232" spans="1:10">
      <c r="A232" s="323"/>
      <c r="B232" s="322"/>
      <c r="C232" s="322"/>
      <c r="D232" s="322"/>
      <c r="E232" s="322"/>
      <c r="F232" s="325" t="s">
        <v>79</v>
      </c>
      <c r="G232" s="326" t="s">
        <v>71</v>
      </c>
      <c r="H232" s="327">
        <v>0.33</v>
      </c>
      <c r="I232" s="327">
        <f>Material!D51</f>
        <v>6953.12</v>
      </c>
      <c r="J232" s="327">
        <f>H232*I232</f>
        <v>2294.5295999999998</v>
      </c>
    </row>
    <row r="233" spans="1:10">
      <c r="A233" s="323"/>
      <c r="B233" s="322"/>
      <c r="C233" s="322"/>
      <c r="D233" s="322"/>
      <c r="E233" s="322"/>
      <c r="F233" s="325" t="s">
        <v>2668</v>
      </c>
      <c r="G233" s="326" t="s">
        <v>29</v>
      </c>
      <c r="H233" s="327">
        <v>0.45</v>
      </c>
      <c r="I233" s="327">
        <f>Material!D125</f>
        <v>1256</v>
      </c>
      <c r="J233" s="327">
        <f>I233*H233</f>
        <v>565.20000000000005</v>
      </c>
    </row>
    <row r="234" spans="1:10">
      <c r="A234" s="323"/>
      <c r="B234" s="322"/>
      <c r="C234" s="322"/>
      <c r="D234" s="322"/>
      <c r="E234" s="322"/>
      <c r="F234" s="325" t="s">
        <v>2656</v>
      </c>
      <c r="G234" s="326" t="s">
        <v>29</v>
      </c>
      <c r="H234" s="327">
        <v>0.36</v>
      </c>
      <c r="I234" s="327">
        <f>Material!D19</f>
        <v>1150</v>
      </c>
      <c r="J234" s="327">
        <f>H234*I234</f>
        <v>414</v>
      </c>
    </row>
    <row r="235" spans="1:10">
      <c r="A235" s="323"/>
      <c r="B235" s="322"/>
      <c r="C235" s="322"/>
      <c r="D235" s="322"/>
      <c r="E235" s="322"/>
      <c r="F235" s="325" t="s">
        <v>2657</v>
      </c>
      <c r="G235" s="326" t="s">
        <v>29</v>
      </c>
      <c r="H235" s="327">
        <v>0.36</v>
      </c>
      <c r="I235" s="327">
        <f>Material!D18</f>
        <v>1398</v>
      </c>
      <c r="J235" s="327">
        <f>H235*I235</f>
        <v>503.28</v>
      </c>
    </row>
    <row r="236" spans="1:10">
      <c r="A236" s="323"/>
      <c r="B236" s="322"/>
      <c r="C236" s="322"/>
      <c r="D236" s="322"/>
      <c r="E236" s="322"/>
      <c r="F236" s="325" t="s">
        <v>2658</v>
      </c>
      <c r="G236" s="326" t="s">
        <v>29</v>
      </c>
      <c r="H236" s="327">
        <v>0.18</v>
      </c>
      <c r="I236" s="327">
        <f>Material!D17</f>
        <v>1320</v>
      </c>
      <c r="J236" s="327">
        <f>H236*I236</f>
        <v>237.6</v>
      </c>
    </row>
    <row r="237" spans="1:10">
      <c r="A237" s="323"/>
      <c r="B237" s="322"/>
      <c r="C237" s="322"/>
      <c r="D237" s="322"/>
      <c r="E237" s="321" t="s">
        <v>955</v>
      </c>
      <c r="F237" s="321" t="s">
        <v>1230</v>
      </c>
      <c r="G237" s="322"/>
      <c r="H237" s="322"/>
      <c r="I237" s="322"/>
      <c r="J237" s="322"/>
    </row>
    <row r="238" spans="1:10">
      <c r="A238" s="323"/>
      <c r="B238" s="322"/>
      <c r="C238" s="322"/>
      <c r="D238" s="322"/>
      <c r="E238" s="322"/>
      <c r="F238" s="325" t="s">
        <v>17</v>
      </c>
      <c r="G238" s="326" t="s">
        <v>4</v>
      </c>
      <c r="H238" s="327">
        <v>0.09</v>
      </c>
      <c r="I238" s="327">
        <f>Labour!D16</f>
        <v>466.67</v>
      </c>
      <c r="J238" s="327">
        <f>H238*I238</f>
        <v>42.000300000000003</v>
      </c>
    </row>
    <row r="239" spans="1:10">
      <c r="A239" s="323"/>
      <c r="B239" s="322"/>
      <c r="C239" s="322"/>
      <c r="D239" s="322"/>
      <c r="E239" s="322"/>
      <c r="F239" s="325" t="s">
        <v>2288</v>
      </c>
      <c r="G239" s="326" t="s">
        <v>4</v>
      </c>
      <c r="H239" s="327">
        <v>0.1</v>
      </c>
      <c r="I239" s="327">
        <f>Labour!D14</f>
        <v>642.33000000000004</v>
      </c>
      <c r="J239" s="327">
        <f>I239*H239</f>
        <v>64.233000000000004</v>
      </c>
    </row>
    <row r="240" spans="1:10">
      <c r="A240" s="323"/>
      <c r="B240" s="322"/>
      <c r="C240" s="322"/>
      <c r="D240" s="322"/>
      <c r="E240" s="322"/>
      <c r="F240" s="325" t="s">
        <v>18</v>
      </c>
      <c r="G240" s="326" t="s">
        <v>4</v>
      </c>
      <c r="H240" s="327">
        <v>2</v>
      </c>
      <c r="I240" s="327">
        <f>Labour!D17</f>
        <v>466.67</v>
      </c>
      <c r="J240" s="327">
        <f>I240*H240</f>
        <v>933.34</v>
      </c>
    </row>
    <row r="241" spans="1:10">
      <c r="A241" s="323"/>
      <c r="B241" s="322"/>
      <c r="C241" s="322"/>
      <c r="D241" s="322"/>
      <c r="E241" s="322"/>
      <c r="F241" s="325" t="s">
        <v>3</v>
      </c>
      <c r="G241" s="326" t="s">
        <v>4</v>
      </c>
      <c r="H241" s="327">
        <v>0.27</v>
      </c>
      <c r="I241" s="327">
        <f>Labour!D3</f>
        <v>466.67</v>
      </c>
      <c r="J241" s="327">
        <f>H241*I241</f>
        <v>126.00090000000002</v>
      </c>
    </row>
    <row r="242" spans="1:10" ht="25.5">
      <c r="A242" s="323"/>
      <c r="B242" s="322"/>
      <c r="C242" s="322"/>
      <c r="D242" s="322"/>
      <c r="E242" s="321" t="s">
        <v>957</v>
      </c>
      <c r="F242" s="335" t="s">
        <v>2671</v>
      </c>
      <c r="G242" s="322"/>
      <c r="H242" s="322"/>
      <c r="I242" s="322"/>
      <c r="J242" s="328">
        <f>SUM(J230:J241)*4%</f>
        <v>207.20735199999999</v>
      </c>
    </row>
    <row r="243" spans="1:10">
      <c r="A243" s="323"/>
      <c r="B243" s="322"/>
      <c r="C243" s="322"/>
      <c r="D243" s="322"/>
      <c r="E243" s="321" t="s">
        <v>959</v>
      </c>
      <c r="F243" s="321" t="s">
        <v>1296</v>
      </c>
      <c r="G243" s="322"/>
      <c r="H243" s="322"/>
      <c r="I243" s="322"/>
      <c r="J243" s="328">
        <f>SUM(J230:J242)*12.5%</f>
        <v>673.42389400000002</v>
      </c>
    </row>
    <row r="244" spans="1:10">
      <c r="A244" s="323"/>
      <c r="B244" s="322"/>
      <c r="C244" s="322"/>
      <c r="D244" s="322"/>
      <c r="E244" s="321"/>
      <c r="F244" s="321"/>
      <c r="G244" s="322"/>
      <c r="H244" s="322"/>
      <c r="I244" s="322"/>
      <c r="J244" s="328"/>
    </row>
    <row r="245" spans="1:10">
      <c r="A245" s="323"/>
      <c r="B245" s="322"/>
      <c r="C245" s="322"/>
      <c r="D245" s="322"/>
      <c r="E245" s="321" t="s">
        <v>2660</v>
      </c>
      <c r="F245" s="321"/>
      <c r="G245" s="322"/>
      <c r="H245" s="322"/>
      <c r="I245" s="322"/>
      <c r="J245" s="328">
        <f>SUM(J230:J243)</f>
        <v>6060.8150459999997</v>
      </c>
    </row>
    <row r="246" spans="1:10">
      <c r="A246" s="323"/>
      <c r="B246" s="322"/>
      <c r="C246" s="321" t="s">
        <v>1014</v>
      </c>
      <c r="D246" s="321" t="s">
        <v>1015</v>
      </c>
      <c r="E246" s="322"/>
      <c r="F246" s="322"/>
      <c r="G246" s="322"/>
      <c r="H246" s="322"/>
      <c r="I246" s="322"/>
      <c r="J246" s="322"/>
    </row>
    <row r="247" spans="1:10">
      <c r="A247" s="323"/>
      <c r="B247" s="322"/>
      <c r="C247" s="322"/>
      <c r="D247" s="325" t="s">
        <v>1404</v>
      </c>
      <c r="E247" s="322"/>
      <c r="F247" s="322"/>
      <c r="G247" s="322"/>
      <c r="H247" s="322"/>
      <c r="I247" s="322"/>
      <c r="J247" s="322"/>
    </row>
    <row r="248" spans="1:10">
      <c r="A248" s="323"/>
      <c r="B248" s="322"/>
      <c r="C248" s="322"/>
      <c r="D248" s="321" t="s">
        <v>953</v>
      </c>
      <c r="E248" s="321" t="s">
        <v>1293</v>
      </c>
      <c r="F248" s="322"/>
      <c r="G248" s="322"/>
      <c r="H248" s="322"/>
      <c r="I248" s="322"/>
      <c r="J248" s="322"/>
    </row>
    <row r="249" spans="1:10">
      <c r="A249" s="323"/>
      <c r="B249" s="322"/>
      <c r="C249" s="322"/>
      <c r="D249" s="322"/>
      <c r="E249" s="325" t="s">
        <v>79</v>
      </c>
      <c r="F249" s="322"/>
      <c r="G249" s="326" t="s">
        <v>71</v>
      </c>
      <c r="H249" s="327">
        <v>0.35</v>
      </c>
      <c r="I249" s="327">
        <f>Material!D51</f>
        <v>6953.12</v>
      </c>
      <c r="J249" s="327">
        <f>H249*I249</f>
        <v>2433.5919999999996</v>
      </c>
    </row>
    <row r="250" spans="1:10">
      <c r="A250" s="323"/>
      <c r="B250" s="322"/>
      <c r="C250" s="322"/>
      <c r="D250" s="322"/>
      <c r="E250" s="325" t="s">
        <v>1860</v>
      </c>
      <c r="F250" s="322"/>
      <c r="G250" s="326" t="s">
        <v>29</v>
      </c>
      <c r="H250" s="327">
        <v>0.45</v>
      </c>
      <c r="I250" s="327">
        <f>Material!D125</f>
        <v>1256</v>
      </c>
      <c r="J250" s="327">
        <f>I250*H250</f>
        <v>565.20000000000005</v>
      </c>
    </row>
    <row r="251" spans="1:10">
      <c r="A251" s="323"/>
      <c r="B251" s="322"/>
      <c r="C251" s="322"/>
      <c r="D251" s="322"/>
      <c r="E251" s="325" t="s">
        <v>2657</v>
      </c>
      <c r="F251" s="322"/>
      <c r="G251" s="326" t="s">
        <v>29</v>
      </c>
      <c r="H251" s="327">
        <v>0.54</v>
      </c>
      <c r="I251" s="327">
        <f>Material!D18</f>
        <v>1398</v>
      </c>
      <c r="J251" s="327">
        <f>H251*I251</f>
        <v>754.92000000000007</v>
      </c>
    </row>
    <row r="252" spans="1:10">
      <c r="A252" s="323"/>
      <c r="B252" s="322"/>
      <c r="C252" s="322"/>
      <c r="D252" s="322"/>
      <c r="E252" s="325" t="s">
        <v>2658</v>
      </c>
      <c r="F252" s="322"/>
      <c r="G252" s="326" t="s">
        <v>29</v>
      </c>
      <c r="H252" s="327">
        <v>0.36</v>
      </c>
      <c r="I252" s="327">
        <f>Material!D17</f>
        <v>1320</v>
      </c>
      <c r="J252" s="327">
        <f>H252*I252</f>
        <v>475.2</v>
      </c>
    </row>
    <row r="253" spans="1:10">
      <c r="A253" s="323"/>
      <c r="B253" s="322"/>
      <c r="C253" s="322"/>
      <c r="D253" s="321" t="s">
        <v>955</v>
      </c>
      <c r="E253" s="321" t="s">
        <v>1468</v>
      </c>
      <c r="F253" s="322"/>
      <c r="G253" s="322"/>
      <c r="H253" s="322"/>
      <c r="I253" s="322"/>
      <c r="J253" s="322"/>
    </row>
    <row r="254" spans="1:10">
      <c r="A254" s="323"/>
      <c r="B254" s="322"/>
      <c r="C254" s="322"/>
      <c r="D254" s="322"/>
      <c r="E254" s="325" t="s">
        <v>17</v>
      </c>
      <c r="F254" s="322"/>
      <c r="G254" s="326" t="s">
        <v>4</v>
      </c>
      <c r="H254" s="327">
        <v>0.08</v>
      </c>
      <c r="I254" s="327">
        <f>Labour!D16</f>
        <v>466.67</v>
      </c>
      <c r="J254" s="327">
        <f>H254*I254</f>
        <v>37.333600000000004</v>
      </c>
    </row>
    <row r="255" spans="1:10">
      <c r="A255" s="323"/>
      <c r="B255" s="322"/>
      <c r="C255" s="322"/>
      <c r="D255" s="322"/>
      <c r="E255" s="325" t="s">
        <v>2288</v>
      </c>
      <c r="F255" s="322"/>
      <c r="G255" s="326" t="s">
        <v>4</v>
      </c>
      <c r="H255" s="327">
        <v>0.12</v>
      </c>
      <c r="I255" s="327">
        <f>Labour!D14</f>
        <v>642.33000000000004</v>
      </c>
      <c r="J255" s="327">
        <f>I255*H255</f>
        <v>77.079599999999999</v>
      </c>
    </row>
    <row r="256" spans="1:10">
      <c r="A256" s="323"/>
      <c r="B256" s="322"/>
      <c r="C256" s="322"/>
      <c r="D256" s="322"/>
      <c r="E256" s="325" t="s">
        <v>18</v>
      </c>
      <c r="F256" s="322"/>
      <c r="G256" s="326" t="s">
        <v>4</v>
      </c>
      <c r="H256" s="327">
        <v>1.73</v>
      </c>
      <c r="I256" s="327">
        <f>Labour!D17</f>
        <v>466.67</v>
      </c>
      <c r="J256" s="327">
        <f>I256*H256</f>
        <v>807.33910000000003</v>
      </c>
    </row>
    <row r="257" spans="1:10">
      <c r="A257" s="323"/>
      <c r="B257" s="322"/>
      <c r="C257" s="322"/>
      <c r="D257" s="322"/>
      <c r="E257" s="325" t="s">
        <v>3</v>
      </c>
      <c r="F257" s="322"/>
      <c r="G257" s="326" t="s">
        <v>4</v>
      </c>
      <c r="H257" s="327">
        <v>0.27</v>
      </c>
      <c r="I257" s="327">
        <f>Labour!D3</f>
        <v>466.67</v>
      </c>
      <c r="J257" s="327">
        <f>H257*I257</f>
        <v>126.00090000000002</v>
      </c>
    </row>
    <row r="258" spans="1:10">
      <c r="A258" s="323"/>
      <c r="B258" s="322"/>
      <c r="C258" s="322"/>
      <c r="D258" s="321" t="s">
        <v>957</v>
      </c>
      <c r="E258" s="321" t="s">
        <v>1231</v>
      </c>
      <c r="F258" s="322"/>
      <c r="G258" s="322"/>
      <c r="H258" s="322"/>
      <c r="I258" s="322"/>
      <c r="J258" s="322"/>
    </row>
    <row r="259" spans="1:10">
      <c r="A259" s="323"/>
      <c r="B259" s="322"/>
      <c r="C259" s="322"/>
      <c r="D259" s="322"/>
      <c r="E259" s="325" t="s">
        <v>2030</v>
      </c>
      <c r="F259" s="322"/>
      <c r="G259" s="326" t="s">
        <v>89</v>
      </c>
      <c r="H259" s="327">
        <v>0.4</v>
      </c>
      <c r="I259" s="327">
        <f>'Plant &amp; Machinery'!G12</f>
        <v>492</v>
      </c>
      <c r="J259" s="327">
        <f>H259*I259</f>
        <v>196.8</v>
      </c>
    </row>
    <row r="260" spans="1:10">
      <c r="A260" s="323"/>
      <c r="B260" s="322"/>
      <c r="C260" s="322"/>
      <c r="D260" s="321" t="s">
        <v>959</v>
      </c>
      <c r="E260" s="321" t="s">
        <v>2670</v>
      </c>
      <c r="F260" s="322"/>
      <c r="G260" s="322"/>
      <c r="H260" s="322"/>
      <c r="I260" s="322"/>
      <c r="J260" s="328">
        <f>SUM(J248:J259)*4%</f>
        <v>218.93860799999999</v>
      </c>
    </row>
    <row r="261" spans="1:10">
      <c r="A261" s="323"/>
      <c r="B261" s="322"/>
      <c r="C261" s="322"/>
      <c r="D261" s="321" t="s">
        <v>961</v>
      </c>
      <c r="E261" s="321" t="s">
        <v>2141</v>
      </c>
      <c r="F261" s="322"/>
      <c r="G261" s="322"/>
      <c r="H261" s="322"/>
      <c r="I261" s="322"/>
      <c r="J261" s="328">
        <f>SUM(J248:J260)*12.5%</f>
        <v>711.550476</v>
      </c>
    </row>
    <row r="262" spans="1:10">
      <c r="A262" s="323"/>
      <c r="B262" s="322"/>
      <c r="C262" s="322"/>
      <c r="D262" s="321"/>
      <c r="E262" s="321"/>
      <c r="F262" s="322"/>
      <c r="G262" s="322"/>
      <c r="H262" s="322"/>
      <c r="I262" s="322"/>
      <c r="J262" s="328"/>
    </row>
    <row r="263" spans="1:10">
      <c r="A263" s="323"/>
      <c r="B263" s="322"/>
      <c r="C263" s="322"/>
      <c r="D263" s="321" t="s">
        <v>2672</v>
      </c>
      <c r="E263" s="321"/>
      <c r="F263" s="322"/>
      <c r="G263" s="322"/>
      <c r="H263" s="322"/>
      <c r="I263" s="322"/>
      <c r="J263" s="328">
        <f>SUM(J248:J261)</f>
        <v>6403.9542840000004</v>
      </c>
    </row>
    <row r="264" spans="1:10">
      <c r="A264" s="323"/>
      <c r="B264" s="322"/>
      <c r="C264" s="321" t="s">
        <v>1016</v>
      </c>
      <c r="D264" s="321" t="s">
        <v>1017</v>
      </c>
      <c r="E264" s="322"/>
      <c r="F264" s="322"/>
      <c r="G264" s="322"/>
      <c r="H264" s="322"/>
      <c r="I264" s="322"/>
      <c r="J264" s="322"/>
    </row>
    <row r="265" spans="1:10">
      <c r="A265" s="323"/>
      <c r="B265" s="322"/>
      <c r="C265" s="322"/>
      <c r="D265" s="325" t="s">
        <v>1404</v>
      </c>
      <c r="E265" s="322"/>
      <c r="F265" s="322"/>
      <c r="G265" s="322"/>
      <c r="H265" s="322"/>
      <c r="I265" s="322"/>
      <c r="J265" s="322"/>
    </row>
    <row r="266" spans="1:10">
      <c r="A266" s="323"/>
      <c r="B266" s="322"/>
      <c r="C266" s="322"/>
      <c r="D266" s="321" t="s">
        <v>953</v>
      </c>
      <c r="E266" s="321" t="s">
        <v>1293</v>
      </c>
      <c r="F266" s="322"/>
      <c r="G266" s="322"/>
      <c r="H266" s="322"/>
      <c r="I266" s="322"/>
      <c r="J266" s="322"/>
    </row>
    <row r="267" spans="1:10">
      <c r="A267" s="323"/>
      <c r="B267" s="322"/>
      <c r="C267" s="322"/>
      <c r="D267" s="322"/>
      <c r="E267" s="325" t="s">
        <v>79</v>
      </c>
      <c r="F267" s="322"/>
      <c r="G267" s="326" t="s">
        <v>71</v>
      </c>
      <c r="H267" s="333">
        <v>0.40400000000000003</v>
      </c>
      <c r="I267" s="327">
        <f>Material!D51</f>
        <v>6953.12</v>
      </c>
      <c r="J267" s="327">
        <f>H267*I267</f>
        <v>2809.0604800000001</v>
      </c>
    </row>
    <row r="268" spans="1:10">
      <c r="A268" s="323"/>
      <c r="B268" s="322"/>
      <c r="C268" s="322"/>
      <c r="D268" s="322"/>
      <c r="E268" s="325" t="s">
        <v>1860</v>
      </c>
      <c r="F268" s="322"/>
      <c r="G268" s="326" t="s">
        <v>29</v>
      </c>
      <c r="H268" s="327">
        <v>0.45</v>
      </c>
      <c r="I268" s="327">
        <f>Material!D125</f>
        <v>1256</v>
      </c>
      <c r="J268" s="327">
        <f>I268*H268</f>
        <v>565.20000000000005</v>
      </c>
    </row>
    <row r="269" spans="1:10">
      <c r="A269" s="323"/>
      <c r="B269" s="322"/>
      <c r="C269" s="322"/>
      <c r="D269" s="322"/>
      <c r="E269" s="325" t="s">
        <v>2657</v>
      </c>
      <c r="F269" s="322"/>
      <c r="G269" s="326" t="s">
        <v>29</v>
      </c>
      <c r="H269" s="327">
        <v>0.54</v>
      </c>
      <c r="I269" s="327">
        <f>Material!D18</f>
        <v>1398</v>
      </c>
      <c r="J269" s="327">
        <f>H269*I269</f>
        <v>754.92000000000007</v>
      </c>
    </row>
    <row r="270" spans="1:10">
      <c r="A270" s="323"/>
      <c r="B270" s="322"/>
      <c r="C270" s="322"/>
      <c r="D270" s="322"/>
      <c r="E270" s="325" t="s">
        <v>2658</v>
      </c>
      <c r="F270" s="322"/>
      <c r="G270" s="326" t="s">
        <v>29</v>
      </c>
      <c r="H270" s="327">
        <v>0.36</v>
      </c>
      <c r="I270" s="327">
        <f>Material!D17</f>
        <v>1320</v>
      </c>
      <c r="J270" s="327">
        <f>H270*I270</f>
        <v>475.2</v>
      </c>
    </row>
    <row r="271" spans="1:10">
      <c r="A271" s="323"/>
      <c r="B271" s="322"/>
      <c r="C271" s="322"/>
      <c r="D271" s="321" t="s">
        <v>955</v>
      </c>
      <c r="E271" s="321" t="s">
        <v>1468</v>
      </c>
      <c r="F271" s="322"/>
      <c r="G271" s="322"/>
      <c r="H271" s="322"/>
      <c r="I271" s="322"/>
      <c r="J271" s="322"/>
    </row>
    <row r="272" spans="1:10">
      <c r="A272" s="323"/>
      <c r="B272" s="322"/>
      <c r="C272" s="322"/>
      <c r="D272" s="322"/>
      <c r="E272" s="325" t="s">
        <v>17</v>
      </c>
      <c r="F272" s="322"/>
      <c r="G272" s="326" t="s">
        <v>4</v>
      </c>
      <c r="H272" s="327">
        <v>0.08</v>
      </c>
      <c r="I272" s="327">
        <f>Labour!D16</f>
        <v>466.67</v>
      </c>
      <c r="J272" s="327">
        <f>H272*I272</f>
        <v>37.333600000000004</v>
      </c>
    </row>
    <row r="273" spans="1:11">
      <c r="A273" s="323"/>
      <c r="B273" s="322"/>
      <c r="C273" s="322"/>
      <c r="D273" s="322"/>
      <c r="E273" s="325" t="s">
        <v>2288</v>
      </c>
      <c r="F273" s="322"/>
      <c r="G273" s="326" t="s">
        <v>4</v>
      </c>
      <c r="H273" s="327">
        <v>0.12</v>
      </c>
      <c r="I273" s="327">
        <f>Labour!D14</f>
        <v>642.33000000000004</v>
      </c>
      <c r="J273" s="327">
        <f>I273*H273</f>
        <v>77.079599999999999</v>
      </c>
    </row>
    <row r="274" spans="1:11">
      <c r="A274" s="323"/>
      <c r="B274" s="322"/>
      <c r="C274" s="322"/>
      <c r="D274" s="322"/>
      <c r="E274" s="325" t="s">
        <v>18</v>
      </c>
      <c r="F274" s="322"/>
      <c r="G274" s="326" t="s">
        <v>4</v>
      </c>
      <c r="H274" s="327">
        <v>1.73</v>
      </c>
      <c r="I274" s="327">
        <f>Labour!D17</f>
        <v>466.67</v>
      </c>
      <c r="J274" s="327">
        <f>I274*H274</f>
        <v>807.33910000000003</v>
      </c>
    </row>
    <row r="275" spans="1:11">
      <c r="A275" s="323"/>
      <c r="B275" s="322"/>
      <c r="C275" s="322"/>
      <c r="D275" s="322"/>
      <c r="E275" s="325" t="s">
        <v>3</v>
      </c>
      <c r="F275" s="322"/>
      <c r="G275" s="326" t="s">
        <v>4</v>
      </c>
      <c r="H275" s="327">
        <v>0.27</v>
      </c>
      <c r="I275" s="327">
        <f>Labour!D3</f>
        <v>466.67</v>
      </c>
      <c r="J275" s="327">
        <f>H275*I275</f>
        <v>126.00090000000002</v>
      </c>
    </row>
    <row r="276" spans="1:11">
      <c r="A276" s="323"/>
      <c r="B276" s="322"/>
      <c r="C276" s="322"/>
      <c r="D276" s="321" t="s">
        <v>957</v>
      </c>
      <c r="E276" s="321" t="s">
        <v>1231</v>
      </c>
      <c r="F276" s="322"/>
      <c r="G276" s="322"/>
      <c r="H276" s="322"/>
      <c r="I276" s="322"/>
      <c r="J276" s="322"/>
    </row>
    <row r="277" spans="1:11">
      <c r="A277" s="323"/>
      <c r="B277" s="322"/>
      <c r="C277" s="322"/>
      <c r="D277" s="322"/>
      <c r="E277" s="325" t="s">
        <v>2030</v>
      </c>
      <c r="F277" s="322"/>
      <c r="G277" s="326" t="s">
        <v>89</v>
      </c>
      <c r="H277" s="327">
        <v>0.4</v>
      </c>
      <c r="I277" s="327">
        <f>'Plant &amp; Machinery'!G12</f>
        <v>492</v>
      </c>
      <c r="J277" s="327">
        <f>H277*I277</f>
        <v>196.8</v>
      </c>
    </row>
    <row r="278" spans="1:11">
      <c r="A278" s="323"/>
      <c r="B278" s="322"/>
      <c r="C278" s="322"/>
      <c r="D278" s="321" t="s">
        <v>959</v>
      </c>
      <c r="E278" s="321" t="s">
        <v>2673</v>
      </c>
      <c r="F278" s="322"/>
      <c r="G278" s="322"/>
      <c r="H278" s="322"/>
      <c r="I278" s="322"/>
      <c r="J278" s="328">
        <f>SUM(J266:J277)*3.75%</f>
        <v>219.335013</v>
      </c>
      <c r="K278" t="s">
        <v>1584</v>
      </c>
    </row>
    <row r="279" spans="1:11">
      <c r="A279" s="323"/>
      <c r="B279" s="322"/>
      <c r="C279" s="322"/>
      <c r="D279" s="321" t="s">
        <v>961</v>
      </c>
      <c r="E279" s="321" t="s">
        <v>2141</v>
      </c>
      <c r="F279" s="322"/>
      <c r="G279" s="322"/>
      <c r="H279" s="322"/>
      <c r="I279" s="322"/>
      <c r="J279" s="328">
        <f>SUM(J266:J278)*12.5%</f>
        <v>758.533586625</v>
      </c>
    </row>
    <row r="280" spans="1:11">
      <c r="A280" s="323"/>
      <c r="B280" s="322"/>
      <c r="C280" s="322"/>
      <c r="D280" s="321"/>
      <c r="E280" s="321"/>
      <c r="F280" s="322"/>
      <c r="G280" s="322"/>
      <c r="H280" s="322"/>
      <c r="I280" s="322"/>
      <c r="J280" s="328"/>
    </row>
    <row r="281" spans="1:11">
      <c r="A281" s="323"/>
      <c r="B281" s="322"/>
      <c r="C281" s="322"/>
      <c r="D281" s="321" t="s">
        <v>2665</v>
      </c>
      <c r="E281" s="321"/>
      <c r="F281" s="322"/>
      <c r="G281" s="322"/>
      <c r="H281" s="322"/>
      <c r="I281" s="322"/>
      <c r="J281" s="328">
        <f>SUM(J266:J279)</f>
        <v>6826.8022796249998</v>
      </c>
    </row>
    <row r="282" spans="1:11" ht="40.5" customHeight="1">
      <c r="A282" s="319">
        <v>11.5</v>
      </c>
      <c r="B282" s="320" t="s">
        <v>2674</v>
      </c>
      <c r="C282" s="747" t="s">
        <v>1018</v>
      </c>
      <c r="D282" s="747"/>
      <c r="E282" s="747"/>
      <c r="F282" s="747"/>
      <c r="G282" s="322"/>
      <c r="H282" s="322"/>
      <c r="I282" s="322"/>
      <c r="J282" s="322"/>
    </row>
    <row r="283" spans="1:11">
      <c r="A283" s="323"/>
      <c r="B283" s="322"/>
      <c r="C283" s="325" t="s">
        <v>1404</v>
      </c>
      <c r="D283" s="322"/>
      <c r="E283" s="322"/>
      <c r="F283" s="322"/>
      <c r="G283" s="322"/>
      <c r="H283" s="322"/>
      <c r="I283" s="322"/>
      <c r="J283" s="322"/>
    </row>
    <row r="284" spans="1:11">
      <c r="A284" s="323"/>
      <c r="B284" s="322"/>
      <c r="C284" s="321" t="s">
        <v>998</v>
      </c>
      <c r="D284" s="321" t="s">
        <v>1019</v>
      </c>
      <c r="E284" s="321"/>
      <c r="F284" s="322"/>
      <c r="G284" s="322"/>
      <c r="H284" s="322"/>
      <c r="I284" s="322"/>
      <c r="J284" s="322"/>
    </row>
    <row r="285" spans="1:11">
      <c r="A285" s="323"/>
      <c r="B285" s="322"/>
      <c r="C285" s="321"/>
      <c r="D285" s="321" t="s">
        <v>1128</v>
      </c>
      <c r="E285" s="321" t="s">
        <v>1293</v>
      </c>
      <c r="F285" s="322"/>
      <c r="G285" s="322"/>
      <c r="H285" s="322"/>
      <c r="I285" s="322"/>
      <c r="J285" s="322"/>
    </row>
    <row r="286" spans="1:11">
      <c r="A286" s="323"/>
      <c r="B286" s="322"/>
      <c r="C286" s="322"/>
      <c r="D286" s="322"/>
      <c r="E286" s="325" t="s">
        <v>2675</v>
      </c>
      <c r="F286" s="322"/>
      <c r="G286" s="326" t="s">
        <v>56</v>
      </c>
      <c r="H286" s="327">
        <v>500</v>
      </c>
      <c r="I286" s="327">
        <f>Material!D50</f>
        <v>8</v>
      </c>
      <c r="J286" s="327">
        <f>I286*H286</f>
        <v>4000</v>
      </c>
    </row>
    <row r="287" spans="1:11">
      <c r="A287" s="323"/>
      <c r="B287" s="322"/>
      <c r="C287" s="322"/>
      <c r="D287" s="322"/>
      <c r="E287" s="325" t="s">
        <v>2676</v>
      </c>
      <c r="F287" s="322"/>
      <c r="G287" s="326" t="s">
        <v>29</v>
      </c>
      <c r="H287" s="327">
        <v>0.24</v>
      </c>
      <c r="I287" s="327">
        <f>J307</f>
        <v>5340.8945999999996</v>
      </c>
      <c r="J287" s="327">
        <f>H287*I287</f>
        <v>1281.8147039999999</v>
      </c>
    </row>
    <row r="288" spans="1:11">
      <c r="A288" s="323"/>
      <c r="B288" s="322"/>
      <c r="C288" s="322"/>
      <c r="D288" s="322"/>
      <c r="E288" s="325" t="s">
        <v>2677</v>
      </c>
      <c r="F288" s="322"/>
      <c r="G288" s="322"/>
      <c r="H288" s="322"/>
      <c r="I288" s="322"/>
      <c r="J288" s="322"/>
    </row>
    <row r="289" spans="1:10">
      <c r="A289" s="323"/>
      <c r="B289" s="322"/>
      <c r="C289" s="322"/>
      <c r="D289" s="321" t="s">
        <v>1269</v>
      </c>
      <c r="E289" s="321" t="s">
        <v>1230</v>
      </c>
      <c r="F289" s="322"/>
      <c r="G289" s="322"/>
      <c r="H289" s="322"/>
      <c r="I289" s="322"/>
      <c r="J289" s="322"/>
    </row>
    <row r="290" spans="1:10">
      <c r="A290" s="323"/>
      <c r="B290" s="322"/>
      <c r="C290" s="322"/>
      <c r="D290" s="322"/>
      <c r="E290" s="325" t="s">
        <v>17</v>
      </c>
      <c r="F290" s="322"/>
      <c r="G290" s="326" t="s">
        <v>4</v>
      </c>
      <c r="H290" s="327">
        <v>0.09</v>
      </c>
      <c r="I290" s="327">
        <f>Labour!D16</f>
        <v>466.67</v>
      </c>
      <c r="J290" s="327">
        <f>H290*I290</f>
        <v>42.000300000000003</v>
      </c>
    </row>
    <row r="291" spans="1:10">
      <c r="A291" s="323"/>
      <c r="B291" s="322"/>
      <c r="C291" s="322"/>
      <c r="D291" s="322"/>
      <c r="E291" s="325" t="s">
        <v>2288</v>
      </c>
      <c r="F291" s="322"/>
      <c r="G291" s="326" t="s">
        <v>4</v>
      </c>
      <c r="H291" s="327">
        <v>0.8</v>
      </c>
      <c r="I291" s="327">
        <f>Labour!D14</f>
        <v>642.33000000000004</v>
      </c>
      <c r="J291" s="327">
        <f>I291*H291</f>
        <v>513.86400000000003</v>
      </c>
    </row>
    <row r="292" spans="1:10">
      <c r="A292" s="323"/>
      <c r="B292" s="322"/>
      <c r="C292" s="322"/>
      <c r="D292" s="322"/>
      <c r="E292" s="325" t="s">
        <v>18</v>
      </c>
      <c r="F292" s="322"/>
      <c r="G292" s="326" t="s">
        <v>4</v>
      </c>
      <c r="H292" s="327">
        <v>1.6</v>
      </c>
      <c r="I292" s="327">
        <f>Labour!D17</f>
        <v>466.67</v>
      </c>
      <c r="J292" s="327">
        <f>I292*H292</f>
        <v>746.67200000000003</v>
      </c>
    </row>
    <row r="293" spans="1:10">
      <c r="A293" s="323"/>
      <c r="B293" s="322"/>
      <c r="C293" s="322"/>
      <c r="D293" s="322"/>
      <c r="E293" s="325" t="s">
        <v>3</v>
      </c>
      <c r="F293" s="322"/>
      <c r="G293" s="326" t="s">
        <v>4</v>
      </c>
      <c r="H293" s="327">
        <v>0.2</v>
      </c>
      <c r="I293" s="327">
        <f>Labour!D3</f>
        <v>466.67</v>
      </c>
      <c r="J293" s="327">
        <f>H293*I293</f>
        <v>93.334000000000003</v>
      </c>
    </row>
    <row r="294" spans="1:10">
      <c r="A294" s="323"/>
      <c r="B294" s="322"/>
      <c r="C294" s="322"/>
      <c r="D294" s="321" t="s">
        <v>957</v>
      </c>
      <c r="E294" s="321" t="s">
        <v>1390</v>
      </c>
      <c r="F294" s="322"/>
      <c r="G294" s="322"/>
      <c r="H294" s="322"/>
      <c r="I294" s="322"/>
      <c r="J294" s="328">
        <f>SUM(J285:J293)*12.5%</f>
        <v>834.71062549999999</v>
      </c>
    </row>
    <row r="295" spans="1:10">
      <c r="A295" s="323"/>
      <c r="B295" s="322"/>
      <c r="C295" s="322"/>
      <c r="D295" s="321"/>
      <c r="E295" s="321"/>
      <c r="F295" s="322"/>
      <c r="G295" s="322"/>
      <c r="H295" s="322"/>
      <c r="I295" s="322"/>
      <c r="J295" s="328"/>
    </row>
    <row r="296" spans="1:10">
      <c r="A296" s="323"/>
      <c r="B296" s="322"/>
      <c r="C296" s="322"/>
      <c r="D296" s="321" t="s">
        <v>1435</v>
      </c>
      <c r="E296" s="322"/>
      <c r="F296" s="322"/>
      <c r="G296" s="322"/>
      <c r="H296" s="322"/>
      <c r="I296" s="322"/>
      <c r="J296" s="328">
        <f>SUM(J285:J294)</f>
        <v>7512.3956294999998</v>
      </c>
    </row>
    <row r="297" spans="1:10">
      <c r="A297" s="323"/>
      <c r="B297" s="322"/>
      <c r="C297" s="321" t="s">
        <v>2678</v>
      </c>
      <c r="D297" s="322"/>
      <c r="E297" s="322"/>
      <c r="F297" s="322"/>
      <c r="G297" s="322"/>
      <c r="H297" s="322"/>
      <c r="I297" s="322"/>
      <c r="J297" s="322"/>
    </row>
    <row r="298" spans="1:10">
      <c r="A298" s="323"/>
      <c r="B298" s="322"/>
      <c r="C298" s="321" t="s">
        <v>2679</v>
      </c>
      <c r="D298" s="322"/>
      <c r="E298" s="322"/>
      <c r="F298" s="322"/>
      <c r="G298" s="322"/>
      <c r="H298" s="322"/>
      <c r="I298" s="322"/>
      <c r="J298" s="322"/>
    </row>
    <row r="299" spans="1:10">
      <c r="A299" s="323"/>
      <c r="B299" s="322"/>
      <c r="C299" s="325" t="s">
        <v>1404</v>
      </c>
      <c r="D299" s="322"/>
      <c r="E299" s="322"/>
      <c r="F299" s="322"/>
      <c r="G299" s="322"/>
      <c r="H299" s="322"/>
      <c r="I299" s="322"/>
      <c r="J299" s="322"/>
    </row>
    <row r="300" spans="1:10">
      <c r="A300" s="323"/>
      <c r="B300" s="322"/>
      <c r="C300" s="321" t="s">
        <v>1128</v>
      </c>
      <c r="D300" s="321" t="s">
        <v>1293</v>
      </c>
      <c r="E300" s="322"/>
      <c r="F300" s="322"/>
      <c r="G300" s="322"/>
      <c r="H300" s="322"/>
      <c r="I300" s="322"/>
      <c r="J300" s="322"/>
    </row>
    <row r="301" spans="1:10">
      <c r="A301" s="323"/>
      <c r="B301" s="322"/>
      <c r="C301" s="322"/>
      <c r="D301" s="325" t="s">
        <v>79</v>
      </c>
      <c r="E301" s="322"/>
      <c r="F301" s="322"/>
      <c r="G301" s="326" t="s">
        <v>71</v>
      </c>
      <c r="H301" s="327">
        <v>0.51</v>
      </c>
      <c r="I301" s="327">
        <f>Material!D51</f>
        <v>6953.12</v>
      </c>
      <c r="J301" s="327">
        <f>H301*I301</f>
        <v>3546.0911999999998</v>
      </c>
    </row>
    <row r="302" spans="1:10">
      <c r="A302" s="323"/>
      <c r="B302" s="322"/>
      <c r="C302" s="322"/>
      <c r="D302" s="325" t="s">
        <v>2668</v>
      </c>
      <c r="E302" s="322"/>
      <c r="F302" s="322"/>
      <c r="G302" s="326" t="s">
        <v>29</v>
      </c>
      <c r="H302" s="327">
        <v>1.05</v>
      </c>
      <c r="I302" s="327">
        <f>Material!D125</f>
        <v>1256</v>
      </c>
      <c r="J302" s="327">
        <f>I302*H302</f>
        <v>1318.8</v>
      </c>
    </row>
    <row r="303" spans="1:10">
      <c r="A303" s="323"/>
      <c r="B303" s="322"/>
      <c r="C303" s="321" t="s">
        <v>955</v>
      </c>
      <c r="D303" s="321" t="s">
        <v>1230</v>
      </c>
      <c r="E303" s="322"/>
      <c r="F303" s="322"/>
      <c r="G303" s="322"/>
      <c r="H303" s="322"/>
      <c r="I303" s="322"/>
      <c r="J303" s="322"/>
    </row>
    <row r="304" spans="1:10">
      <c r="A304" s="323"/>
      <c r="B304" s="322"/>
      <c r="C304" s="322"/>
      <c r="D304" s="325" t="s">
        <v>17</v>
      </c>
      <c r="E304" s="322"/>
      <c r="F304" s="322"/>
      <c r="G304" s="326" t="s">
        <v>4</v>
      </c>
      <c r="H304" s="327">
        <v>0.04</v>
      </c>
      <c r="I304" s="327">
        <f>Labour!D16</f>
        <v>466.67</v>
      </c>
      <c r="J304" s="327">
        <f>H304*I304</f>
        <v>18.666800000000002</v>
      </c>
    </row>
    <row r="305" spans="1:10">
      <c r="A305" s="323"/>
      <c r="B305" s="322"/>
      <c r="C305" s="322"/>
      <c r="D305" s="325" t="s">
        <v>18</v>
      </c>
      <c r="E305" s="322"/>
      <c r="F305" s="322"/>
      <c r="G305" s="326" t="s">
        <v>4</v>
      </c>
      <c r="H305" s="327">
        <v>0.9</v>
      </c>
      <c r="I305" s="327">
        <f>Labour!D17</f>
        <v>466.67</v>
      </c>
      <c r="J305" s="327">
        <f>I305*H305</f>
        <v>420.00300000000004</v>
      </c>
    </row>
    <row r="306" spans="1:10">
      <c r="A306" s="323"/>
      <c r="B306" s="322"/>
      <c r="C306" s="322"/>
      <c r="D306" s="325" t="s">
        <v>3</v>
      </c>
      <c r="E306" s="322"/>
      <c r="F306" s="322"/>
      <c r="G306" s="326" t="s">
        <v>4</v>
      </c>
      <c r="H306" s="327">
        <v>0.08</v>
      </c>
      <c r="I306" s="327">
        <f>Labour!D3</f>
        <v>466.67</v>
      </c>
      <c r="J306" s="327">
        <f>H306*I306</f>
        <v>37.333600000000004</v>
      </c>
    </row>
    <row r="307" spans="1:10">
      <c r="A307" s="323"/>
      <c r="B307" s="322"/>
      <c r="C307" s="321" t="s">
        <v>2680</v>
      </c>
      <c r="D307" s="322"/>
      <c r="E307" s="322"/>
      <c r="F307" s="322"/>
      <c r="G307" s="322"/>
      <c r="H307" s="322"/>
      <c r="I307" s="322"/>
      <c r="J307" s="328">
        <f>SUM(J301:J306)</f>
        <v>5340.8945999999996</v>
      </c>
    </row>
    <row r="308" spans="1:10">
      <c r="A308" s="323"/>
      <c r="B308" s="322"/>
      <c r="C308" s="321" t="s">
        <v>989</v>
      </c>
      <c r="D308" s="321" t="s">
        <v>1020</v>
      </c>
      <c r="E308" s="322"/>
      <c r="F308" s="322"/>
      <c r="G308" s="322"/>
      <c r="H308" s="322"/>
      <c r="I308" s="322"/>
      <c r="J308" s="322"/>
    </row>
    <row r="309" spans="1:10">
      <c r="A309" s="323"/>
      <c r="B309" s="322"/>
      <c r="C309" s="322"/>
      <c r="D309" s="325" t="s">
        <v>1404</v>
      </c>
      <c r="E309" s="322"/>
      <c r="F309" s="322"/>
      <c r="G309" s="322"/>
      <c r="H309" s="322"/>
      <c r="I309" s="322"/>
      <c r="J309" s="322"/>
    </row>
    <row r="310" spans="1:10">
      <c r="A310" s="323"/>
      <c r="B310" s="322"/>
      <c r="C310" s="322"/>
      <c r="D310" s="321" t="s">
        <v>953</v>
      </c>
      <c r="E310" s="321" t="s">
        <v>1293</v>
      </c>
      <c r="F310" s="322"/>
      <c r="G310" s="322"/>
      <c r="H310" s="322"/>
      <c r="I310" s="322"/>
      <c r="J310" s="322"/>
    </row>
    <row r="311" spans="1:10">
      <c r="A311" s="323"/>
      <c r="B311" s="322"/>
      <c r="C311" s="322"/>
      <c r="D311" s="322"/>
      <c r="E311" s="325" t="s">
        <v>2675</v>
      </c>
      <c r="F311" s="322"/>
      <c r="G311" s="326" t="s">
        <v>56</v>
      </c>
      <c r="H311" s="327">
        <v>500</v>
      </c>
      <c r="I311" s="327">
        <f>Material!D50</f>
        <v>8</v>
      </c>
      <c r="J311" s="327">
        <f>I311*H311</f>
        <v>4000</v>
      </c>
    </row>
    <row r="312" spans="1:10">
      <c r="A312" s="323"/>
      <c r="B312" s="322"/>
      <c r="C312" s="322"/>
      <c r="D312" s="322"/>
      <c r="E312" s="325" t="s">
        <v>2681</v>
      </c>
      <c r="F312" s="322"/>
      <c r="G312" s="326" t="s">
        <v>29</v>
      </c>
      <c r="H312" s="327">
        <v>0.24</v>
      </c>
      <c r="I312" s="327">
        <f>J332</f>
        <v>4436.9889999999996</v>
      </c>
      <c r="J312" s="327">
        <f>H312*I312</f>
        <v>1064.87736</v>
      </c>
    </row>
    <row r="313" spans="1:10">
      <c r="A313" s="323"/>
      <c r="B313" s="322"/>
      <c r="C313" s="322"/>
      <c r="D313" s="322"/>
      <c r="E313" s="325" t="s">
        <v>2682</v>
      </c>
      <c r="F313" s="322"/>
      <c r="G313" s="322"/>
      <c r="H313" s="322"/>
      <c r="I313" s="322"/>
      <c r="J313" s="322"/>
    </row>
    <row r="314" spans="1:10">
      <c r="A314" s="323"/>
      <c r="B314" s="322"/>
      <c r="C314" s="322"/>
      <c r="D314" s="321" t="s">
        <v>955</v>
      </c>
      <c r="E314" s="321" t="s">
        <v>1230</v>
      </c>
      <c r="F314" s="322"/>
      <c r="G314" s="322"/>
      <c r="H314" s="322"/>
      <c r="I314" s="322"/>
      <c r="J314" s="322"/>
    </row>
    <row r="315" spans="1:10">
      <c r="A315" s="323"/>
      <c r="B315" s="322"/>
      <c r="C315" s="322"/>
      <c r="D315" s="322"/>
      <c r="E315" s="325" t="s">
        <v>17</v>
      </c>
      <c r="F315" s="322"/>
      <c r="G315" s="326" t="s">
        <v>4</v>
      </c>
      <c r="H315" s="327">
        <v>0.09</v>
      </c>
      <c r="I315" s="327">
        <f>Labour!D16</f>
        <v>466.67</v>
      </c>
      <c r="J315" s="327">
        <f>H315*I315</f>
        <v>42.000300000000003</v>
      </c>
    </row>
    <row r="316" spans="1:10">
      <c r="A316" s="323"/>
      <c r="B316" s="322"/>
      <c r="C316" s="322"/>
      <c r="D316" s="322"/>
      <c r="E316" s="325" t="s">
        <v>2288</v>
      </c>
      <c r="F316" s="322"/>
      <c r="G316" s="326" t="s">
        <v>4</v>
      </c>
      <c r="H316" s="327">
        <v>0.8</v>
      </c>
      <c r="I316" s="327">
        <f>Labour!D14</f>
        <v>642.33000000000004</v>
      </c>
      <c r="J316" s="327">
        <f>I316*H316</f>
        <v>513.86400000000003</v>
      </c>
    </row>
    <row r="317" spans="1:10">
      <c r="A317" s="323"/>
      <c r="B317" s="322"/>
      <c r="C317" s="322"/>
      <c r="D317" s="322"/>
      <c r="E317" s="325" t="s">
        <v>18</v>
      </c>
      <c r="F317" s="322"/>
      <c r="G317" s="326" t="s">
        <v>4</v>
      </c>
      <c r="H317" s="327">
        <v>1.6</v>
      </c>
      <c r="I317" s="327">
        <f>Labour!D17</f>
        <v>466.67</v>
      </c>
      <c r="J317" s="327">
        <f>I317*H317</f>
        <v>746.67200000000003</v>
      </c>
    </row>
    <row r="318" spans="1:10">
      <c r="A318" s="323"/>
      <c r="B318" s="322"/>
      <c r="C318" s="322"/>
      <c r="D318" s="322"/>
      <c r="E318" s="325" t="s">
        <v>3</v>
      </c>
      <c r="F318" s="322"/>
      <c r="G318" s="326" t="s">
        <v>4</v>
      </c>
      <c r="H318" s="327">
        <v>0.2</v>
      </c>
      <c r="I318" s="327">
        <f>Labour!D3</f>
        <v>466.67</v>
      </c>
      <c r="J318" s="327">
        <f>H318*I318</f>
        <v>93.334000000000003</v>
      </c>
    </row>
    <row r="319" spans="1:10">
      <c r="A319" s="323"/>
      <c r="B319" s="322"/>
      <c r="C319" s="322"/>
      <c r="D319" s="321" t="s">
        <v>957</v>
      </c>
      <c r="E319" s="321" t="s">
        <v>1390</v>
      </c>
      <c r="F319" s="322"/>
      <c r="G319" s="322"/>
      <c r="H319" s="322"/>
      <c r="I319" s="322"/>
      <c r="J319" s="328">
        <f>SUM(J310:J318)*12.5%</f>
        <v>807.5934575</v>
      </c>
    </row>
    <row r="320" spans="1:10">
      <c r="A320" s="323"/>
      <c r="B320" s="322"/>
      <c r="C320" s="322"/>
      <c r="D320" s="321"/>
      <c r="E320" s="321"/>
      <c r="F320" s="322"/>
      <c r="G320" s="322"/>
      <c r="H320" s="322"/>
      <c r="I320" s="322"/>
      <c r="J320" s="328"/>
    </row>
    <row r="321" spans="1:10">
      <c r="A321" s="323"/>
      <c r="B321" s="322"/>
      <c r="C321" s="322"/>
      <c r="D321" s="321" t="s">
        <v>1435</v>
      </c>
      <c r="E321" s="322"/>
      <c r="F321" s="322"/>
      <c r="G321" s="322"/>
      <c r="H321" s="322"/>
      <c r="I321" s="322"/>
      <c r="J321" s="328">
        <f>SUM(J310:J319)</f>
        <v>7268.3411175000001</v>
      </c>
    </row>
    <row r="322" spans="1:10">
      <c r="A322" s="323"/>
      <c r="B322" s="322"/>
      <c r="C322" s="321" t="s">
        <v>2678</v>
      </c>
      <c r="D322" s="322"/>
      <c r="E322" s="322"/>
      <c r="F322" s="322"/>
      <c r="G322" s="322"/>
      <c r="H322" s="322"/>
      <c r="I322" s="322"/>
      <c r="J322" s="322"/>
    </row>
    <row r="323" spans="1:10">
      <c r="A323" s="323"/>
      <c r="B323" s="322"/>
      <c r="C323" s="321" t="s">
        <v>2683</v>
      </c>
      <c r="D323" s="322"/>
      <c r="E323" s="322"/>
      <c r="F323" s="322"/>
      <c r="G323" s="322"/>
      <c r="H323" s="322"/>
      <c r="I323" s="322"/>
      <c r="J323" s="322"/>
    </row>
    <row r="324" spans="1:10">
      <c r="A324" s="323"/>
      <c r="B324" s="322"/>
      <c r="C324" s="325" t="s">
        <v>1404</v>
      </c>
      <c r="D324" s="322"/>
      <c r="E324" s="322"/>
      <c r="F324" s="322"/>
      <c r="G324" s="322"/>
      <c r="H324" s="322"/>
      <c r="I324" s="322"/>
      <c r="J324" s="322"/>
    </row>
    <row r="325" spans="1:10">
      <c r="A325" s="323"/>
      <c r="B325" s="322"/>
      <c r="C325" s="321" t="s">
        <v>1128</v>
      </c>
      <c r="D325" s="321" t="s">
        <v>1293</v>
      </c>
      <c r="E325" s="322"/>
      <c r="F325" s="322"/>
      <c r="G325" s="322"/>
      <c r="H325" s="322"/>
      <c r="I325" s="322"/>
      <c r="J325" s="322"/>
    </row>
    <row r="326" spans="1:10">
      <c r="A326" s="323"/>
      <c r="B326" s="322"/>
      <c r="C326" s="322"/>
      <c r="D326" s="325" t="s">
        <v>79</v>
      </c>
      <c r="E326" s="322"/>
      <c r="F326" s="322"/>
      <c r="G326" s="326" t="s">
        <v>71</v>
      </c>
      <c r="H326" s="327">
        <v>0.38</v>
      </c>
      <c r="I326" s="327">
        <f>Material!D51</f>
        <v>6953.12</v>
      </c>
      <c r="J326" s="327">
        <f>H326*I326</f>
        <v>2642.1855999999998</v>
      </c>
    </row>
    <row r="327" spans="1:10">
      <c r="A327" s="323"/>
      <c r="B327" s="322"/>
      <c r="C327" s="322"/>
      <c r="D327" s="325" t="s">
        <v>2668</v>
      </c>
      <c r="E327" s="322"/>
      <c r="F327" s="322"/>
      <c r="G327" s="326" t="s">
        <v>29</v>
      </c>
      <c r="H327" s="327">
        <v>1.05</v>
      </c>
      <c r="I327" s="327">
        <f>Material!D125</f>
        <v>1256</v>
      </c>
      <c r="J327" s="327">
        <f>I327*H327</f>
        <v>1318.8</v>
      </c>
    </row>
    <row r="328" spans="1:10">
      <c r="A328" s="323"/>
      <c r="B328" s="322"/>
      <c r="C328" s="321" t="s">
        <v>955</v>
      </c>
      <c r="D328" s="321" t="s">
        <v>1230</v>
      </c>
      <c r="E328" s="322"/>
      <c r="F328" s="322"/>
      <c r="G328" s="322"/>
      <c r="H328" s="322"/>
      <c r="I328" s="322"/>
      <c r="J328" s="322"/>
    </row>
    <row r="329" spans="1:10">
      <c r="A329" s="323"/>
      <c r="B329" s="322"/>
      <c r="C329" s="322"/>
      <c r="D329" s="325" t="s">
        <v>17</v>
      </c>
      <c r="E329" s="322"/>
      <c r="F329" s="322"/>
      <c r="G329" s="326" t="s">
        <v>4</v>
      </c>
      <c r="H329" s="327">
        <v>0.04</v>
      </c>
      <c r="I329" s="327">
        <f>Labour!D16</f>
        <v>466.67</v>
      </c>
      <c r="J329" s="327">
        <f>H329*I329</f>
        <v>18.666800000000002</v>
      </c>
    </row>
    <row r="330" spans="1:10">
      <c r="A330" s="323"/>
      <c r="B330" s="322"/>
      <c r="C330" s="322"/>
      <c r="D330" s="325" t="s">
        <v>18</v>
      </c>
      <c r="E330" s="322"/>
      <c r="F330" s="322"/>
      <c r="G330" s="326" t="s">
        <v>4</v>
      </c>
      <c r="H330" s="327">
        <v>0.9</v>
      </c>
      <c r="I330" s="327">
        <f>Labour!D17</f>
        <v>466.67</v>
      </c>
      <c r="J330" s="327">
        <f>I330*H330</f>
        <v>420.00300000000004</v>
      </c>
    </row>
    <row r="331" spans="1:10">
      <c r="A331" s="323"/>
      <c r="B331" s="322"/>
      <c r="C331" s="322"/>
      <c r="D331" s="325" t="s">
        <v>3</v>
      </c>
      <c r="E331" s="322"/>
      <c r="F331" s="322"/>
      <c r="G331" s="326" t="s">
        <v>4</v>
      </c>
      <c r="H331" s="327">
        <v>0.08</v>
      </c>
      <c r="I331" s="327">
        <f>Labour!D3</f>
        <v>466.67</v>
      </c>
      <c r="J331" s="327">
        <f>H331*I331</f>
        <v>37.333600000000004</v>
      </c>
    </row>
    <row r="332" spans="1:10">
      <c r="A332" s="323"/>
      <c r="B332" s="322"/>
      <c r="C332" s="321" t="s">
        <v>2680</v>
      </c>
      <c r="D332" s="322"/>
      <c r="E332" s="322"/>
      <c r="F332" s="322"/>
      <c r="G332" s="322"/>
      <c r="H332" s="322"/>
      <c r="I332" s="322"/>
      <c r="J332" s="328">
        <f>SUM(J326:J331)</f>
        <v>4436.9889999999996</v>
      </c>
    </row>
    <row r="333" spans="1:10">
      <c r="A333" s="323"/>
      <c r="B333" s="322"/>
      <c r="C333" s="321" t="s">
        <v>991</v>
      </c>
      <c r="D333" s="321" t="s">
        <v>1021</v>
      </c>
      <c r="E333" s="322"/>
      <c r="F333" s="322"/>
      <c r="G333" s="322"/>
      <c r="H333" s="322"/>
      <c r="I333" s="322"/>
      <c r="J333" s="322"/>
    </row>
    <row r="334" spans="1:10">
      <c r="A334" s="323"/>
      <c r="B334" s="322"/>
      <c r="C334" s="322"/>
      <c r="D334" s="325" t="s">
        <v>1404</v>
      </c>
      <c r="E334" s="322"/>
      <c r="F334" s="322"/>
      <c r="G334" s="322"/>
      <c r="H334" s="322"/>
      <c r="I334" s="322"/>
      <c r="J334" s="322"/>
    </row>
    <row r="335" spans="1:10">
      <c r="A335" s="323"/>
      <c r="B335" s="322"/>
      <c r="C335" s="322"/>
      <c r="D335" s="321" t="s">
        <v>953</v>
      </c>
      <c r="E335" s="321" t="s">
        <v>1293</v>
      </c>
      <c r="F335" s="322"/>
      <c r="G335" s="322"/>
      <c r="H335" s="322"/>
      <c r="I335" s="322"/>
      <c r="J335" s="322"/>
    </row>
    <row r="336" spans="1:10">
      <c r="A336" s="323"/>
      <c r="B336" s="322"/>
      <c r="C336" s="322"/>
      <c r="D336" s="322"/>
      <c r="E336" s="325" t="s">
        <v>2675</v>
      </c>
      <c r="F336" s="322"/>
      <c r="G336" s="326" t="s">
        <v>56</v>
      </c>
      <c r="H336" s="327">
        <v>500</v>
      </c>
      <c r="I336" s="327">
        <f>Material!D50</f>
        <v>8</v>
      </c>
      <c r="J336" s="327">
        <f>I336*H336</f>
        <v>4000</v>
      </c>
    </row>
    <row r="337" spans="1:10">
      <c r="A337" s="323"/>
      <c r="B337" s="322"/>
      <c r="C337" s="322"/>
      <c r="D337" s="322"/>
      <c r="E337" s="325" t="s">
        <v>2684</v>
      </c>
      <c r="F337" s="322"/>
      <c r="G337" s="326" t="s">
        <v>29</v>
      </c>
      <c r="H337" s="327">
        <v>0.24</v>
      </c>
      <c r="I337" s="327">
        <f>J357</f>
        <v>7624.3291000000008</v>
      </c>
      <c r="J337" s="327">
        <f>H337*I337</f>
        <v>1829.8389840000002</v>
      </c>
    </row>
    <row r="338" spans="1:10">
      <c r="A338" s="323"/>
      <c r="B338" s="322"/>
      <c r="C338" s="322"/>
      <c r="D338" s="321" t="s">
        <v>955</v>
      </c>
      <c r="E338" s="321" t="s">
        <v>1230</v>
      </c>
      <c r="F338" s="322"/>
      <c r="G338" s="322"/>
      <c r="H338" s="322"/>
      <c r="I338" s="322"/>
      <c r="J338" s="322"/>
    </row>
    <row r="339" spans="1:10">
      <c r="A339" s="323"/>
      <c r="B339" s="322"/>
      <c r="C339" s="322"/>
      <c r="D339" s="322"/>
      <c r="E339" s="325" t="s">
        <v>17</v>
      </c>
      <c r="F339" s="322"/>
      <c r="G339" s="326" t="s">
        <v>4</v>
      </c>
      <c r="H339" s="327">
        <v>0.09</v>
      </c>
      <c r="I339" s="327">
        <f>Labour!D16</f>
        <v>466.67</v>
      </c>
      <c r="J339" s="327">
        <f>H339*I339</f>
        <v>42.000300000000003</v>
      </c>
    </row>
    <row r="340" spans="1:10">
      <c r="A340" s="323"/>
      <c r="B340" s="322"/>
      <c r="C340" s="322"/>
      <c r="D340" s="322"/>
      <c r="E340" s="325" t="s">
        <v>2288</v>
      </c>
      <c r="F340" s="322"/>
      <c r="G340" s="326" t="s">
        <v>4</v>
      </c>
      <c r="H340" s="327">
        <v>0.8</v>
      </c>
      <c r="I340" s="327">
        <f>Labour!D14</f>
        <v>642.33000000000004</v>
      </c>
      <c r="J340" s="327">
        <f>I340*H340</f>
        <v>513.86400000000003</v>
      </c>
    </row>
    <row r="341" spans="1:10">
      <c r="A341" s="323"/>
      <c r="B341" s="322"/>
      <c r="C341" s="322"/>
      <c r="D341" s="322"/>
      <c r="E341" s="325" t="s">
        <v>18</v>
      </c>
      <c r="F341" s="322"/>
      <c r="G341" s="326" t="s">
        <v>4</v>
      </c>
      <c r="H341" s="327">
        <v>1.6</v>
      </c>
      <c r="I341" s="327">
        <f>Labour!D17</f>
        <v>466.67</v>
      </c>
      <c r="J341" s="327">
        <f>I341*H341</f>
        <v>746.67200000000003</v>
      </c>
    </row>
    <row r="342" spans="1:10">
      <c r="A342" s="323"/>
      <c r="B342" s="322"/>
      <c r="C342" s="322"/>
      <c r="D342" s="322"/>
      <c r="E342" s="325" t="s">
        <v>3</v>
      </c>
      <c r="F342" s="322"/>
      <c r="G342" s="326" t="s">
        <v>4</v>
      </c>
      <c r="H342" s="327">
        <v>0.2</v>
      </c>
      <c r="I342" s="327">
        <f>Labour!D3</f>
        <v>466.67</v>
      </c>
      <c r="J342" s="327">
        <f>H342*I342</f>
        <v>93.334000000000003</v>
      </c>
    </row>
    <row r="343" spans="1:10">
      <c r="A343" s="323"/>
      <c r="B343" s="322"/>
      <c r="C343" s="322"/>
      <c r="D343" s="321" t="s">
        <v>957</v>
      </c>
      <c r="E343" s="321" t="s">
        <v>1390</v>
      </c>
      <c r="F343" s="322"/>
      <c r="G343" s="322"/>
      <c r="H343" s="322"/>
      <c r="I343" s="322"/>
      <c r="J343" s="328">
        <f>SUM(J334:J342)*12.5%</f>
        <v>903.21366049999995</v>
      </c>
    </row>
    <row r="344" spans="1:10">
      <c r="A344" s="323"/>
      <c r="B344" s="322"/>
      <c r="C344" s="322"/>
      <c r="D344" s="321"/>
      <c r="E344" s="321"/>
      <c r="F344" s="322"/>
      <c r="G344" s="322"/>
      <c r="H344" s="322"/>
      <c r="I344" s="322"/>
      <c r="J344" s="328"/>
    </row>
    <row r="345" spans="1:10">
      <c r="A345" s="323"/>
      <c r="B345" s="322"/>
      <c r="C345" s="322"/>
      <c r="D345" s="321" t="s">
        <v>1435</v>
      </c>
      <c r="E345" s="322"/>
      <c r="F345" s="322"/>
      <c r="G345" s="322"/>
      <c r="H345" s="322"/>
      <c r="I345" s="322"/>
      <c r="J345" s="328">
        <f>SUM(J334:J343)</f>
        <v>8128.9229444999992</v>
      </c>
    </row>
    <row r="346" spans="1:10">
      <c r="A346" s="323"/>
      <c r="B346" s="322"/>
      <c r="C346" s="321" t="s">
        <v>2678</v>
      </c>
      <c r="D346" s="322"/>
      <c r="E346" s="322"/>
      <c r="F346" s="322"/>
      <c r="G346" s="322"/>
      <c r="H346" s="322"/>
      <c r="I346" s="322"/>
      <c r="J346" s="322"/>
    </row>
    <row r="347" spans="1:10" ht="29.25" customHeight="1">
      <c r="A347" s="323"/>
      <c r="B347" s="322"/>
      <c r="C347" s="747" t="s">
        <v>2685</v>
      </c>
      <c r="D347" s="747"/>
      <c r="E347" s="747"/>
      <c r="F347" s="747"/>
      <c r="G347" s="322"/>
      <c r="H347" s="322"/>
      <c r="I347" s="322"/>
      <c r="J347" s="322"/>
    </row>
    <row r="348" spans="1:10">
      <c r="A348" s="323"/>
      <c r="B348" s="322"/>
      <c r="C348" s="325" t="s">
        <v>1404</v>
      </c>
      <c r="D348" s="322"/>
      <c r="E348" s="322"/>
      <c r="F348" s="322"/>
      <c r="G348" s="322"/>
      <c r="H348" s="322"/>
      <c r="I348" s="322"/>
      <c r="J348" s="322"/>
    </row>
    <row r="349" spans="1:10">
      <c r="A349" s="323"/>
      <c r="B349" s="322"/>
      <c r="C349" s="321" t="s">
        <v>953</v>
      </c>
      <c r="D349" s="321" t="s">
        <v>1293</v>
      </c>
      <c r="E349" s="322"/>
      <c r="F349" s="322"/>
      <c r="G349" s="322"/>
      <c r="H349" s="322"/>
      <c r="I349" s="322"/>
      <c r="J349" s="322"/>
    </row>
    <row r="350" spans="1:10">
      <c r="A350" s="323"/>
      <c r="B350" s="322"/>
      <c r="C350" s="322"/>
      <c r="D350" s="325" t="s">
        <v>79</v>
      </c>
      <c r="E350" s="322"/>
      <c r="F350" s="322"/>
      <c r="G350" s="326" t="s">
        <v>71</v>
      </c>
      <c r="H350" s="327">
        <v>0.38</v>
      </c>
      <c r="I350" s="327">
        <f>Material!D51</f>
        <v>6953.12</v>
      </c>
      <c r="J350" s="327">
        <f>H350*I350</f>
        <v>2642.1855999999998</v>
      </c>
    </row>
    <row r="351" spans="1:10">
      <c r="A351" s="323"/>
      <c r="B351" s="322"/>
      <c r="C351" s="322"/>
      <c r="D351" s="325" t="s">
        <v>128</v>
      </c>
      <c r="E351" s="322"/>
      <c r="F351" s="322"/>
      <c r="G351" s="326" t="s">
        <v>71</v>
      </c>
      <c r="H351" s="333">
        <v>0.17499999999999999</v>
      </c>
      <c r="I351" s="327">
        <f>Material!D97</f>
        <v>12800</v>
      </c>
      <c r="J351" s="327">
        <f>H351*I351</f>
        <v>2240</v>
      </c>
    </row>
    <row r="352" spans="1:10">
      <c r="A352" s="323"/>
      <c r="B352" s="322"/>
      <c r="C352" s="322"/>
      <c r="D352" s="325" t="s">
        <v>2668</v>
      </c>
      <c r="E352" s="322"/>
      <c r="F352" s="322"/>
      <c r="G352" s="326" t="s">
        <v>29</v>
      </c>
      <c r="H352" s="327">
        <v>1.05</v>
      </c>
      <c r="I352" s="327">
        <f>Material!D125</f>
        <v>1256</v>
      </c>
      <c r="J352" s="327">
        <f>I352*H352</f>
        <v>1318.8</v>
      </c>
    </row>
    <row r="353" spans="1:10">
      <c r="A353" s="323"/>
      <c r="B353" s="322"/>
      <c r="C353" s="321" t="s">
        <v>955</v>
      </c>
      <c r="D353" s="321" t="s">
        <v>1230</v>
      </c>
      <c r="E353" s="322"/>
      <c r="F353" s="322"/>
      <c r="G353" s="322"/>
      <c r="H353" s="322"/>
      <c r="I353" s="322"/>
      <c r="J353" s="322"/>
    </row>
    <row r="354" spans="1:10">
      <c r="A354" s="323"/>
      <c r="B354" s="322"/>
      <c r="C354" s="322"/>
      <c r="D354" s="325" t="s">
        <v>17</v>
      </c>
      <c r="E354" s="322"/>
      <c r="F354" s="322"/>
      <c r="G354" s="326" t="s">
        <v>4</v>
      </c>
      <c r="H354" s="327">
        <v>0.1</v>
      </c>
      <c r="I354" s="327">
        <f>Labour!D16</f>
        <v>466.67</v>
      </c>
      <c r="J354" s="327">
        <f>H354*I354</f>
        <v>46.667000000000002</v>
      </c>
    </row>
    <row r="355" spans="1:10">
      <c r="A355" s="323"/>
      <c r="B355" s="322"/>
      <c r="C355" s="322"/>
      <c r="D355" s="325" t="s">
        <v>18</v>
      </c>
      <c r="E355" s="322"/>
      <c r="F355" s="322"/>
      <c r="G355" s="326" t="s">
        <v>4</v>
      </c>
      <c r="H355" s="327">
        <v>2.5</v>
      </c>
      <c r="I355" s="327">
        <f>Labour!D17</f>
        <v>466.67</v>
      </c>
      <c r="J355" s="327">
        <f>I355*H355</f>
        <v>1166.675</v>
      </c>
    </row>
    <row r="356" spans="1:10">
      <c r="A356" s="323"/>
      <c r="B356" s="322"/>
      <c r="C356" s="322"/>
      <c r="D356" s="325" t="s">
        <v>3</v>
      </c>
      <c r="E356" s="322"/>
      <c r="F356" s="322"/>
      <c r="G356" s="326" t="s">
        <v>4</v>
      </c>
      <c r="H356" s="327">
        <v>0.45</v>
      </c>
      <c r="I356" s="327">
        <f>Labour!D3</f>
        <v>466.67</v>
      </c>
      <c r="J356" s="327">
        <f>H356*I356</f>
        <v>210.00150000000002</v>
      </c>
    </row>
    <row r="357" spans="1:10">
      <c r="A357" s="323"/>
      <c r="B357" s="322"/>
      <c r="C357" s="321" t="s">
        <v>2680</v>
      </c>
      <c r="D357" s="322"/>
      <c r="E357" s="322"/>
      <c r="F357" s="322"/>
      <c r="G357" s="322"/>
      <c r="H357" s="322"/>
      <c r="I357" s="322"/>
      <c r="J357" s="328">
        <f>SUM(J350:J356)</f>
        <v>7624.3291000000008</v>
      </c>
    </row>
    <row r="358" spans="1:10" ht="42.75" customHeight="1">
      <c r="A358" s="319">
        <v>11.6</v>
      </c>
      <c r="B358" s="320" t="s">
        <v>2686</v>
      </c>
      <c r="C358" s="747" t="s">
        <v>1022</v>
      </c>
      <c r="D358" s="747"/>
      <c r="E358" s="747"/>
      <c r="F358" s="747"/>
      <c r="G358" s="322"/>
      <c r="H358" s="322"/>
      <c r="I358" s="322"/>
      <c r="J358" s="322"/>
    </row>
    <row r="359" spans="1:10">
      <c r="A359" s="323"/>
      <c r="B359" s="322"/>
      <c r="C359" s="325" t="s">
        <v>1404</v>
      </c>
      <c r="D359" s="322"/>
      <c r="E359" s="322"/>
      <c r="F359" s="322"/>
      <c r="G359" s="322"/>
      <c r="H359" s="322"/>
      <c r="I359" s="322"/>
      <c r="J359" s="322"/>
    </row>
    <row r="360" spans="1:10">
      <c r="A360" s="323"/>
      <c r="B360" s="322"/>
      <c r="C360" s="321" t="s">
        <v>998</v>
      </c>
      <c r="D360" s="321" t="s">
        <v>1023</v>
      </c>
      <c r="E360" s="322"/>
      <c r="F360" s="322"/>
      <c r="G360" s="322"/>
      <c r="H360" s="322"/>
      <c r="I360" s="322"/>
      <c r="J360" s="322"/>
    </row>
    <row r="361" spans="1:10">
      <c r="A361" s="323"/>
      <c r="B361" s="322"/>
      <c r="C361" s="322"/>
      <c r="D361" s="321" t="s">
        <v>299</v>
      </c>
      <c r="E361" s="321" t="s">
        <v>1024</v>
      </c>
      <c r="F361" s="322"/>
      <c r="G361" s="322"/>
      <c r="H361" s="322"/>
      <c r="I361" s="322"/>
      <c r="J361" s="322"/>
    </row>
    <row r="362" spans="1:10">
      <c r="A362" s="323"/>
      <c r="B362" s="322"/>
      <c r="C362" s="322"/>
      <c r="D362" s="322"/>
      <c r="E362" s="325" t="s">
        <v>1404</v>
      </c>
      <c r="F362" s="322"/>
      <c r="G362" s="322"/>
      <c r="H362" s="322"/>
      <c r="I362" s="322"/>
      <c r="J362" s="322"/>
    </row>
    <row r="363" spans="1:10">
      <c r="A363" s="323"/>
      <c r="B363" s="322"/>
      <c r="C363" s="322"/>
      <c r="D363" s="322"/>
      <c r="E363" s="321" t="s">
        <v>953</v>
      </c>
      <c r="F363" s="321" t="s">
        <v>1293</v>
      </c>
      <c r="G363" s="322"/>
      <c r="H363" s="322"/>
      <c r="I363" s="322"/>
      <c r="J363" s="322"/>
    </row>
    <row r="364" spans="1:10">
      <c r="A364" s="323"/>
      <c r="B364" s="322"/>
      <c r="C364" s="322"/>
      <c r="D364" s="322"/>
      <c r="E364" s="322"/>
      <c r="F364" s="325" t="s">
        <v>2687</v>
      </c>
      <c r="G364" s="326" t="s">
        <v>29</v>
      </c>
      <c r="H364" s="327">
        <v>1.1000000000000001</v>
      </c>
      <c r="I364" s="327">
        <f>Material!D138</f>
        <v>800</v>
      </c>
      <c r="J364" s="327">
        <f>H364*I364</f>
        <v>880.00000000000011</v>
      </c>
    </row>
    <row r="365" spans="1:10" ht="25.5">
      <c r="A365" s="323"/>
      <c r="B365" s="322"/>
      <c r="C365" s="322"/>
      <c r="D365" s="322"/>
      <c r="E365" s="322"/>
      <c r="F365" s="334" t="s">
        <v>2688</v>
      </c>
      <c r="G365" s="326" t="s">
        <v>56</v>
      </c>
      <c r="H365" s="327">
        <v>7</v>
      </c>
      <c r="I365" s="327">
        <f>Material!D49</f>
        <v>65</v>
      </c>
      <c r="J365" s="327">
        <f>I365*H365</f>
        <v>455</v>
      </c>
    </row>
    <row r="366" spans="1:10" ht="16.5" customHeight="1">
      <c r="A366" s="323"/>
      <c r="B366" s="322"/>
      <c r="C366" s="322"/>
      <c r="D366" s="322"/>
      <c r="E366" s="322"/>
      <c r="F366" s="325" t="s">
        <v>2689</v>
      </c>
      <c r="G366" s="326" t="s">
        <v>29</v>
      </c>
      <c r="H366" s="327">
        <v>0.3</v>
      </c>
      <c r="I366" s="327">
        <f>J307</f>
        <v>5340.8945999999996</v>
      </c>
      <c r="J366" s="327">
        <f>H366*I366</f>
        <v>1602.2683799999998</v>
      </c>
    </row>
    <row r="367" spans="1:10">
      <c r="A367" s="323"/>
      <c r="B367" s="322"/>
      <c r="C367" s="322"/>
      <c r="D367" s="322"/>
      <c r="E367" s="321" t="s">
        <v>955</v>
      </c>
      <c r="F367" s="321" t="s">
        <v>1230</v>
      </c>
      <c r="G367" s="322"/>
      <c r="H367" s="322"/>
      <c r="I367" s="322"/>
      <c r="J367" s="322"/>
    </row>
    <row r="368" spans="1:10">
      <c r="A368" s="323"/>
      <c r="B368" s="322"/>
      <c r="C368" s="322"/>
      <c r="D368" s="322"/>
      <c r="E368" s="322"/>
      <c r="F368" s="325" t="s">
        <v>17</v>
      </c>
      <c r="G368" s="326" t="s">
        <v>4</v>
      </c>
      <c r="H368" s="327">
        <v>0.14000000000000001</v>
      </c>
      <c r="I368" s="327">
        <f>Labour!D16</f>
        <v>466.67</v>
      </c>
      <c r="J368" s="327">
        <f>H368*I368</f>
        <v>65.333800000000011</v>
      </c>
    </row>
    <row r="369" spans="1:10">
      <c r="A369" s="323"/>
      <c r="B369" s="322"/>
      <c r="C369" s="322"/>
      <c r="D369" s="322"/>
      <c r="E369" s="322"/>
      <c r="F369" s="325" t="s">
        <v>1849</v>
      </c>
      <c r="G369" s="326" t="s">
        <v>4</v>
      </c>
      <c r="H369" s="327">
        <v>1.5</v>
      </c>
      <c r="I369" s="327">
        <f>Labour!D14</f>
        <v>642.33000000000004</v>
      </c>
      <c r="J369" s="327">
        <f>I369*H369</f>
        <v>963.49500000000012</v>
      </c>
    </row>
    <row r="370" spans="1:10">
      <c r="A370" s="323"/>
      <c r="B370" s="322"/>
      <c r="C370" s="322"/>
      <c r="D370" s="322"/>
      <c r="E370" s="322"/>
      <c r="F370" s="325" t="s">
        <v>18</v>
      </c>
      <c r="G370" s="326" t="s">
        <v>4</v>
      </c>
      <c r="H370" s="327">
        <v>2.1</v>
      </c>
      <c r="I370" s="327">
        <f>Labour!D17</f>
        <v>466.67</v>
      </c>
      <c r="J370" s="327">
        <f>I370*H370</f>
        <v>980.00700000000006</v>
      </c>
    </row>
    <row r="371" spans="1:10">
      <c r="A371" s="323"/>
      <c r="B371" s="322"/>
      <c r="C371" s="322"/>
      <c r="D371" s="322"/>
      <c r="E371" s="322"/>
      <c r="F371" s="325" t="s">
        <v>3</v>
      </c>
      <c r="G371" s="326" t="s">
        <v>4</v>
      </c>
      <c r="H371" s="327">
        <v>0.08</v>
      </c>
      <c r="I371" s="327">
        <f>Labour!D3</f>
        <v>466.67</v>
      </c>
      <c r="J371" s="327">
        <f>H371*I371</f>
        <v>37.333600000000004</v>
      </c>
    </row>
    <row r="372" spans="1:10">
      <c r="A372" s="323"/>
      <c r="B372" s="322"/>
      <c r="C372" s="322"/>
      <c r="D372" s="322"/>
      <c r="E372" s="321" t="s">
        <v>1261</v>
      </c>
      <c r="F372" s="321" t="s">
        <v>1390</v>
      </c>
      <c r="G372" s="322"/>
      <c r="H372" s="322"/>
      <c r="I372" s="322"/>
      <c r="J372" s="328">
        <f>SUM(J363:J371)*12.5%</f>
        <v>622.92972250000003</v>
      </c>
    </row>
    <row r="373" spans="1:10">
      <c r="A373" s="323"/>
      <c r="B373" s="322"/>
      <c r="C373" s="322"/>
      <c r="D373" s="322"/>
      <c r="E373" s="321"/>
      <c r="F373" s="321"/>
      <c r="G373" s="322"/>
      <c r="H373" s="322"/>
      <c r="I373" s="322"/>
      <c r="J373" s="328"/>
    </row>
    <row r="374" spans="1:10">
      <c r="A374" s="323"/>
      <c r="B374" s="322"/>
      <c r="C374" s="322"/>
      <c r="D374" s="322"/>
      <c r="E374" s="321" t="s">
        <v>1435</v>
      </c>
      <c r="F374" s="322"/>
      <c r="G374" s="322"/>
      <c r="H374" s="322"/>
      <c r="I374" s="322"/>
      <c r="J374" s="328">
        <f>SUM(J363:J372)</f>
        <v>5606.3675025000002</v>
      </c>
    </row>
    <row r="375" spans="1:10">
      <c r="A375" s="323"/>
      <c r="B375" s="322"/>
      <c r="C375" s="322"/>
      <c r="D375" s="321" t="s">
        <v>301</v>
      </c>
      <c r="E375" s="321" t="s">
        <v>886</v>
      </c>
      <c r="F375" s="322"/>
      <c r="G375" s="322"/>
      <c r="H375" s="322"/>
      <c r="I375" s="322"/>
      <c r="J375" s="322"/>
    </row>
    <row r="376" spans="1:10">
      <c r="A376" s="323"/>
      <c r="B376" s="322"/>
      <c r="C376" s="322"/>
      <c r="D376" s="322"/>
      <c r="E376" s="325" t="s">
        <v>1404</v>
      </c>
      <c r="F376" s="322"/>
      <c r="G376" s="322"/>
      <c r="H376" s="322"/>
      <c r="I376" s="322"/>
      <c r="J376" s="322"/>
    </row>
    <row r="377" spans="1:10">
      <c r="A377" s="323"/>
      <c r="B377" s="322"/>
      <c r="C377" s="322"/>
      <c r="D377" s="322"/>
      <c r="E377" s="321" t="s">
        <v>1128</v>
      </c>
      <c r="F377" s="321" t="s">
        <v>1293</v>
      </c>
      <c r="G377" s="322"/>
      <c r="H377" s="322"/>
      <c r="I377" s="322"/>
      <c r="J377" s="322"/>
    </row>
    <row r="378" spans="1:10">
      <c r="A378" s="323"/>
      <c r="B378" s="322"/>
      <c r="C378" s="322"/>
      <c r="D378" s="322"/>
      <c r="E378" s="322"/>
      <c r="F378" s="325" t="s">
        <v>2687</v>
      </c>
      <c r="G378" s="326" t="s">
        <v>29</v>
      </c>
      <c r="H378" s="327">
        <v>1.1000000000000001</v>
      </c>
      <c r="I378" s="327">
        <f>Material!D138</f>
        <v>800</v>
      </c>
      <c r="J378" s="327">
        <f>H378*I378</f>
        <v>880.00000000000011</v>
      </c>
    </row>
    <row r="379" spans="1:10" ht="25.5">
      <c r="A379" s="323"/>
      <c r="B379" s="322"/>
      <c r="C379" s="322"/>
      <c r="D379" s="322"/>
      <c r="E379" s="322"/>
      <c r="F379" s="334" t="s">
        <v>2688</v>
      </c>
      <c r="G379" s="326" t="s">
        <v>56</v>
      </c>
      <c r="H379" s="327">
        <v>7</v>
      </c>
      <c r="I379" s="327">
        <f>Material!D49</f>
        <v>65</v>
      </c>
      <c r="J379" s="327">
        <f>I379*H379</f>
        <v>455</v>
      </c>
    </row>
    <row r="380" spans="1:10">
      <c r="A380" s="323"/>
      <c r="B380" s="322"/>
      <c r="C380" s="322"/>
      <c r="D380" s="322"/>
      <c r="E380" s="322"/>
      <c r="F380" s="325" t="s">
        <v>2690</v>
      </c>
      <c r="G380" s="326" t="s">
        <v>29</v>
      </c>
      <c r="H380" s="327">
        <v>0.3</v>
      </c>
      <c r="I380" s="327">
        <f>J332</f>
        <v>4436.9889999999996</v>
      </c>
      <c r="J380" s="327">
        <f>H380*I380</f>
        <v>1331.0966999999998</v>
      </c>
    </row>
    <row r="381" spans="1:10">
      <c r="A381" s="323"/>
      <c r="B381" s="322"/>
      <c r="C381" s="322"/>
      <c r="D381" s="322"/>
      <c r="E381" s="321" t="s">
        <v>955</v>
      </c>
      <c r="F381" s="321" t="s">
        <v>1230</v>
      </c>
      <c r="G381" s="322"/>
      <c r="H381" s="322"/>
      <c r="I381" s="322"/>
      <c r="J381" s="322"/>
    </row>
    <row r="382" spans="1:10">
      <c r="A382" s="323"/>
      <c r="B382" s="322"/>
      <c r="C382" s="322"/>
      <c r="D382" s="322"/>
      <c r="E382" s="322"/>
      <c r="F382" s="325" t="s">
        <v>17</v>
      </c>
      <c r="G382" s="326" t="s">
        <v>4</v>
      </c>
      <c r="H382" s="327">
        <v>0.14000000000000001</v>
      </c>
      <c r="I382" s="327">
        <f>Labour!D16</f>
        <v>466.67</v>
      </c>
      <c r="J382" s="327">
        <f>H382*I382</f>
        <v>65.333800000000011</v>
      </c>
    </row>
    <row r="383" spans="1:10">
      <c r="A383" s="323"/>
      <c r="B383" s="322"/>
      <c r="C383" s="322"/>
      <c r="D383" s="322"/>
      <c r="E383" s="322"/>
      <c r="F383" s="325" t="s">
        <v>2288</v>
      </c>
      <c r="G383" s="326" t="s">
        <v>4</v>
      </c>
      <c r="H383" s="327">
        <v>1.5</v>
      </c>
      <c r="I383" s="327">
        <f>Labour!D14</f>
        <v>642.33000000000004</v>
      </c>
      <c r="J383" s="327">
        <f>I383*H383</f>
        <v>963.49500000000012</v>
      </c>
    </row>
    <row r="384" spans="1:10">
      <c r="A384" s="323"/>
      <c r="B384" s="322"/>
      <c r="C384" s="322"/>
      <c r="D384" s="322"/>
      <c r="E384" s="322"/>
      <c r="F384" s="325" t="s">
        <v>18</v>
      </c>
      <c r="G384" s="326" t="s">
        <v>4</v>
      </c>
      <c r="H384" s="327">
        <v>2.1</v>
      </c>
      <c r="I384" s="327">
        <f>Labour!D17</f>
        <v>466.67</v>
      </c>
      <c r="J384" s="327">
        <f>I384*H384</f>
        <v>980.00700000000006</v>
      </c>
    </row>
    <row r="385" spans="1:10">
      <c r="A385" s="323"/>
      <c r="B385" s="322"/>
      <c r="C385" s="322"/>
      <c r="D385" s="322"/>
      <c r="E385" s="322"/>
      <c r="F385" s="325" t="s">
        <v>3</v>
      </c>
      <c r="G385" s="326" t="s">
        <v>4</v>
      </c>
      <c r="H385" s="327">
        <v>0.08</v>
      </c>
      <c r="I385" s="327">
        <f>Labour!D3</f>
        <v>466.67</v>
      </c>
      <c r="J385" s="327">
        <f>H385*I385</f>
        <v>37.333600000000004</v>
      </c>
    </row>
    <row r="386" spans="1:10">
      <c r="A386" s="323"/>
      <c r="B386" s="322"/>
      <c r="C386" s="322"/>
      <c r="D386" s="322"/>
      <c r="E386" s="321" t="s">
        <v>957</v>
      </c>
      <c r="F386" s="321" t="s">
        <v>1390</v>
      </c>
      <c r="G386" s="322"/>
      <c r="H386" s="322"/>
      <c r="I386" s="322"/>
      <c r="J386" s="328">
        <f>SUM(J377:J385)*12.5%</f>
        <v>589.03326250000009</v>
      </c>
    </row>
    <row r="387" spans="1:10">
      <c r="A387" s="323"/>
      <c r="B387" s="322"/>
      <c r="C387" s="322"/>
      <c r="D387" s="322"/>
      <c r="E387" s="321"/>
      <c r="F387" s="321"/>
      <c r="G387" s="322"/>
      <c r="H387" s="322"/>
      <c r="I387" s="322"/>
      <c r="J387" s="328"/>
    </row>
    <row r="388" spans="1:10">
      <c r="A388" s="323"/>
      <c r="B388" s="322"/>
      <c r="C388" s="322"/>
      <c r="D388" s="322"/>
      <c r="E388" s="321" t="s">
        <v>2691</v>
      </c>
      <c r="F388" s="322"/>
      <c r="G388" s="322"/>
      <c r="H388" s="322"/>
      <c r="I388" s="322"/>
      <c r="J388" s="328">
        <f>SUM(J377:J386)</f>
        <v>5301.2993625000008</v>
      </c>
    </row>
    <row r="389" spans="1:10">
      <c r="A389" s="323"/>
      <c r="B389" s="322"/>
      <c r="C389" s="322"/>
      <c r="D389" s="321" t="s">
        <v>303</v>
      </c>
      <c r="E389" s="321" t="s">
        <v>1025</v>
      </c>
      <c r="F389" s="322"/>
      <c r="G389" s="322"/>
      <c r="H389" s="322"/>
      <c r="I389" s="322"/>
      <c r="J389" s="322"/>
    </row>
    <row r="390" spans="1:10">
      <c r="A390" s="323"/>
      <c r="B390" s="322"/>
      <c r="C390" s="322"/>
      <c r="D390" s="322"/>
      <c r="E390" s="325" t="s">
        <v>1404</v>
      </c>
      <c r="F390" s="322"/>
      <c r="G390" s="322"/>
      <c r="H390" s="322"/>
      <c r="I390" s="322"/>
      <c r="J390" s="322"/>
    </row>
    <row r="391" spans="1:10">
      <c r="A391" s="323"/>
      <c r="B391" s="322"/>
      <c r="C391" s="322"/>
      <c r="D391" s="322"/>
      <c r="E391" s="321" t="s">
        <v>1128</v>
      </c>
      <c r="F391" s="321" t="s">
        <v>1293</v>
      </c>
      <c r="G391" s="322"/>
      <c r="H391" s="322"/>
      <c r="I391" s="322"/>
      <c r="J391" s="322"/>
    </row>
    <row r="392" spans="1:10">
      <c r="A392" s="323"/>
      <c r="B392" s="322"/>
      <c r="C392" s="322"/>
      <c r="D392" s="322"/>
      <c r="E392" s="322"/>
      <c r="F392" s="325" t="s">
        <v>2687</v>
      </c>
      <c r="G392" s="326" t="s">
        <v>29</v>
      </c>
      <c r="H392" s="327">
        <v>1.1000000000000001</v>
      </c>
      <c r="I392" s="327">
        <f>Material!D138</f>
        <v>800</v>
      </c>
      <c r="J392" s="327">
        <f>H392*I392</f>
        <v>880.00000000000011</v>
      </c>
    </row>
    <row r="393" spans="1:10" ht="25.5">
      <c r="A393" s="323"/>
      <c r="B393" s="322"/>
      <c r="C393" s="322"/>
      <c r="D393" s="322"/>
      <c r="E393" s="322"/>
      <c r="F393" s="334" t="s">
        <v>2688</v>
      </c>
      <c r="G393" s="326" t="s">
        <v>56</v>
      </c>
      <c r="H393" s="327">
        <v>7</v>
      </c>
      <c r="I393" s="327">
        <f>Material!D49</f>
        <v>65</v>
      </c>
      <c r="J393" s="327">
        <f>I393*H393</f>
        <v>455</v>
      </c>
    </row>
    <row r="394" spans="1:10">
      <c r="A394" s="323"/>
      <c r="B394" s="322"/>
      <c r="C394" s="322"/>
      <c r="D394" s="322"/>
      <c r="E394" s="322"/>
      <c r="F394" s="325" t="s">
        <v>2692</v>
      </c>
      <c r="G394" s="326" t="s">
        <v>29</v>
      </c>
      <c r="H394" s="327">
        <v>0.3</v>
      </c>
      <c r="I394" s="327">
        <f>J357</f>
        <v>7624.3291000000008</v>
      </c>
      <c r="J394" s="327">
        <f>H394*I394</f>
        <v>2287.29873</v>
      </c>
    </row>
    <row r="395" spans="1:10">
      <c r="A395" s="323"/>
      <c r="B395" s="322"/>
      <c r="C395" s="322"/>
      <c r="D395" s="322"/>
      <c r="E395" s="321" t="s">
        <v>955</v>
      </c>
      <c r="F395" s="321" t="s">
        <v>1468</v>
      </c>
      <c r="G395" s="322"/>
      <c r="H395" s="322"/>
      <c r="I395" s="322"/>
      <c r="J395" s="322"/>
    </row>
    <row r="396" spans="1:10">
      <c r="A396" s="323"/>
      <c r="B396" s="322"/>
      <c r="C396" s="322"/>
      <c r="D396" s="322"/>
      <c r="E396" s="322"/>
      <c r="F396" s="325" t="s">
        <v>17</v>
      </c>
      <c r="G396" s="326" t="s">
        <v>4</v>
      </c>
      <c r="H396" s="327">
        <v>0.14000000000000001</v>
      </c>
      <c r="I396" s="327">
        <f>Labour!D16</f>
        <v>466.67</v>
      </c>
      <c r="J396" s="327">
        <f>H396*I396</f>
        <v>65.333800000000011</v>
      </c>
    </row>
    <row r="397" spans="1:10">
      <c r="A397" s="323"/>
      <c r="B397" s="322"/>
      <c r="C397" s="322"/>
      <c r="D397" s="322"/>
      <c r="E397" s="322"/>
      <c r="F397" s="325" t="s">
        <v>2288</v>
      </c>
      <c r="G397" s="326" t="s">
        <v>4</v>
      </c>
      <c r="H397" s="327">
        <v>1.5</v>
      </c>
      <c r="I397" s="327">
        <f>Labour!D14</f>
        <v>642.33000000000004</v>
      </c>
      <c r="J397" s="327">
        <f>I397*H397</f>
        <v>963.49500000000012</v>
      </c>
    </row>
    <row r="398" spans="1:10">
      <c r="A398" s="323"/>
      <c r="B398" s="322"/>
      <c r="C398" s="322"/>
      <c r="D398" s="322"/>
      <c r="E398" s="322"/>
      <c r="F398" s="325" t="s">
        <v>18</v>
      </c>
      <c r="G398" s="326" t="s">
        <v>4</v>
      </c>
      <c r="H398" s="327">
        <v>2.1</v>
      </c>
      <c r="I398" s="327">
        <f>Labour!D17</f>
        <v>466.67</v>
      </c>
      <c r="J398" s="327">
        <f>I398*H398</f>
        <v>980.00700000000006</v>
      </c>
    </row>
    <row r="399" spans="1:10">
      <c r="A399" s="323"/>
      <c r="B399" s="322"/>
      <c r="C399" s="322"/>
      <c r="D399" s="322"/>
      <c r="E399" s="322"/>
      <c r="F399" s="325" t="s">
        <v>3</v>
      </c>
      <c r="G399" s="326" t="s">
        <v>4</v>
      </c>
      <c r="H399" s="327">
        <v>0.08</v>
      </c>
      <c r="I399" s="327">
        <f>Labour!D3</f>
        <v>466.67</v>
      </c>
      <c r="J399" s="327">
        <f>H399*I399</f>
        <v>37.333600000000004</v>
      </c>
    </row>
    <row r="400" spans="1:10">
      <c r="A400" s="323"/>
      <c r="B400" s="322"/>
      <c r="C400" s="322"/>
      <c r="D400" s="322"/>
      <c r="E400" s="321" t="s">
        <v>957</v>
      </c>
      <c r="F400" s="321" t="s">
        <v>1390</v>
      </c>
      <c r="G400" s="322"/>
      <c r="H400" s="322"/>
      <c r="I400" s="322"/>
      <c r="J400" s="328">
        <f>SUM(J391:J399)*12.5%</f>
        <v>708.55851624999991</v>
      </c>
    </row>
    <row r="401" spans="1:10">
      <c r="A401" s="323"/>
      <c r="B401" s="322"/>
      <c r="C401" s="322"/>
      <c r="D401" s="322"/>
      <c r="E401" s="321"/>
      <c r="F401" s="321"/>
      <c r="G401" s="322"/>
      <c r="H401" s="322"/>
      <c r="I401" s="322"/>
      <c r="J401" s="328"/>
    </row>
    <row r="402" spans="1:10">
      <c r="A402" s="323"/>
      <c r="B402" s="322"/>
      <c r="C402" s="322"/>
      <c r="D402" s="322"/>
      <c r="E402" s="321" t="s">
        <v>1435</v>
      </c>
      <c r="F402" s="321"/>
      <c r="G402" s="322"/>
      <c r="H402" s="322"/>
      <c r="I402" s="322"/>
      <c r="J402" s="328">
        <f>SUM(J391:J400)</f>
        <v>6377.0266462499994</v>
      </c>
    </row>
    <row r="403" spans="1:10" ht="28.5" customHeight="1">
      <c r="A403" s="323"/>
      <c r="B403" s="329" t="s">
        <v>726</v>
      </c>
      <c r="C403" s="748" t="s">
        <v>2693</v>
      </c>
      <c r="D403" s="748"/>
      <c r="E403" s="748"/>
      <c r="F403" s="748"/>
      <c r="G403" s="322"/>
      <c r="H403" s="322"/>
      <c r="I403" s="322"/>
      <c r="J403" s="322"/>
    </row>
    <row r="404" spans="1:10">
      <c r="A404" s="323"/>
      <c r="B404" s="322"/>
      <c r="C404" s="321" t="s">
        <v>1026</v>
      </c>
      <c r="D404" s="321" t="s">
        <v>1027</v>
      </c>
      <c r="E404" s="322"/>
      <c r="F404" s="322"/>
      <c r="G404" s="322"/>
      <c r="H404" s="322"/>
      <c r="I404" s="322"/>
      <c r="J404" s="322"/>
    </row>
    <row r="405" spans="1:10">
      <c r="A405" s="323"/>
      <c r="B405" s="322"/>
      <c r="C405" s="322"/>
      <c r="D405" s="321" t="s">
        <v>318</v>
      </c>
      <c r="E405" s="321" t="s">
        <v>1024</v>
      </c>
      <c r="F405" s="322"/>
      <c r="G405" s="322"/>
      <c r="H405" s="322"/>
      <c r="I405" s="322"/>
      <c r="J405" s="322"/>
    </row>
    <row r="406" spans="1:10">
      <c r="A406" s="323"/>
      <c r="B406" s="322"/>
      <c r="C406" s="322"/>
      <c r="D406" s="322"/>
      <c r="E406" s="325" t="s">
        <v>1404</v>
      </c>
      <c r="F406" s="322"/>
      <c r="G406" s="322"/>
      <c r="H406" s="322"/>
      <c r="I406" s="322"/>
      <c r="J406" s="322"/>
    </row>
    <row r="407" spans="1:10">
      <c r="A407" s="323"/>
      <c r="B407" s="322"/>
      <c r="C407" s="322"/>
      <c r="D407" s="322"/>
      <c r="E407" s="321" t="s">
        <v>953</v>
      </c>
      <c r="F407" s="321" t="s">
        <v>1293</v>
      </c>
      <c r="G407" s="322"/>
      <c r="H407" s="322"/>
      <c r="I407" s="322"/>
      <c r="J407" s="322"/>
    </row>
    <row r="408" spans="1:10">
      <c r="A408" s="323"/>
      <c r="B408" s="322"/>
      <c r="C408" s="322"/>
      <c r="D408" s="322"/>
      <c r="E408" s="322"/>
      <c r="F408" s="325" t="s">
        <v>2694</v>
      </c>
      <c r="G408" s="326" t="s">
        <v>29</v>
      </c>
      <c r="H408" s="327">
        <v>0.6</v>
      </c>
      <c r="I408" s="327">
        <f>Material!D138</f>
        <v>800</v>
      </c>
      <c r="J408" s="327">
        <f>H408*I408</f>
        <v>480</v>
      </c>
    </row>
    <row r="409" spans="1:10" ht="25.5">
      <c r="A409" s="323"/>
      <c r="B409" s="322"/>
      <c r="C409" s="322"/>
      <c r="D409" s="322"/>
      <c r="E409" s="322"/>
      <c r="F409" s="334" t="s">
        <v>2688</v>
      </c>
      <c r="G409" s="326" t="s">
        <v>56</v>
      </c>
      <c r="H409" s="327">
        <v>7</v>
      </c>
      <c r="I409" s="327">
        <f>Material!D49</f>
        <v>65</v>
      </c>
      <c r="J409" s="327">
        <f>I409*H409</f>
        <v>455</v>
      </c>
    </row>
    <row r="410" spans="1:10">
      <c r="A410" s="323"/>
      <c r="B410" s="322"/>
      <c r="C410" s="322"/>
      <c r="D410" s="322"/>
      <c r="E410" s="322"/>
      <c r="F410" s="325" t="s">
        <v>2695</v>
      </c>
      <c r="G410" s="326" t="s">
        <v>29</v>
      </c>
      <c r="H410" s="327">
        <v>0.5</v>
      </c>
      <c r="I410" s="327">
        <f>Material!D47</f>
        <v>500</v>
      </c>
      <c r="J410" s="327">
        <f>H410*I410</f>
        <v>250</v>
      </c>
    </row>
    <row r="411" spans="1:10">
      <c r="A411" s="323"/>
      <c r="B411" s="322"/>
      <c r="C411" s="322"/>
      <c r="D411" s="322"/>
      <c r="E411" s="322"/>
      <c r="F411" s="325" t="s">
        <v>2696</v>
      </c>
      <c r="G411" s="326" t="s">
        <v>29</v>
      </c>
      <c r="H411" s="327">
        <v>0.33</v>
      </c>
      <c r="I411" s="327">
        <f>J307</f>
        <v>5340.8945999999996</v>
      </c>
      <c r="J411" s="327">
        <f>H411*I411</f>
        <v>1762.495218</v>
      </c>
    </row>
    <row r="412" spans="1:10">
      <c r="A412" s="323"/>
      <c r="B412" s="322"/>
      <c r="C412" s="322"/>
      <c r="D412" s="322"/>
      <c r="E412" s="321" t="s">
        <v>1269</v>
      </c>
      <c r="F412" s="321" t="s">
        <v>1230</v>
      </c>
      <c r="G412" s="322"/>
      <c r="H412" s="322"/>
      <c r="I412" s="322"/>
      <c r="J412" s="322"/>
    </row>
    <row r="413" spans="1:10">
      <c r="A413" s="323"/>
      <c r="B413" s="322"/>
      <c r="C413" s="322"/>
      <c r="D413" s="322"/>
      <c r="E413" s="322"/>
      <c r="F413" s="325" t="s">
        <v>17</v>
      </c>
      <c r="G413" s="326" t="s">
        <v>4</v>
      </c>
      <c r="H413" s="327">
        <v>0.14000000000000001</v>
      </c>
      <c r="I413" s="327">
        <f>Labour!D16</f>
        <v>466.67</v>
      </c>
      <c r="J413" s="327">
        <f>H413*I413</f>
        <v>65.333800000000011</v>
      </c>
    </row>
    <row r="414" spans="1:10">
      <c r="A414" s="323"/>
      <c r="B414" s="322"/>
      <c r="C414" s="322"/>
      <c r="D414" s="322"/>
      <c r="E414" s="322"/>
      <c r="F414" s="325" t="s">
        <v>2288</v>
      </c>
      <c r="G414" s="326" t="s">
        <v>4</v>
      </c>
      <c r="H414" s="327">
        <v>1.3</v>
      </c>
      <c r="I414" s="327">
        <f>Labour!D14</f>
        <v>642.33000000000004</v>
      </c>
      <c r="J414" s="327">
        <f>I414*H414</f>
        <v>835.02900000000011</v>
      </c>
    </row>
    <row r="415" spans="1:10">
      <c r="A415" s="323"/>
      <c r="B415" s="322"/>
      <c r="C415" s="322"/>
      <c r="D415" s="322"/>
      <c r="E415" s="322"/>
      <c r="F415" s="325" t="s">
        <v>18</v>
      </c>
      <c r="G415" s="326" t="s">
        <v>4</v>
      </c>
      <c r="H415" s="327">
        <v>2</v>
      </c>
      <c r="I415" s="327">
        <f>Labour!D17</f>
        <v>466.67</v>
      </c>
      <c r="J415" s="327">
        <f>I415*H415</f>
        <v>933.34</v>
      </c>
    </row>
    <row r="416" spans="1:10">
      <c r="A416" s="323"/>
      <c r="B416" s="322"/>
      <c r="C416" s="322"/>
      <c r="D416" s="322"/>
      <c r="E416" s="322"/>
      <c r="F416" s="325" t="s">
        <v>3</v>
      </c>
      <c r="G416" s="326" t="s">
        <v>4</v>
      </c>
      <c r="H416" s="327">
        <v>0.08</v>
      </c>
      <c r="I416" s="327">
        <f>Labour!D3</f>
        <v>466.67</v>
      </c>
      <c r="J416" s="327">
        <f>H416*I416</f>
        <v>37.333600000000004</v>
      </c>
    </row>
    <row r="417" spans="1:10">
      <c r="A417" s="323"/>
      <c r="B417" s="322"/>
      <c r="C417" s="322"/>
      <c r="D417" s="322"/>
      <c r="E417" s="321" t="s">
        <v>1261</v>
      </c>
      <c r="F417" s="321" t="s">
        <v>1390</v>
      </c>
      <c r="G417" s="322"/>
      <c r="H417" s="322"/>
      <c r="I417" s="322"/>
      <c r="J417" s="328">
        <f>SUM(J408:J416)*12.5%</f>
        <v>602.31645225</v>
      </c>
    </row>
    <row r="418" spans="1:10">
      <c r="A418" s="323"/>
      <c r="B418" s="322"/>
      <c r="C418" s="322"/>
      <c r="D418" s="322"/>
      <c r="E418" s="321"/>
      <c r="F418" s="321"/>
      <c r="G418" s="322"/>
      <c r="H418" s="322"/>
      <c r="I418" s="322"/>
      <c r="J418" s="328"/>
    </row>
    <row r="419" spans="1:10">
      <c r="A419" s="323"/>
      <c r="B419" s="322"/>
      <c r="C419" s="322"/>
      <c r="D419" s="322"/>
      <c r="E419" s="321" t="s">
        <v>1435</v>
      </c>
      <c r="F419" s="322"/>
      <c r="G419" s="322"/>
      <c r="H419" s="322"/>
      <c r="I419" s="322"/>
      <c r="J419" s="328">
        <f>SUM(J408:J417)</f>
        <v>5420.8480702500001</v>
      </c>
    </row>
    <row r="420" spans="1:10">
      <c r="A420" s="323"/>
      <c r="B420" s="322"/>
      <c r="C420" s="322"/>
      <c r="D420" s="321" t="s">
        <v>301</v>
      </c>
      <c r="E420" s="321" t="s">
        <v>886</v>
      </c>
      <c r="F420" s="322"/>
      <c r="G420" s="322"/>
      <c r="H420" s="322"/>
      <c r="I420" s="322"/>
      <c r="J420" s="322"/>
    </row>
    <row r="421" spans="1:10">
      <c r="A421" s="323"/>
      <c r="B421" s="322"/>
      <c r="C421" s="322"/>
      <c r="D421" s="322"/>
      <c r="E421" s="325" t="s">
        <v>1404</v>
      </c>
      <c r="F421" s="322"/>
      <c r="G421" s="322"/>
      <c r="H421" s="322"/>
      <c r="I421" s="322"/>
      <c r="J421" s="322"/>
    </row>
    <row r="422" spans="1:10">
      <c r="A422" s="323"/>
      <c r="B422" s="322"/>
      <c r="C422" s="322"/>
      <c r="D422" s="322"/>
      <c r="E422" s="321" t="s">
        <v>1128</v>
      </c>
      <c r="F422" s="321" t="s">
        <v>1293</v>
      </c>
      <c r="G422" s="322"/>
      <c r="H422" s="322"/>
      <c r="I422" s="322"/>
      <c r="J422" s="322"/>
    </row>
    <row r="423" spans="1:10">
      <c r="A423" s="323"/>
      <c r="B423" s="322"/>
      <c r="C423" s="322"/>
      <c r="D423" s="322"/>
      <c r="E423" s="322"/>
      <c r="F423" s="325" t="s">
        <v>2694</v>
      </c>
      <c r="G423" s="326" t="s">
        <v>29</v>
      </c>
      <c r="H423" s="327">
        <v>0.6</v>
      </c>
      <c r="I423" s="327">
        <f>Material!D138</f>
        <v>800</v>
      </c>
      <c r="J423" s="327">
        <f>H423*I423</f>
        <v>480</v>
      </c>
    </row>
    <row r="424" spans="1:10" ht="25.5">
      <c r="A424" s="323"/>
      <c r="B424" s="322"/>
      <c r="C424" s="322"/>
      <c r="D424" s="322"/>
      <c r="E424" s="322"/>
      <c r="F424" s="334" t="s">
        <v>2688</v>
      </c>
      <c r="G424" s="326" t="s">
        <v>56</v>
      </c>
      <c r="H424" s="327">
        <v>7</v>
      </c>
      <c r="I424" s="327">
        <f>Material!D49</f>
        <v>65</v>
      </c>
      <c r="J424" s="327">
        <f>I424*H424</f>
        <v>455</v>
      </c>
    </row>
    <row r="425" spans="1:10">
      <c r="A425" s="323"/>
      <c r="B425" s="322"/>
      <c r="C425" s="322"/>
      <c r="D425" s="322"/>
      <c r="E425" s="322"/>
      <c r="F425" s="325" t="s">
        <v>2697</v>
      </c>
      <c r="G425" s="326" t="s">
        <v>29</v>
      </c>
      <c r="H425" s="327">
        <v>0.5</v>
      </c>
      <c r="I425" s="327">
        <f>Material!D47</f>
        <v>500</v>
      </c>
      <c r="J425" s="327">
        <f>H425*I425</f>
        <v>250</v>
      </c>
    </row>
    <row r="426" spans="1:10">
      <c r="A426" s="323"/>
      <c r="B426" s="322"/>
      <c r="C426" s="322"/>
      <c r="D426" s="322"/>
      <c r="E426" s="322"/>
      <c r="F426" s="325" t="s">
        <v>2698</v>
      </c>
      <c r="G426" s="326" t="s">
        <v>29</v>
      </c>
      <c r="H426" s="327">
        <v>0.33</v>
      </c>
      <c r="I426" s="327">
        <f>J332</f>
        <v>4436.9889999999996</v>
      </c>
      <c r="J426" s="327">
        <f>H426*I426</f>
        <v>1464.2063699999999</v>
      </c>
    </row>
    <row r="427" spans="1:10">
      <c r="A427" s="323"/>
      <c r="B427" s="322"/>
      <c r="C427" s="322"/>
      <c r="D427" s="322"/>
      <c r="E427" s="321" t="s">
        <v>955</v>
      </c>
      <c r="F427" s="321" t="s">
        <v>1468</v>
      </c>
      <c r="G427" s="325"/>
      <c r="H427" s="322"/>
      <c r="I427" s="322"/>
      <c r="J427" s="322"/>
    </row>
    <row r="428" spans="1:10">
      <c r="A428" s="323"/>
      <c r="B428" s="322"/>
      <c r="C428" s="322"/>
      <c r="D428" s="322"/>
      <c r="E428" s="322"/>
      <c r="F428" s="325" t="s">
        <v>17</v>
      </c>
      <c r="G428" s="326" t="s">
        <v>4</v>
      </c>
      <c r="H428" s="327">
        <v>0.14000000000000001</v>
      </c>
      <c r="I428" s="327">
        <f>Labour!D16</f>
        <v>466.67</v>
      </c>
      <c r="J428" s="327">
        <f>H428*I428</f>
        <v>65.333800000000011</v>
      </c>
    </row>
    <row r="429" spans="1:10">
      <c r="A429" s="323"/>
      <c r="B429" s="322"/>
      <c r="C429" s="322"/>
      <c r="D429" s="322"/>
      <c r="E429" s="322"/>
      <c r="F429" s="325" t="s">
        <v>2288</v>
      </c>
      <c r="G429" s="326" t="s">
        <v>4</v>
      </c>
      <c r="H429" s="327">
        <v>1.3</v>
      </c>
      <c r="I429" s="327">
        <f>Labour!D14</f>
        <v>642.33000000000004</v>
      </c>
      <c r="J429" s="327">
        <f>I429*H429</f>
        <v>835.02900000000011</v>
      </c>
    </row>
    <row r="430" spans="1:10">
      <c r="A430" s="323"/>
      <c r="B430" s="322"/>
      <c r="C430" s="322"/>
      <c r="D430" s="322"/>
      <c r="E430" s="322"/>
      <c r="F430" s="325" t="s">
        <v>18</v>
      </c>
      <c r="G430" s="326" t="s">
        <v>4</v>
      </c>
      <c r="H430" s="327">
        <v>2</v>
      </c>
      <c r="I430" s="327">
        <f>Labour!D17</f>
        <v>466.67</v>
      </c>
      <c r="J430" s="327">
        <f>I430*H430</f>
        <v>933.34</v>
      </c>
    </row>
    <row r="431" spans="1:10">
      <c r="A431" s="323"/>
      <c r="B431" s="322"/>
      <c r="C431" s="322"/>
      <c r="D431" s="322"/>
      <c r="E431" s="322"/>
      <c r="F431" s="325" t="s">
        <v>3</v>
      </c>
      <c r="G431" s="326" t="s">
        <v>4</v>
      </c>
      <c r="H431" s="327">
        <v>0.08</v>
      </c>
      <c r="I431" s="327">
        <f>Labour!D3</f>
        <v>466.67</v>
      </c>
      <c r="J431" s="327">
        <f>H431*I431</f>
        <v>37.333600000000004</v>
      </c>
    </row>
    <row r="432" spans="1:10">
      <c r="A432" s="323"/>
      <c r="B432" s="322"/>
      <c r="C432" s="322"/>
      <c r="D432" s="322"/>
      <c r="E432" s="321" t="s">
        <v>957</v>
      </c>
      <c r="F432" s="321" t="s">
        <v>1390</v>
      </c>
      <c r="G432" s="322"/>
      <c r="H432" s="322"/>
      <c r="I432" s="322"/>
      <c r="J432" s="328">
        <f>SUM(J423:J431)*12.5%</f>
        <v>565.03034624999998</v>
      </c>
    </row>
    <row r="433" spans="1:10">
      <c r="A433" s="323"/>
      <c r="B433" s="322"/>
      <c r="C433" s="322"/>
      <c r="D433" s="322"/>
      <c r="E433" s="321"/>
      <c r="F433" s="321"/>
      <c r="G433" s="322"/>
      <c r="H433" s="322"/>
      <c r="I433" s="322"/>
      <c r="J433" s="328"/>
    </row>
    <row r="434" spans="1:10">
      <c r="A434" s="323"/>
      <c r="B434" s="322"/>
      <c r="C434" s="322"/>
      <c r="D434" s="322"/>
      <c r="E434" s="321" t="s">
        <v>1435</v>
      </c>
      <c r="F434" s="322"/>
      <c r="G434" s="322"/>
      <c r="H434" s="322"/>
      <c r="I434" s="322"/>
      <c r="J434" s="328">
        <f>SUM(J423:J432)</f>
        <v>5085.2731162499995</v>
      </c>
    </row>
    <row r="435" spans="1:10">
      <c r="A435" s="323"/>
      <c r="B435" s="322"/>
      <c r="C435" s="322"/>
      <c r="D435" s="321" t="s">
        <v>303</v>
      </c>
      <c r="E435" s="321" t="s">
        <v>1028</v>
      </c>
      <c r="F435" s="322"/>
      <c r="G435" s="322"/>
      <c r="H435" s="322"/>
      <c r="I435" s="322"/>
      <c r="J435" s="322"/>
    </row>
    <row r="436" spans="1:10">
      <c r="A436" s="323"/>
      <c r="B436" s="322"/>
      <c r="C436" s="322"/>
      <c r="D436" s="322"/>
      <c r="E436" s="325" t="s">
        <v>1404</v>
      </c>
      <c r="F436" s="322"/>
      <c r="G436" s="322"/>
      <c r="H436" s="322"/>
      <c r="I436" s="322"/>
      <c r="J436" s="322"/>
    </row>
    <row r="437" spans="1:10">
      <c r="A437" s="323"/>
      <c r="B437" s="322"/>
      <c r="C437" s="322"/>
      <c r="D437" s="322"/>
      <c r="E437" s="321" t="s">
        <v>953</v>
      </c>
      <c r="F437" s="321" t="s">
        <v>1293</v>
      </c>
      <c r="G437" s="322"/>
      <c r="H437" s="322"/>
      <c r="I437" s="322"/>
      <c r="J437" s="322"/>
    </row>
    <row r="438" spans="1:10">
      <c r="A438" s="323"/>
      <c r="B438" s="322"/>
      <c r="C438" s="322"/>
      <c r="D438" s="322"/>
      <c r="E438" s="322"/>
      <c r="F438" s="325" t="s">
        <v>2699</v>
      </c>
      <c r="G438" s="326" t="s">
        <v>29</v>
      </c>
      <c r="H438" s="327">
        <v>0.6</v>
      </c>
      <c r="I438" s="327">
        <f>Material!D138</f>
        <v>800</v>
      </c>
      <c r="J438" s="327">
        <f>H438*I438</f>
        <v>480</v>
      </c>
    </row>
    <row r="439" spans="1:10" ht="25.5">
      <c r="A439" s="323"/>
      <c r="B439" s="322"/>
      <c r="C439" s="322"/>
      <c r="D439" s="322"/>
      <c r="E439" s="322"/>
      <c r="F439" s="334" t="s">
        <v>2688</v>
      </c>
      <c r="G439" s="326" t="s">
        <v>56</v>
      </c>
      <c r="H439" s="327">
        <v>7</v>
      </c>
      <c r="I439" s="327">
        <f>Material!D49</f>
        <v>65</v>
      </c>
      <c r="J439" s="327">
        <f>I439*H439</f>
        <v>455</v>
      </c>
    </row>
    <row r="440" spans="1:10">
      <c r="A440" s="323"/>
      <c r="B440" s="322"/>
      <c r="C440" s="322"/>
      <c r="D440" s="322"/>
      <c r="E440" s="322"/>
      <c r="F440" s="325" t="s">
        <v>2695</v>
      </c>
      <c r="G440" s="326" t="s">
        <v>29</v>
      </c>
      <c r="H440" s="327">
        <v>0.5</v>
      </c>
      <c r="I440" s="327">
        <f>Material!D47</f>
        <v>500</v>
      </c>
      <c r="J440" s="327">
        <f>H440*I440</f>
        <v>250</v>
      </c>
    </row>
    <row r="441" spans="1:10">
      <c r="A441" s="323"/>
      <c r="B441" s="322"/>
      <c r="C441" s="322"/>
      <c r="D441" s="322"/>
      <c r="E441" s="322"/>
      <c r="F441" s="325" t="s">
        <v>2700</v>
      </c>
      <c r="G441" s="326" t="s">
        <v>29</v>
      </c>
      <c r="H441" s="327">
        <v>0.33</v>
      </c>
      <c r="I441" s="327">
        <f>J357</f>
        <v>7624.3291000000008</v>
      </c>
      <c r="J441" s="327">
        <f>H441*I441</f>
        <v>2516.0286030000002</v>
      </c>
    </row>
    <row r="442" spans="1:10">
      <c r="A442" s="323"/>
      <c r="B442" s="322"/>
      <c r="C442" s="322"/>
      <c r="D442" s="322"/>
      <c r="E442" s="321" t="s">
        <v>955</v>
      </c>
      <c r="F442" s="321" t="s">
        <v>1468</v>
      </c>
      <c r="G442" s="325"/>
      <c r="H442" s="322"/>
      <c r="I442" s="322"/>
      <c r="J442" s="322"/>
    </row>
    <row r="443" spans="1:10">
      <c r="A443" s="323"/>
      <c r="B443" s="322"/>
      <c r="C443" s="322"/>
      <c r="D443" s="322"/>
      <c r="E443" s="322"/>
      <c r="F443" s="325" t="s">
        <v>17</v>
      </c>
      <c r="G443" s="326" t="s">
        <v>4</v>
      </c>
      <c r="H443" s="327">
        <v>0.14000000000000001</v>
      </c>
      <c r="I443" s="327">
        <f>Labour!D16</f>
        <v>466.67</v>
      </c>
      <c r="J443" s="327">
        <f>H443*I443</f>
        <v>65.333800000000011</v>
      </c>
    </row>
    <row r="444" spans="1:10">
      <c r="A444" s="323"/>
      <c r="B444" s="322"/>
      <c r="C444" s="322"/>
      <c r="D444" s="322"/>
      <c r="E444" s="322"/>
      <c r="F444" s="325" t="s">
        <v>2288</v>
      </c>
      <c r="G444" s="326" t="s">
        <v>4</v>
      </c>
      <c r="H444" s="327">
        <v>1.3</v>
      </c>
      <c r="I444" s="327">
        <f>Labour!D14</f>
        <v>642.33000000000004</v>
      </c>
      <c r="J444" s="327">
        <f>I444*H444</f>
        <v>835.02900000000011</v>
      </c>
    </row>
    <row r="445" spans="1:10">
      <c r="A445" s="323"/>
      <c r="B445" s="322"/>
      <c r="C445" s="322"/>
      <c r="D445" s="322"/>
      <c r="E445" s="322"/>
      <c r="F445" s="325" t="s">
        <v>18</v>
      </c>
      <c r="G445" s="326" t="s">
        <v>4</v>
      </c>
      <c r="H445" s="327">
        <v>2</v>
      </c>
      <c r="I445" s="327">
        <f>Labour!D17</f>
        <v>466.67</v>
      </c>
      <c r="J445" s="327">
        <f>I445*H445</f>
        <v>933.34</v>
      </c>
    </row>
    <row r="446" spans="1:10">
      <c r="A446" s="323"/>
      <c r="B446" s="322"/>
      <c r="C446" s="322"/>
      <c r="D446" s="322"/>
      <c r="E446" s="322"/>
      <c r="F446" s="325" t="s">
        <v>3</v>
      </c>
      <c r="G446" s="326" t="s">
        <v>4</v>
      </c>
      <c r="H446" s="327">
        <v>0.08</v>
      </c>
      <c r="I446" s="327">
        <f>Labour!D3</f>
        <v>466.67</v>
      </c>
      <c r="J446" s="327">
        <f>H446*I446</f>
        <v>37.333600000000004</v>
      </c>
    </row>
    <row r="447" spans="1:10">
      <c r="A447" s="323"/>
      <c r="B447" s="322"/>
      <c r="C447" s="322"/>
      <c r="D447" s="322"/>
      <c r="E447" s="321" t="s">
        <v>957</v>
      </c>
      <c r="F447" s="321" t="s">
        <v>1390</v>
      </c>
      <c r="G447" s="322"/>
      <c r="H447" s="322"/>
      <c r="I447" s="322"/>
      <c r="J447" s="328">
        <f>SUM(J438:J446)*12.5%</f>
        <v>696.50812537500008</v>
      </c>
    </row>
    <row r="448" spans="1:10">
      <c r="A448" s="323"/>
      <c r="B448" s="322"/>
      <c r="C448" s="322"/>
      <c r="D448" s="322"/>
      <c r="E448" s="321"/>
      <c r="F448" s="321"/>
      <c r="G448" s="322"/>
      <c r="H448" s="322"/>
      <c r="I448" s="322"/>
      <c r="J448" s="328"/>
    </row>
    <row r="449" spans="1:10">
      <c r="A449" s="323"/>
      <c r="B449" s="322"/>
      <c r="C449" s="322"/>
      <c r="D449" s="322"/>
      <c r="E449" s="321" t="s">
        <v>1435</v>
      </c>
      <c r="F449" s="322"/>
      <c r="G449" s="322"/>
      <c r="H449" s="322"/>
      <c r="I449" s="322"/>
      <c r="J449" s="328">
        <f>SUM(J438:J447)</f>
        <v>6268.573128375001</v>
      </c>
    </row>
    <row r="450" spans="1:10">
      <c r="A450" s="323"/>
      <c r="B450" s="322"/>
      <c r="C450" s="321" t="s">
        <v>991</v>
      </c>
      <c r="D450" s="321" t="s">
        <v>1029</v>
      </c>
      <c r="E450" s="322"/>
      <c r="F450" s="322"/>
      <c r="G450" s="322"/>
      <c r="H450" s="322"/>
      <c r="I450" s="322"/>
      <c r="J450" s="322"/>
    </row>
    <row r="451" spans="1:10">
      <c r="A451" s="323"/>
      <c r="B451" s="322"/>
      <c r="C451" s="322"/>
      <c r="D451" s="321" t="s">
        <v>318</v>
      </c>
      <c r="E451" s="321" t="s">
        <v>1024</v>
      </c>
      <c r="F451" s="322"/>
      <c r="G451" s="322"/>
      <c r="H451" s="322"/>
      <c r="I451" s="322"/>
      <c r="J451" s="322"/>
    </row>
    <row r="452" spans="1:10">
      <c r="A452" s="323"/>
      <c r="B452" s="322"/>
      <c r="C452" s="322"/>
      <c r="D452" s="322"/>
      <c r="E452" s="325" t="s">
        <v>1404</v>
      </c>
      <c r="F452" s="322"/>
      <c r="G452" s="322"/>
      <c r="H452" s="322"/>
      <c r="I452" s="322"/>
      <c r="J452" s="322"/>
    </row>
    <row r="453" spans="1:10">
      <c r="A453" s="323"/>
      <c r="B453" s="322"/>
      <c r="C453" s="322"/>
      <c r="D453" s="322"/>
      <c r="E453" s="321" t="s">
        <v>953</v>
      </c>
      <c r="F453" s="321" t="s">
        <v>1293</v>
      </c>
      <c r="G453" s="322"/>
      <c r="H453" s="322"/>
      <c r="I453" s="322"/>
      <c r="J453" s="322"/>
    </row>
    <row r="454" spans="1:10">
      <c r="A454" s="323"/>
      <c r="B454" s="322"/>
      <c r="C454" s="322"/>
      <c r="D454" s="322"/>
      <c r="E454" s="322"/>
      <c r="F454" s="325" t="s">
        <v>2701</v>
      </c>
      <c r="G454" s="326" t="s">
        <v>29</v>
      </c>
      <c r="H454" s="327">
        <v>1</v>
      </c>
      <c r="I454" s="327">
        <f>Material!D138</f>
        <v>800</v>
      </c>
      <c r="J454" s="327">
        <f>H454*I454</f>
        <v>800</v>
      </c>
    </row>
    <row r="455" spans="1:10" ht="25.5">
      <c r="A455" s="323"/>
      <c r="B455" s="322"/>
      <c r="C455" s="322"/>
      <c r="D455" s="322"/>
      <c r="E455" s="322"/>
      <c r="F455" s="334" t="s">
        <v>2688</v>
      </c>
      <c r="G455" s="326" t="s">
        <v>56</v>
      </c>
      <c r="H455" s="327">
        <v>7</v>
      </c>
      <c r="I455" s="327">
        <f>Material!D49</f>
        <v>65</v>
      </c>
      <c r="J455" s="327">
        <f>I455*H455</f>
        <v>455</v>
      </c>
    </row>
    <row r="456" spans="1:10">
      <c r="A456" s="323"/>
      <c r="B456" s="322"/>
      <c r="C456" s="322"/>
      <c r="D456" s="322"/>
      <c r="E456" s="322"/>
      <c r="F456" s="325" t="s">
        <v>2689</v>
      </c>
      <c r="G456" s="326" t="s">
        <v>29</v>
      </c>
      <c r="H456" s="327">
        <v>0.33</v>
      </c>
      <c r="I456" s="327">
        <f>J307</f>
        <v>5340.8945999999996</v>
      </c>
      <c r="J456" s="327">
        <f>H456*I456</f>
        <v>1762.495218</v>
      </c>
    </row>
    <row r="457" spans="1:10">
      <c r="A457" s="323"/>
      <c r="B457" s="322"/>
      <c r="C457" s="322"/>
      <c r="D457" s="322"/>
      <c r="E457" s="321" t="s">
        <v>955</v>
      </c>
      <c r="F457" s="321" t="s">
        <v>1230</v>
      </c>
      <c r="G457" s="322"/>
      <c r="H457" s="322"/>
      <c r="I457" s="322"/>
      <c r="J457" s="322"/>
    </row>
    <row r="458" spans="1:10">
      <c r="A458" s="323"/>
      <c r="B458" s="322"/>
      <c r="C458" s="322"/>
      <c r="D458" s="322"/>
      <c r="E458" s="322"/>
      <c r="F458" s="325" t="s">
        <v>17</v>
      </c>
      <c r="G458" s="326" t="s">
        <v>4</v>
      </c>
      <c r="H458" s="327">
        <v>0.12</v>
      </c>
      <c r="I458" s="327">
        <f>Labour!D16</f>
        <v>466.67</v>
      </c>
      <c r="J458" s="327">
        <f>H458*I458</f>
        <v>56.000399999999999</v>
      </c>
    </row>
    <row r="459" spans="1:10">
      <c r="A459" s="323"/>
      <c r="B459" s="322"/>
      <c r="C459" s="322"/>
      <c r="D459" s="322"/>
      <c r="E459" s="322"/>
      <c r="F459" s="325" t="s">
        <v>2288</v>
      </c>
      <c r="G459" s="326" t="s">
        <v>4</v>
      </c>
      <c r="H459" s="327">
        <v>1.2</v>
      </c>
      <c r="I459" s="327">
        <f>Labour!D14</f>
        <v>642.33000000000004</v>
      </c>
      <c r="J459" s="327">
        <f>I459*H459</f>
        <v>770.79600000000005</v>
      </c>
    </row>
    <row r="460" spans="1:10">
      <c r="A460" s="323"/>
      <c r="B460" s="322"/>
      <c r="C460" s="322"/>
      <c r="D460" s="322"/>
      <c r="E460" s="322"/>
      <c r="F460" s="325" t="s">
        <v>18</v>
      </c>
      <c r="G460" s="326" t="s">
        <v>4</v>
      </c>
      <c r="H460" s="327">
        <v>1.8</v>
      </c>
      <c r="I460" s="327">
        <f>Labour!D17</f>
        <v>466.67</v>
      </c>
      <c r="J460" s="327">
        <f>I460*H460</f>
        <v>840.00600000000009</v>
      </c>
    </row>
    <row r="461" spans="1:10">
      <c r="A461" s="323"/>
      <c r="B461" s="322"/>
      <c r="C461" s="322"/>
      <c r="D461" s="322"/>
      <c r="E461" s="322"/>
      <c r="F461" s="325" t="s">
        <v>3</v>
      </c>
      <c r="G461" s="326" t="s">
        <v>4</v>
      </c>
      <c r="H461" s="327">
        <v>0.08</v>
      </c>
      <c r="I461" s="327">
        <f>Labour!D3</f>
        <v>466.67</v>
      </c>
      <c r="J461" s="327">
        <f>H461*I461</f>
        <v>37.333600000000004</v>
      </c>
    </row>
    <row r="462" spans="1:10">
      <c r="A462" s="323"/>
      <c r="B462" s="322"/>
      <c r="C462" s="322"/>
      <c r="D462" s="322"/>
      <c r="E462" s="321" t="s">
        <v>957</v>
      </c>
      <c r="F462" s="321" t="s">
        <v>1390</v>
      </c>
      <c r="G462" s="322"/>
      <c r="H462" s="322"/>
      <c r="I462" s="322"/>
      <c r="J462" s="328">
        <f>SUM(J453:J461)*12.5%</f>
        <v>590.20390225000006</v>
      </c>
    </row>
    <row r="463" spans="1:10">
      <c r="A463" s="323"/>
      <c r="B463" s="322"/>
      <c r="C463" s="322"/>
      <c r="D463" s="322"/>
      <c r="E463" s="321"/>
      <c r="F463" s="321"/>
      <c r="G463" s="322"/>
      <c r="H463" s="322"/>
      <c r="I463" s="322"/>
      <c r="J463" s="328"/>
    </row>
    <row r="464" spans="1:10">
      <c r="A464" s="323"/>
      <c r="B464" s="322"/>
      <c r="C464" s="322"/>
      <c r="D464" s="322"/>
      <c r="E464" s="321" t="s">
        <v>1435</v>
      </c>
      <c r="F464" s="322"/>
      <c r="G464" s="322"/>
      <c r="H464" s="322"/>
      <c r="I464" s="322"/>
      <c r="J464" s="328">
        <f>SUM(J453:J462)</f>
        <v>5311.8351202500007</v>
      </c>
    </row>
    <row r="465" spans="1:10">
      <c r="A465" s="323"/>
      <c r="B465" s="322"/>
      <c r="C465" s="322"/>
      <c r="D465" s="321" t="s">
        <v>301</v>
      </c>
      <c r="E465" s="321" t="s">
        <v>1030</v>
      </c>
      <c r="F465" s="322"/>
      <c r="G465" s="322"/>
      <c r="H465" s="322"/>
      <c r="I465" s="322"/>
      <c r="J465" s="322"/>
    </row>
    <row r="466" spans="1:10">
      <c r="A466" s="323"/>
      <c r="B466" s="322"/>
      <c r="C466" s="322"/>
      <c r="D466" s="322"/>
      <c r="E466" s="321" t="s">
        <v>953</v>
      </c>
      <c r="F466" s="321" t="s">
        <v>1293</v>
      </c>
      <c r="G466" s="322"/>
      <c r="H466" s="322"/>
      <c r="I466" s="322"/>
      <c r="J466" s="322"/>
    </row>
    <row r="467" spans="1:10">
      <c r="A467" s="323"/>
      <c r="B467" s="322"/>
      <c r="C467" s="322"/>
      <c r="D467" s="322"/>
      <c r="E467" s="322"/>
      <c r="F467" s="325" t="s">
        <v>2701</v>
      </c>
      <c r="G467" s="326" t="s">
        <v>29</v>
      </c>
      <c r="H467" s="327">
        <v>1</v>
      </c>
      <c r="I467" s="327">
        <f>Material!D138</f>
        <v>800</v>
      </c>
      <c r="J467" s="327">
        <f>H467*I467</f>
        <v>800</v>
      </c>
    </row>
    <row r="468" spans="1:10" ht="25.5">
      <c r="A468" s="323"/>
      <c r="B468" s="322"/>
      <c r="C468" s="322"/>
      <c r="D468" s="322"/>
      <c r="E468" s="322"/>
      <c r="F468" s="334" t="s">
        <v>2688</v>
      </c>
      <c r="G468" s="326" t="s">
        <v>56</v>
      </c>
      <c r="H468" s="327">
        <v>7</v>
      </c>
      <c r="I468" s="327">
        <f>Material!D49</f>
        <v>65</v>
      </c>
      <c r="J468" s="327">
        <f>I468*H468</f>
        <v>455</v>
      </c>
    </row>
    <row r="469" spans="1:10">
      <c r="A469" s="323"/>
      <c r="B469" s="322"/>
      <c r="C469" s="322"/>
      <c r="D469" s="322"/>
      <c r="E469" s="322"/>
      <c r="F469" s="325" t="s">
        <v>2702</v>
      </c>
      <c r="G469" s="326" t="s">
        <v>29</v>
      </c>
      <c r="H469" s="327">
        <v>0.33</v>
      </c>
      <c r="I469" s="327">
        <f>J332</f>
        <v>4436.9889999999996</v>
      </c>
      <c r="J469" s="327">
        <f>H469*I469</f>
        <v>1464.2063699999999</v>
      </c>
    </row>
    <row r="470" spans="1:10">
      <c r="A470" s="323"/>
      <c r="B470" s="322"/>
      <c r="C470" s="322"/>
      <c r="D470" s="322"/>
      <c r="E470" s="321" t="s">
        <v>955</v>
      </c>
      <c r="F470" s="321" t="s">
        <v>1230</v>
      </c>
      <c r="G470" s="325"/>
      <c r="H470" s="322"/>
      <c r="I470" s="322"/>
      <c r="J470" s="322"/>
    </row>
    <row r="471" spans="1:10">
      <c r="A471" s="323"/>
      <c r="B471" s="322"/>
      <c r="C471" s="322"/>
      <c r="D471" s="322"/>
      <c r="E471" s="322"/>
      <c r="F471" s="325" t="s">
        <v>17</v>
      </c>
      <c r="G471" s="326" t="s">
        <v>4</v>
      </c>
      <c r="H471" s="327">
        <v>0.12</v>
      </c>
      <c r="I471" s="327">
        <f>Labour!D16</f>
        <v>466.67</v>
      </c>
      <c r="J471" s="327">
        <f>H471*I471</f>
        <v>56.000399999999999</v>
      </c>
    </row>
    <row r="472" spans="1:10">
      <c r="A472" s="323"/>
      <c r="B472" s="322"/>
      <c r="C472" s="322"/>
      <c r="D472" s="322"/>
      <c r="E472" s="322"/>
      <c r="F472" s="325" t="s">
        <v>2288</v>
      </c>
      <c r="G472" s="326" t="s">
        <v>4</v>
      </c>
      <c r="H472" s="327">
        <v>1.2</v>
      </c>
      <c r="I472" s="327">
        <f>Labour!D14</f>
        <v>642.33000000000004</v>
      </c>
      <c r="J472" s="327">
        <f>I472*H472</f>
        <v>770.79600000000005</v>
      </c>
    </row>
    <row r="473" spans="1:10">
      <c r="A473" s="323"/>
      <c r="B473" s="322"/>
      <c r="C473" s="322"/>
      <c r="D473" s="322"/>
      <c r="E473" s="322"/>
      <c r="F473" s="325" t="s">
        <v>18</v>
      </c>
      <c r="G473" s="326" t="s">
        <v>4</v>
      </c>
      <c r="H473" s="327">
        <v>1.8</v>
      </c>
      <c r="I473" s="327">
        <f>Labour!D17</f>
        <v>466.67</v>
      </c>
      <c r="J473" s="327">
        <f>I473*H473</f>
        <v>840.00600000000009</v>
      </c>
    </row>
    <row r="474" spans="1:10">
      <c r="A474" s="323"/>
      <c r="B474" s="322"/>
      <c r="C474" s="322"/>
      <c r="D474" s="322"/>
      <c r="E474" s="322"/>
      <c r="F474" s="325" t="s">
        <v>3</v>
      </c>
      <c r="G474" s="326" t="s">
        <v>4</v>
      </c>
      <c r="H474" s="327">
        <v>0.08</v>
      </c>
      <c r="I474" s="327">
        <f>Labour!D3</f>
        <v>466.67</v>
      </c>
      <c r="J474" s="327">
        <f>H474*I474</f>
        <v>37.333600000000004</v>
      </c>
    </row>
    <row r="475" spans="1:10">
      <c r="A475" s="323"/>
      <c r="B475" s="322"/>
      <c r="C475" s="322"/>
      <c r="D475" s="322"/>
      <c r="E475" s="321" t="s">
        <v>957</v>
      </c>
      <c r="F475" s="321" t="s">
        <v>1390</v>
      </c>
      <c r="G475" s="322"/>
      <c r="H475" s="322"/>
      <c r="I475" s="322"/>
      <c r="J475" s="328">
        <f>SUM(J466:J474)*12.5%</f>
        <v>552.91779625000004</v>
      </c>
    </row>
    <row r="476" spans="1:10">
      <c r="A476" s="323"/>
      <c r="B476" s="322"/>
      <c r="C476" s="322"/>
      <c r="D476" s="322"/>
      <c r="E476" s="321"/>
      <c r="F476" s="321"/>
      <c r="G476" s="322"/>
      <c r="H476" s="322"/>
      <c r="I476" s="322"/>
      <c r="J476" s="328"/>
    </row>
    <row r="477" spans="1:10">
      <c r="A477" s="323"/>
      <c r="B477" s="322"/>
      <c r="C477" s="322"/>
      <c r="D477" s="322"/>
      <c r="E477" s="321" t="s">
        <v>1435</v>
      </c>
      <c r="F477" s="322"/>
      <c r="G477" s="322"/>
      <c r="H477" s="322"/>
      <c r="I477" s="322"/>
      <c r="J477" s="328">
        <f>SUM(J466:J475)</f>
        <v>4976.2601662500001</v>
      </c>
    </row>
    <row r="478" spans="1:10">
      <c r="A478" s="323"/>
      <c r="B478" s="322"/>
      <c r="C478" s="322"/>
      <c r="D478" s="321" t="s">
        <v>303</v>
      </c>
      <c r="E478" s="321" t="s">
        <v>1031</v>
      </c>
      <c r="F478" s="322"/>
      <c r="G478" s="322"/>
      <c r="H478" s="322"/>
      <c r="I478" s="322"/>
      <c r="J478" s="322"/>
    </row>
    <row r="479" spans="1:10">
      <c r="A479" s="323"/>
      <c r="B479" s="322"/>
      <c r="C479" s="322"/>
      <c r="D479" s="322"/>
      <c r="E479" s="325" t="s">
        <v>1404</v>
      </c>
      <c r="F479" s="322"/>
      <c r="G479" s="322"/>
      <c r="H479" s="322"/>
      <c r="I479" s="322"/>
      <c r="J479" s="322"/>
    </row>
    <row r="480" spans="1:10">
      <c r="A480" s="323"/>
      <c r="B480" s="322"/>
      <c r="C480" s="322"/>
      <c r="D480" s="322"/>
      <c r="E480" s="321" t="s">
        <v>953</v>
      </c>
      <c r="F480" s="321" t="s">
        <v>1293</v>
      </c>
      <c r="G480" s="322"/>
      <c r="H480" s="322"/>
      <c r="I480" s="322"/>
      <c r="J480" s="322"/>
    </row>
    <row r="481" spans="1:11">
      <c r="A481" s="323"/>
      <c r="B481" s="322"/>
      <c r="C481" s="322"/>
      <c r="D481" s="322"/>
      <c r="E481" s="322"/>
      <c r="F481" s="325" t="s">
        <v>2701</v>
      </c>
      <c r="G481" s="326" t="s">
        <v>29</v>
      </c>
      <c r="H481" s="327">
        <v>1</v>
      </c>
      <c r="I481" s="327">
        <f>Material!D138</f>
        <v>800</v>
      </c>
      <c r="J481" s="327">
        <f>H481*I481</f>
        <v>800</v>
      </c>
    </row>
    <row r="482" spans="1:11" ht="25.5">
      <c r="A482" s="323"/>
      <c r="B482" s="322"/>
      <c r="C482" s="322"/>
      <c r="D482" s="322"/>
      <c r="E482" s="322"/>
      <c r="F482" s="334" t="s">
        <v>2688</v>
      </c>
      <c r="G482" s="326" t="s">
        <v>56</v>
      </c>
      <c r="H482" s="327">
        <v>7</v>
      </c>
      <c r="I482" s="327">
        <f>Material!D49</f>
        <v>65</v>
      </c>
      <c r="J482" s="327">
        <f>I482*H482</f>
        <v>455</v>
      </c>
    </row>
    <row r="483" spans="1:11">
      <c r="A483" s="323"/>
      <c r="B483" s="322"/>
      <c r="C483" s="322"/>
      <c r="D483" s="322"/>
      <c r="E483" s="322"/>
      <c r="F483" s="325" t="s">
        <v>2703</v>
      </c>
      <c r="G483" s="326" t="s">
        <v>29</v>
      </c>
      <c r="H483" s="327">
        <v>0.33</v>
      </c>
      <c r="I483" s="327">
        <f>J357</f>
        <v>7624.3291000000008</v>
      </c>
      <c r="J483" s="327">
        <f>H483*I483</f>
        <v>2516.0286030000002</v>
      </c>
    </row>
    <row r="484" spans="1:11">
      <c r="A484" s="323"/>
      <c r="B484" s="322"/>
      <c r="C484" s="322"/>
      <c r="D484" s="322"/>
      <c r="E484" s="321" t="s">
        <v>1269</v>
      </c>
      <c r="F484" s="321" t="s">
        <v>1468</v>
      </c>
      <c r="G484" s="325"/>
      <c r="H484" s="322"/>
      <c r="I484" s="322"/>
      <c r="J484" s="322"/>
    </row>
    <row r="485" spans="1:11">
      <c r="A485" s="323"/>
      <c r="B485" s="322"/>
      <c r="C485" s="322"/>
      <c r="D485" s="322"/>
      <c r="E485" s="322"/>
      <c r="F485" s="325" t="s">
        <v>17</v>
      </c>
      <c r="G485" s="326" t="s">
        <v>4</v>
      </c>
      <c r="H485" s="327">
        <v>0.12</v>
      </c>
      <c r="I485" s="327">
        <f>Labour!D16</f>
        <v>466.67</v>
      </c>
      <c r="J485" s="327">
        <f>H485*I485</f>
        <v>56.000399999999999</v>
      </c>
    </row>
    <row r="486" spans="1:11">
      <c r="A486" s="323"/>
      <c r="B486" s="322"/>
      <c r="C486" s="322"/>
      <c r="D486" s="322"/>
      <c r="E486" s="322"/>
      <c r="F486" s="325" t="s">
        <v>2288</v>
      </c>
      <c r="G486" s="326" t="s">
        <v>4</v>
      </c>
      <c r="H486" s="327">
        <v>1.2</v>
      </c>
      <c r="I486" s="327">
        <f>Labour!D14</f>
        <v>642.33000000000004</v>
      </c>
      <c r="J486" s="327">
        <f>I486*H486</f>
        <v>770.79600000000005</v>
      </c>
      <c r="K486" t="s">
        <v>1584</v>
      </c>
    </row>
    <row r="487" spans="1:11">
      <c r="A487" s="323"/>
      <c r="B487" s="322"/>
      <c r="C487" s="322"/>
      <c r="D487" s="322"/>
      <c r="E487" s="322"/>
      <c r="F487" s="325" t="s">
        <v>18</v>
      </c>
      <c r="G487" s="326" t="s">
        <v>4</v>
      </c>
      <c r="H487" s="327">
        <v>1.8</v>
      </c>
      <c r="I487" s="327">
        <f>Labour!D17</f>
        <v>466.67</v>
      </c>
      <c r="J487" s="327">
        <f>I487*H487</f>
        <v>840.00600000000009</v>
      </c>
    </row>
    <row r="488" spans="1:11">
      <c r="A488" s="323"/>
      <c r="B488" s="322"/>
      <c r="C488" s="322"/>
      <c r="D488" s="322"/>
      <c r="E488" s="322"/>
      <c r="F488" s="325" t="s">
        <v>3</v>
      </c>
      <c r="G488" s="326" t="s">
        <v>4</v>
      </c>
      <c r="H488" s="327">
        <v>0.08</v>
      </c>
      <c r="I488" s="327">
        <f>Labour!D3</f>
        <v>466.67</v>
      </c>
      <c r="J488" s="327">
        <f>H488*I488</f>
        <v>37.333600000000004</v>
      </c>
    </row>
    <row r="489" spans="1:11">
      <c r="A489" s="323"/>
      <c r="B489" s="322"/>
      <c r="C489" s="322"/>
      <c r="D489" s="322"/>
      <c r="E489" s="321" t="s">
        <v>957</v>
      </c>
      <c r="F489" s="321" t="s">
        <v>1390</v>
      </c>
      <c r="G489" s="322"/>
      <c r="H489" s="322"/>
      <c r="I489" s="322"/>
      <c r="J489" s="328">
        <f>SUM(J480:J488)*12.5%</f>
        <v>684.39557537500002</v>
      </c>
    </row>
    <row r="490" spans="1:11">
      <c r="A490" s="323"/>
      <c r="B490" s="322"/>
      <c r="C490" s="322"/>
      <c r="D490" s="322"/>
      <c r="E490" s="321"/>
      <c r="F490" s="321"/>
      <c r="G490" s="322"/>
      <c r="H490" s="322"/>
      <c r="I490" s="322"/>
      <c r="J490" s="328"/>
    </row>
    <row r="491" spans="1:11">
      <c r="A491" s="323"/>
      <c r="B491" s="322"/>
      <c r="C491" s="322"/>
      <c r="D491" s="322"/>
      <c r="E491" s="321" t="s">
        <v>1435</v>
      </c>
      <c r="F491" s="322"/>
      <c r="G491" s="322"/>
      <c r="H491" s="322"/>
      <c r="I491" s="322"/>
      <c r="J491" s="328">
        <f>SUM(J480:J489)</f>
        <v>6159.5601783749999</v>
      </c>
    </row>
    <row r="492" spans="1:11" ht="27" customHeight="1">
      <c r="A492" s="323"/>
      <c r="B492" s="329" t="s">
        <v>726</v>
      </c>
      <c r="C492" s="748" t="s">
        <v>2693</v>
      </c>
      <c r="D492" s="748"/>
      <c r="E492" s="748"/>
      <c r="F492" s="748"/>
      <c r="G492" s="322"/>
      <c r="H492" s="322"/>
      <c r="I492" s="322"/>
      <c r="J492" s="322"/>
    </row>
    <row r="493" spans="1:11" ht="39.75" customHeight="1">
      <c r="A493" s="319">
        <v>11.7</v>
      </c>
      <c r="B493" s="320" t="s">
        <v>2704</v>
      </c>
      <c r="C493" s="747" t="s">
        <v>1032</v>
      </c>
      <c r="D493" s="747"/>
      <c r="E493" s="747"/>
      <c r="F493" s="747"/>
      <c r="G493" s="322"/>
      <c r="H493" s="322"/>
      <c r="I493" s="322"/>
      <c r="J493" s="322"/>
    </row>
    <row r="494" spans="1:11">
      <c r="A494" s="323"/>
      <c r="B494" s="322"/>
      <c r="C494" s="325" t="s">
        <v>1414</v>
      </c>
      <c r="D494" s="322"/>
      <c r="E494" s="322"/>
      <c r="F494" s="322"/>
      <c r="G494" s="322"/>
      <c r="H494" s="322"/>
      <c r="I494" s="322"/>
      <c r="J494" s="322"/>
    </row>
    <row r="495" spans="1:11">
      <c r="A495" s="323"/>
      <c r="B495" s="322"/>
      <c r="C495" s="321" t="s">
        <v>1128</v>
      </c>
      <c r="D495" s="321" t="s">
        <v>1293</v>
      </c>
      <c r="E495" s="322"/>
      <c r="F495" s="322"/>
      <c r="G495" s="322"/>
      <c r="H495" s="322"/>
      <c r="I495" s="322"/>
      <c r="J495" s="322"/>
    </row>
    <row r="496" spans="1:11">
      <c r="A496" s="323"/>
      <c r="B496" s="322"/>
      <c r="C496" s="322"/>
      <c r="D496" s="325" t="s">
        <v>2705</v>
      </c>
      <c r="E496" s="322"/>
      <c r="F496" s="322"/>
      <c r="G496" s="326" t="s">
        <v>71</v>
      </c>
      <c r="H496" s="327">
        <v>1.05</v>
      </c>
      <c r="I496" s="327">
        <f>Material!D129</f>
        <v>63700</v>
      </c>
      <c r="J496" s="327">
        <f>H496*I496</f>
        <v>66885</v>
      </c>
    </row>
    <row r="497" spans="1:10">
      <c r="A497" s="323"/>
      <c r="B497" s="322"/>
      <c r="C497" s="322"/>
      <c r="D497" s="325" t="s">
        <v>67</v>
      </c>
      <c r="E497" s="322"/>
      <c r="F497" s="322"/>
      <c r="G497" s="326" t="s">
        <v>65</v>
      </c>
      <c r="H497" s="327">
        <v>6</v>
      </c>
      <c r="I497" s="327">
        <f>Material!D38</f>
        <v>90</v>
      </c>
      <c r="J497" s="327">
        <f>I497*H497</f>
        <v>540</v>
      </c>
    </row>
    <row r="498" spans="1:10" ht="12.75" customHeight="1">
      <c r="A498" s="323"/>
      <c r="B498" s="322"/>
      <c r="C498" s="321" t="s">
        <v>955</v>
      </c>
      <c r="D498" s="747" t="s">
        <v>2706</v>
      </c>
      <c r="E498" s="747"/>
      <c r="F498" s="747"/>
      <c r="G498" s="322"/>
      <c r="H498" s="322"/>
      <c r="I498" s="322"/>
      <c r="J498" s="322"/>
    </row>
    <row r="499" spans="1:10">
      <c r="A499" s="323"/>
      <c r="B499" s="322"/>
      <c r="C499" s="322"/>
      <c r="D499" s="325" t="s">
        <v>17</v>
      </c>
      <c r="E499" s="322"/>
      <c r="F499" s="322"/>
      <c r="G499" s="326" t="s">
        <v>4</v>
      </c>
      <c r="H499" s="327">
        <v>0.4</v>
      </c>
      <c r="I499" s="327">
        <f>Labour!D16</f>
        <v>466.67</v>
      </c>
      <c r="J499" s="327">
        <f>H499*I499</f>
        <v>186.66800000000001</v>
      </c>
    </row>
    <row r="500" spans="1:10">
      <c r="A500" s="323"/>
      <c r="B500" s="322"/>
      <c r="C500" s="322"/>
      <c r="D500" s="325" t="s">
        <v>6</v>
      </c>
      <c r="E500" s="322"/>
      <c r="F500" s="322"/>
      <c r="G500" s="326" t="s">
        <v>4</v>
      </c>
      <c r="H500" s="327">
        <v>2</v>
      </c>
      <c r="I500" s="327">
        <f>Labour!D5</f>
        <v>527.33000000000004</v>
      </c>
      <c r="J500" s="327">
        <f>I500*H500</f>
        <v>1054.6600000000001</v>
      </c>
    </row>
    <row r="501" spans="1:10">
      <c r="A501" s="323"/>
      <c r="B501" s="322"/>
      <c r="C501" s="322"/>
      <c r="D501" s="325" t="s">
        <v>18</v>
      </c>
      <c r="E501" s="322"/>
      <c r="F501" s="322"/>
      <c r="G501" s="326" t="s">
        <v>4</v>
      </c>
      <c r="H501" s="327">
        <v>6</v>
      </c>
      <c r="I501" s="327">
        <f>Labour!D17</f>
        <v>466.67</v>
      </c>
      <c r="J501" s="327">
        <f>I501*H501</f>
        <v>2800.02</v>
      </c>
    </row>
    <row r="502" spans="1:10">
      <c r="A502" s="323"/>
      <c r="B502" s="322"/>
      <c r="C502" s="321" t="s">
        <v>957</v>
      </c>
      <c r="D502" s="321" t="s">
        <v>1390</v>
      </c>
      <c r="E502" s="322"/>
      <c r="F502" s="322"/>
      <c r="G502" s="322"/>
      <c r="H502" s="322"/>
      <c r="I502" s="322"/>
      <c r="J502" s="328">
        <f>SUM(J493:J501)*12.5%</f>
        <v>8933.2935000000016</v>
      </c>
    </row>
    <row r="503" spans="1:10">
      <c r="A503" s="323"/>
      <c r="B503" s="322"/>
      <c r="C503" s="321"/>
      <c r="D503" s="321"/>
      <c r="E503" s="322"/>
      <c r="F503" s="322"/>
      <c r="G503" s="322"/>
      <c r="H503" s="322"/>
      <c r="I503" s="322"/>
      <c r="J503" s="328"/>
    </row>
    <row r="504" spans="1:10">
      <c r="A504" s="323"/>
      <c r="B504" s="322"/>
      <c r="C504" s="321" t="s">
        <v>1417</v>
      </c>
      <c r="D504" s="321"/>
      <c r="E504" s="322"/>
      <c r="F504" s="322"/>
      <c r="G504" s="322"/>
      <c r="H504" s="322"/>
      <c r="I504" s="322"/>
      <c r="J504" s="328">
        <f>SUM(J493:J502)</f>
        <v>80399.641500000012</v>
      </c>
    </row>
    <row r="505" spans="1:10" ht="40.5" customHeight="1">
      <c r="A505" s="319">
        <v>11.8</v>
      </c>
      <c r="B505" s="320" t="s">
        <v>2704</v>
      </c>
      <c r="C505" s="747" t="s">
        <v>1033</v>
      </c>
      <c r="D505" s="747"/>
      <c r="E505" s="747"/>
      <c r="F505" s="747"/>
      <c r="G505" s="322"/>
      <c r="H505" s="322"/>
      <c r="I505" s="322"/>
      <c r="J505" s="322"/>
    </row>
    <row r="506" spans="1:10">
      <c r="A506" s="323"/>
      <c r="B506" s="322"/>
      <c r="C506" s="325" t="s">
        <v>1414</v>
      </c>
      <c r="D506" s="322"/>
      <c r="E506" s="322"/>
      <c r="F506" s="322"/>
      <c r="G506" s="322"/>
      <c r="H506" s="322"/>
      <c r="I506" s="322"/>
      <c r="J506" s="322"/>
    </row>
    <row r="507" spans="1:10">
      <c r="A507" s="323"/>
      <c r="B507" s="322"/>
      <c r="C507" s="321" t="s">
        <v>1128</v>
      </c>
      <c r="D507" s="321" t="s">
        <v>1293</v>
      </c>
      <c r="E507" s="322"/>
      <c r="F507" s="322"/>
      <c r="G507" s="322"/>
      <c r="H507" s="322"/>
      <c r="I507" s="322"/>
      <c r="J507" s="322"/>
    </row>
    <row r="508" spans="1:10" ht="15" customHeight="1">
      <c r="A508" s="323"/>
      <c r="B508" s="322"/>
      <c r="C508" s="322"/>
      <c r="D508" s="325" t="s">
        <v>2707</v>
      </c>
      <c r="E508" s="322"/>
      <c r="F508" s="322"/>
      <c r="G508" s="326" t="s">
        <v>71</v>
      </c>
      <c r="H508" s="327">
        <v>1.05</v>
      </c>
      <c r="I508" s="327">
        <f>Material!D131</f>
        <v>63700</v>
      </c>
      <c r="J508" s="327">
        <f>H508*I508</f>
        <v>66885</v>
      </c>
    </row>
    <row r="509" spans="1:10">
      <c r="A509" s="323"/>
      <c r="B509" s="322"/>
      <c r="C509" s="322"/>
      <c r="D509" s="325" t="s">
        <v>67</v>
      </c>
      <c r="E509" s="322"/>
      <c r="F509" s="322"/>
      <c r="G509" s="326" t="s">
        <v>65</v>
      </c>
      <c r="H509" s="327">
        <v>6</v>
      </c>
      <c r="I509" s="327">
        <f>Material!D38</f>
        <v>90</v>
      </c>
      <c r="J509" s="327">
        <f>I509*H509</f>
        <v>540</v>
      </c>
    </row>
    <row r="510" spans="1:10" ht="28.5" customHeight="1">
      <c r="A510" s="323"/>
      <c r="B510" s="322"/>
      <c r="C510" s="321" t="s">
        <v>955</v>
      </c>
      <c r="D510" s="747" t="s">
        <v>2706</v>
      </c>
      <c r="E510" s="747"/>
      <c r="F510" s="747"/>
      <c r="G510" s="322"/>
      <c r="H510" s="322"/>
      <c r="I510" s="322"/>
      <c r="J510" s="322"/>
    </row>
    <row r="511" spans="1:10">
      <c r="A511" s="323"/>
      <c r="B511" s="322"/>
      <c r="C511" s="322"/>
      <c r="D511" s="325" t="s">
        <v>17</v>
      </c>
      <c r="E511" s="322"/>
      <c r="F511" s="322"/>
      <c r="G511" s="326" t="s">
        <v>4</v>
      </c>
      <c r="H511" s="327">
        <v>0.4</v>
      </c>
      <c r="I511" s="327">
        <f>Labour!D16</f>
        <v>466.67</v>
      </c>
      <c r="J511" s="327">
        <f>H511*I511</f>
        <v>186.66800000000001</v>
      </c>
    </row>
    <row r="512" spans="1:10">
      <c r="A512" s="323"/>
      <c r="B512" s="322"/>
      <c r="C512" s="322"/>
      <c r="D512" s="325" t="s">
        <v>6</v>
      </c>
      <c r="E512" s="322"/>
      <c r="F512" s="322"/>
      <c r="G512" s="326" t="s">
        <v>4</v>
      </c>
      <c r="H512" s="327">
        <v>2</v>
      </c>
      <c r="I512" s="327">
        <f>Labour!D5</f>
        <v>527.33000000000004</v>
      </c>
      <c r="J512" s="327">
        <f>I512*H512</f>
        <v>1054.6600000000001</v>
      </c>
    </row>
    <row r="513" spans="1:10">
      <c r="A513" s="323"/>
      <c r="B513" s="322"/>
      <c r="C513" s="322"/>
      <c r="D513" s="325" t="s">
        <v>18</v>
      </c>
      <c r="E513" s="322"/>
      <c r="F513" s="322"/>
      <c r="G513" s="326" t="s">
        <v>4</v>
      </c>
      <c r="H513" s="327">
        <v>6</v>
      </c>
      <c r="I513" s="327">
        <f>Labour!D17</f>
        <v>466.67</v>
      </c>
      <c r="J513" s="327">
        <f>I513*H513</f>
        <v>2800.02</v>
      </c>
    </row>
    <row r="514" spans="1:10">
      <c r="A514" s="323"/>
      <c r="B514" s="322"/>
      <c r="C514" s="321" t="s">
        <v>957</v>
      </c>
      <c r="D514" s="321" t="s">
        <v>1390</v>
      </c>
      <c r="E514" s="322"/>
      <c r="F514" s="322"/>
      <c r="G514" s="322"/>
      <c r="H514" s="322"/>
      <c r="I514" s="322"/>
      <c r="J514" s="328">
        <f>SUM(J505:J513)*12.5%</f>
        <v>8933.2935000000016</v>
      </c>
    </row>
    <row r="515" spans="1:10">
      <c r="A515" s="323"/>
      <c r="B515" s="322"/>
      <c r="C515" s="321"/>
      <c r="D515" s="321"/>
      <c r="E515" s="322"/>
      <c r="F515" s="322"/>
      <c r="G515" s="322"/>
      <c r="H515" s="322"/>
      <c r="I515" s="322"/>
      <c r="J515" s="328"/>
    </row>
    <row r="516" spans="1:10">
      <c r="A516" s="323"/>
      <c r="B516" s="322"/>
      <c r="C516" s="321" t="s">
        <v>1417</v>
      </c>
      <c r="D516" s="321"/>
      <c r="E516" s="322"/>
      <c r="F516" s="322"/>
      <c r="G516" s="322"/>
      <c r="H516" s="322"/>
      <c r="I516" s="322"/>
      <c r="J516" s="328">
        <f>SUM(J505:J514)</f>
        <v>80399.641500000012</v>
      </c>
    </row>
    <row r="517" spans="1:10" ht="42" customHeight="1">
      <c r="A517" s="319">
        <v>11.9</v>
      </c>
      <c r="B517" s="320" t="s">
        <v>2704</v>
      </c>
      <c r="C517" s="747" t="s">
        <v>1034</v>
      </c>
      <c r="D517" s="747"/>
      <c r="E517" s="747"/>
      <c r="F517" s="747"/>
      <c r="G517" s="322"/>
      <c r="H517" s="322"/>
      <c r="I517" s="322"/>
      <c r="J517" s="322"/>
    </row>
    <row r="518" spans="1:10">
      <c r="A518" s="323"/>
      <c r="B518" s="322"/>
      <c r="C518" s="325" t="s">
        <v>1414</v>
      </c>
      <c r="D518" s="322"/>
      <c r="E518" s="322"/>
      <c r="F518" s="322"/>
      <c r="G518" s="322"/>
      <c r="H518" s="322"/>
      <c r="I518" s="322"/>
      <c r="J518" s="322"/>
    </row>
    <row r="519" spans="1:10">
      <c r="A519" s="323"/>
      <c r="B519" s="322"/>
      <c r="C519" s="321" t="s">
        <v>1128</v>
      </c>
      <c r="D519" s="321" t="s">
        <v>1293</v>
      </c>
      <c r="E519" s="322"/>
      <c r="F519" s="322"/>
      <c r="G519" s="322"/>
      <c r="H519" s="322"/>
      <c r="I519" s="322"/>
      <c r="J519" s="322"/>
    </row>
    <row r="520" spans="1:10" ht="15.75" customHeight="1">
      <c r="A520" s="323"/>
      <c r="B520" s="322"/>
      <c r="C520" s="322"/>
      <c r="D520" s="325" t="s">
        <v>2708</v>
      </c>
      <c r="E520" s="322"/>
      <c r="F520" s="322"/>
      <c r="G520" s="326" t="s">
        <v>71</v>
      </c>
      <c r="H520" s="327">
        <v>1.05</v>
      </c>
      <c r="I520" s="327">
        <f>Material!D130</f>
        <v>63700</v>
      </c>
      <c r="J520" s="327">
        <f>H520*I520</f>
        <v>66885</v>
      </c>
    </row>
    <row r="521" spans="1:10">
      <c r="A521" s="323"/>
      <c r="B521" s="322"/>
      <c r="C521" s="322"/>
      <c r="D521" s="325" t="s">
        <v>67</v>
      </c>
      <c r="E521" s="322"/>
      <c r="F521" s="322"/>
      <c r="G521" s="326" t="s">
        <v>65</v>
      </c>
      <c r="H521" s="327">
        <v>6</v>
      </c>
      <c r="I521" s="327">
        <f>Material!D38</f>
        <v>90</v>
      </c>
      <c r="J521" s="327">
        <f>I521*H521</f>
        <v>540</v>
      </c>
    </row>
    <row r="522" spans="1:10" ht="29.25" customHeight="1">
      <c r="A522" s="323"/>
      <c r="B522" s="322"/>
      <c r="C522" s="321" t="s">
        <v>955</v>
      </c>
      <c r="D522" s="747" t="s">
        <v>2706</v>
      </c>
      <c r="E522" s="747"/>
      <c r="F522" s="747"/>
      <c r="G522" s="322"/>
      <c r="H522" s="322"/>
      <c r="I522" s="322"/>
      <c r="J522" s="322"/>
    </row>
    <row r="523" spans="1:10">
      <c r="A523" s="323"/>
      <c r="B523" s="322"/>
      <c r="C523" s="322"/>
      <c r="D523" s="325" t="s">
        <v>17</v>
      </c>
      <c r="E523" s="322"/>
      <c r="F523" s="322"/>
      <c r="G523" s="326" t="s">
        <v>4</v>
      </c>
      <c r="H523" s="327">
        <v>0.4</v>
      </c>
      <c r="I523" s="327">
        <f>Labour!D16</f>
        <v>466.67</v>
      </c>
      <c r="J523" s="327">
        <f>H523*I523</f>
        <v>186.66800000000001</v>
      </c>
    </row>
    <row r="524" spans="1:10">
      <c r="A524" s="323"/>
      <c r="B524" s="322"/>
      <c r="C524" s="322"/>
      <c r="D524" s="325" t="s">
        <v>6</v>
      </c>
      <c r="E524" s="322"/>
      <c r="F524" s="322"/>
      <c r="G524" s="326" t="s">
        <v>4</v>
      </c>
      <c r="H524" s="327">
        <v>2</v>
      </c>
      <c r="I524" s="327">
        <f>Labour!D5</f>
        <v>527.33000000000004</v>
      </c>
      <c r="J524" s="327">
        <f>I524*H524</f>
        <v>1054.6600000000001</v>
      </c>
    </row>
    <row r="525" spans="1:10">
      <c r="A525" s="323"/>
      <c r="B525" s="322"/>
      <c r="C525" s="322"/>
      <c r="D525" s="325" t="s">
        <v>18</v>
      </c>
      <c r="E525" s="322"/>
      <c r="F525" s="322"/>
      <c r="G525" s="326" t="s">
        <v>4</v>
      </c>
      <c r="H525" s="327">
        <v>6</v>
      </c>
      <c r="I525" s="327">
        <f>Labour!D17</f>
        <v>466.67</v>
      </c>
      <c r="J525" s="327">
        <f>I525*H525</f>
        <v>2800.02</v>
      </c>
    </row>
    <row r="526" spans="1:10">
      <c r="A526" s="323"/>
      <c r="B526" s="322"/>
      <c r="C526" s="321" t="s">
        <v>957</v>
      </c>
      <c r="D526" s="321" t="s">
        <v>1390</v>
      </c>
      <c r="E526" s="322"/>
      <c r="F526" s="322"/>
      <c r="G526" s="322"/>
      <c r="H526" s="322"/>
      <c r="I526" s="322"/>
      <c r="J526" s="328">
        <f>SUM(J517:J525)*12.5%</f>
        <v>8933.2935000000016</v>
      </c>
    </row>
    <row r="527" spans="1:10">
      <c r="A527" s="323"/>
      <c r="B527" s="322"/>
      <c r="C527" s="321"/>
      <c r="D527" s="321"/>
      <c r="E527" s="322"/>
      <c r="F527" s="322"/>
      <c r="G527" s="322"/>
      <c r="H527" s="322"/>
      <c r="I527" s="322"/>
      <c r="J527" s="328"/>
    </row>
    <row r="528" spans="1:10">
      <c r="A528" s="323"/>
      <c r="B528" s="322"/>
      <c r="C528" s="321" t="s">
        <v>1417</v>
      </c>
      <c r="D528" s="321"/>
      <c r="E528" s="322"/>
      <c r="F528" s="322"/>
      <c r="G528" s="322"/>
      <c r="H528" s="322"/>
      <c r="I528" s="322"/>
      <c r="J528" s="328">
        <f>SUM(J517:J526)</f>
        <v>80399.641500000012</v>
      </c>
    </row>
  </sheetData>
  <autoFilter ref="A4:J528"/>
  <mergeCells count="34">
    <mergeCell ref="A1:J1"/>
    <mergeCell ref="A2:J2"/>
    <mergeCell ref="C3:F3"/>
    <mergeCell ref="C6:F6"/>
    <mergeCell ref="D18:F18"/>
    <mergeCell ref="D19:F19"/>
    <mergeCell ref="D20:F20"/>
    <mergeCell ref="D30:F30"/>
    <mergeCell ref="D31:F31"/>
    <mergeCell ref="C43:F43"/>
    <mergeCell ref="E54:F54"/>
    <mergeCell ref="C62:F62"/>
    <mergeCell ref="E71:F71"/>
    <mergeCell ref="C76:F76"/>
    <mergeCell ref="D88:F88"/>
    <mergeCell ref="D89:F89"/>
    <mergeCell ref="D90:F90"/>
    <mergeCell ref="C91:F91"/>
    <mergeCell ref="E107:F107"/>
    <mergeCell ref="D112:F112"/>
    <mergeCell ref="D113:F113"/>
    <mergeCell ref="C114:F114"/>
    <mergeCell ref="C134:F134"/>
    <mergeCell ref="C282:F282"/>
    <mergeCell ref="C505:F505"/>
    <mergeCell ref="D510:F510"/>
    <mergeCell ref="C517:F517"/>
    <mergeCell ref="D522:F522"/>
    <mergeCell ref="C347:F347"/>
    <mergeCell ref="C358:F358"/>
    <mergeCell ref="C403:F403"/>
    <mergeCell ref="C492:F492"/>
    <mergeCell ref="C493:F493"/>
    <mergeCell ref="D498:F498"/>
  </mergeCells>
  <printOptions horizontalCentered="1"/>
  <pageMargins left="0.7" right="0.7" top="0.75" bottom="0.75" header="0.51180555555555596" footer="0.51180555555555596"/>
  <pageSetup paperSize="9" scale="71" firstPageNumber="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42"/>
  <sheetViews>
    <sheetView view="pageBreakPreview" zoomScaleSheetLayoutView="100" workbookViewId="0">
      <selection activeCell="C513" sqref="C513"/>
    </sheetView>
  </sheetViews>
  <sheetFormatPr defaultRowHeight="15"/>
  <cols>
    <col min="1" max="1" width="6.85546875" customWidth="1"/>
    <col min="2" max="2" width="14" customWidth="1"/>
    <col min="3" max="3" width="7.7109375" customWidth="1"/>
    <col min="4" max="5" width="7.28515625" customWidth="1"/>
    <col min="6" max="6" width="39.28515625" customWidth="1"/>
    <col min="7" max="7" width="7.85546875" customWidth="1"/>
    <col min="8" max="8" width="10.140625" customWidth="1"/>
    <col min="9" max="9" width="10.42578125" customWidth="1"/>
    <col min="10" max="10" width="11" style="491" customWidth="1"/>
  </cols>
  <sheetData>
    <row r="1" spans="1:10" ht="15.75" customHeight="1">
      <c r="A1" s="756" t="s">
        <v>2709</v>
      </c>
      <c r="B1" s="756"/>
      <c r="C1" s="756"/>
      <c r="D1" s="756"/>
      <c r="E1" s="756"/>
      <c r="F1" s="756"/>
      <c r="G1" s="756"/>
      <c r="H1" s="756"/>
      <c r="I1" s="756"/>
      <c r="J1" s="756"/>
    </row>
    <row r="2" spans="1:10" ht="15.75">
      <c r="A2" s="757" t="s">
        <v>2710</v>
      </c>
      <c r="B2" s="757"/>
      <c r="C2" s="757"/>
      <c r="D2" s="757"/>
      <c r="E2" s="757"/>
      <c r="F2" s="757"/>
      <c r="G2" s="757"/>
      <c r="H2" s="757"/>
      <c r="I2" s="757"/>
      <c r="J2" s="757"/>
    </row>
    <row r="3" spans="1:10" ht="38.25">
      <c r="A3" s="336" t="s">
        <v>1224</v>
      </c>
      <c r="B3" s="337" t="s">
        <v>2192</v>
      </c>
      <c r="C3" s="758" t="s">
        <v>25</v>
      </c>
      <c r="D3" s="758"/>
      <c r="E3" s="758"/>
      <c r="F3" s="758"/>
      <c r="G3" s="338" t="s">
        <v>2</v>
      </c>
      <c r="H3" s="339" t="s">
        <v>1226</v>
      </c>
      <c r="I3" s="340" t="s">
        <v>296</v>
      </c>
      <c r="J3" s="341" t="s">
        <v>1227</v>
      </c>
    </row>
    <row r="5" spans="1:10" ht="41.25" customHeight="1">
      <c r="A5" s="342">
        <v>12.1</v>
      </c>
      <c r="B5" s="343">
        <v>600</v>
      </c>
      <c r="C5" s="755" t="s">
        <v>1035</v>
      </c>
      <c r="D5" s="755"/>
      <c r="E5" s="755"/>
      <c r="F5" s="755"/>
      <c r="G5" s="344"/>
      <c r="H5" s="345"/>
      <c r="I5" s="345"/>
      <c r="J5" s="345"/>
    </row>
    <row r="6" spans="1:10">
      <c r="A6" s="346"/>
      <c r="B6" s="347"/>
      <c r="C6" s="348" t="s">
        <v>985</v>
      </c>
      <c r="D6" s="348" t="s">
        <v>1024</v>
      </c>
      <c r="E6" s="347"/>
      <c r="F6" s="347"/>
      <c r="G6" s="347"/>
      <c r="H6" s="347"/>
      <c r="I6" s="347"/>
      <c r="J6" s="347"/>
    </row>
    <row r="7" spans="1:10">
      <c r="A7" s="346"/>
      <c r="B7" s="347"/>
      <c r="C7" s="347"/>
      <c r="D7" s="349" t="s">
        <v>1404</v>
      </c>
      <c r="E7" s="347"/>
      <c r="F7" s="347"/>
      <c r="G7" s="347"/>
      <c r="H7" s="347"/>
      <c r="I7" s="347"/>
      <c r="J7" s="347"/>
    </row>
    <row r="8" spans="1:10">
      <c r="A8" s="342"/>
      <c r="B8" s="343"/>
      <c r="C8" s="348"/>
      <c r="D8" s="348" t="s">
        <v>953</v>
      </c>
      <c r="E8" s="348" t="s">
        <v>1293</v>
      </c>
      <c r="F8" s="348"/>
      <c r="G8" s="344"/>
      <c r="H8" s="345"/>
      <c r="I8" s="345"/>
      <c r="J8" s="345"/>
    </row>
    <row r="9" spans="1:10">
      <c r="A9" s="346"/>
      <c r="B9" s="347"/>
      <c r="C9" s="347"/>
      <c r="D9" s="347"/>
      <c r="E9" s="349" t="s">
        <v>2711</v>
      </c>
      <c r="F9" s="347"/>
      <c r="G9" s="350" t="s">
        <v>56</v>
      </c>
      <c r="H9" s="351">
        <v>500</v>
      </c>
      <c r="I9" s="351">
        <f>Material!D50</f>
        <v>8</v>
      </c>
      <c r="J9" s="351">
        <f>I9*H9</f>
        <v>4000</v>
      </c>
    </row>
    <row r="10" spans="1:10">
      <c r="A10" s="342"/>
      <c r="B10" s="343"/>
      <c r="C10" s="348"/>
      <c r="D10" s="348"/>
      <c r="E10" s="349" t="s">
        <v>2712</v>
      </c>
      <c r="F10" s="348"/>
      <c r="G10" s="350" t="s">
        <v>29</v>
      </c>
      <c r="H10" s="351">
        <v>0.24</v>
      </c>
      <c r="I10" s="351">
        <f>'Chapter-11_Road'!J307</f>
        <v>5340.8945999999996</v>
      </c>
      <c r="J10" s="351">
        <f>H10*I10</f>
        <v>1281.8147039999999</v>
      </c>
    </row>
    <row r="11" spans="1:10">
      <c r="A11" s="342"/>
      <c r="B11" s="343"/>
      <c r="C11" s="348"/>
      <c r="D11" s="348" t="s">
        <v>1269</v>
      </c>
      <c r="E11" s="348" t="s">
        <v>1230</v>
      </c>
      <c r="F11" s="348"/>
      <c r="G11" s="344"/>
      <c r="H11" s="345"/>
      <c r="I11" s="345"/>
      <c r="J11" s="345"/>
    </row>
    <row r="12" spans="1:10">
      <c r="A12" s="346"/>
      <c r="B12" s="347"/>
      <c r="C12" s="347"/>
      <c r="D12" s="347"/>
      <c r="E12" s="349" t="s">
        <v>17</v>
      </c>
      <c r="F12" s="347"/>
      <c r="G12" s="350" t="s">
        <v>4</v>
      </c>
      <c r="H12" s="351">
        <v>0.09</v>
      </c>
      <c r="I12" s="351">
        <f>Labour!D16</f>
        <v>466.67</v>
      </c>
      <c r="J12" s="351">
        <f>H12*I12</f>
        <v>42.000300000000003</v>
      </c>
    </row>
    <row r="13" spans="1:10">
      <c r="A13" s="346"/>
      <c r="B13" s="347"/>
      <c r="C13" s="347"/>
      <c r="D13" s="347"/>
      <c r="E13" s="349" t="s">
        <v>1849</v>
      </c>
      <c r="F13" s="347"/>
      <c r="G13" s="350" t="s">
        <v>4</v>
      </c>
      <c r="H13" s="351">
        <v>0.8</v>
      </c>
      <c r="I13" s="351">
        <f>Labour!D14</f>
        <v>642.33000000000004</v>
      </c>
      <c r="J13" s="351">
        <f>H13*I13</f>
        <v>513.86400000000003</v>
      </c>
    </row>
    <row r="14" spans="1:10">
      <c r="A14" s="346"/>
      <c r="B14" s="347"/>
      <c r="C14" s="347"/>
      <c r="D14" s="347"/>
      <c r="E14" s="349" t="s">
        <v>18</v>
      </c>
      <c r="F14" s="347"/>
      <c r="G14" s="350" t="s">
        <v>4</v>
      </c>
      <c r="H14" s="351">
        <v>1.6</v>
      </c>
      <c r="I14" s="351">
        <f>Labour!D17</f>
        <v>466.67</v>
      </c>
      <c r="J14" s="351">
        <f>H14*I14</f>
        <v>746.67200000000003</v>
      </c>
    </row>
    <row r="15" spans="1:10">
      <c r="A15" s="346"/>
      <c r="B15" s="347"/>
      <c r="C15" s="347"/>
      <c r="D15" s="347"/>
      <c r="E15" s="349" t="s">
        <v>3</v>
      </c>
      <c r="F15" s="347"/>
      <c r="G15" s="350" t="s">
        <v>4</v>
      </c>
      <c r="H15" s="351">
        <v>0.2</v>
      </c>
      <c r="I15" s="351">
        <f>Labour!D3</f>
        <v>466.67</v>
      </c>
      <c r="J15" s="351">
        <f>H15*I15</f>
        <v>93.334000000000003</v>
      </c>
    </row>
    <row r="16" spans="1:10" ht="12.75" customHeight="1">
      <c r="A16" s="342"/>
      <c r="B16" s="343"/>
      <c r="C16" s="348"/>
      <c r="D16" s="348"/>
      <c r="E16" s="753" t="s">
        <v>2713</v>
      </c>
      <c r="F16" s="753"/>
      <c r="G16" s="344"/>
      <c r="H16" s="345"/>
      <c r="I16" s="345"/>
      <c r="J16" s="351">
        <f>SUM(J9:J15)*5%</f>
        <v>333.8842502</v>
      </c>
    </row>
    <row r="17" spans="1:10">
      <c r="A17" s="342"/>
      <c r="B17" s="343"/>
      <c r="C17" s="348"/>
      <c r="D17" s="348" t="s">
        <v>1261</v>
      </c>
      <c r="E17" s="348" t="s">
        <v>1390</v>
      </c>
      <c r="F17" s="348"/>
      <c r="G17" s="344"/>
      <c r="H17" s="345"/>
      <c r="I17" s="345"/>
      <c r="J17" s="345">
        <f>SUM(J9:J16)*12.5%</f>
        <v>876.44615677499996</v>
      </c>
    </row>
    <row r="18" spans="1:10">
      <c r="A18" s="342"/>
      <c r="B18" s="343"/>
      <c r="C18" s="348"/>
      <c r="D18" s="348"/>
      <c r="E18" s="348"/>
      <c r="F18" s="348"/>
      <c r="G18" s="344"/>
      <c r="H18" s="345"/>
      <c r="I18" s="345"/>
      <c r="J18" s="345"/>
    </row>
    <row r="19" spans="1:10">
      <c r="A19" s="342"/>
      <c r="B19" s="343"/>
      <c r="C19" s="348"/>
      <c r="D19" s="488" t="s">
        <v>1435</v>
      </c>
      <c r="E19" s="348"/>
      <c r="F19" s="348"/>
      <c r="G19" s="344"/>
      <c r="H19" s="345"/>
      <c r="I19" s="345"/>
      <c r="J19" s="345">
        <f>SUM(J9:J17)</f>
        <v>7888.0154109750001</v>
      </c>
    </row>
    <row r="20" spans="1:10">
      <c r="A20" s="346"/>
      <c r="B20" s="347"/>
      <c r="C20" s="348" t="s">
        <v>989</v>
      </c>
      <c r="D20" s="348" t="s">
        <v>1036</v>
      </c>
      <c r="E20" s="347"/>
      <c r="F20" s="347"/>
      <c r="G20" s="347"/>
      <c r="H20" s="347"/>
      <c r="I20" s="347"/>
      <c r="J20" s="347"/>
    </row>
    <row r="21" spans="1:10">
      <c r="A21" s="346"/>
      <c r="B21" s="347"/>
      <c r="C21" s="347"/>
      <c r="D21" s="349" t="s">
        <v>1404</v>
      </c>
      <c r="E21" s="347"/>
      <c r="F21" s="347"/>
      <c r="G21" s="347"/>
      <c r="H21" s="347"/>
      <c r="I21" s="347"/>
      <c r="J21" s="347"/>
    </row>
    <row r="22" spans="1:10">
      <c r="A22" s="342"/>
      <c r="B22" s="343"/>
      <c r="C22" s="348"/>
      <c r="D22" s="348" t="s">
        <v>1128</v>
      </c>
      <c r="E22" s="348" t="s">
        <v>1293</v>
      </c>
      <c r="F22" s="348"/>
      <c r="G22" s="344"/>
      <c r="H22" s="345"/>
      <c r="I22" s="345"/>
      <c r="J22" s="345"/>
    </row>
    <row r="23" spans="1:10">
      <c r="A23" s="346"/>
      <c r="B23" s="347"/>
      <c r="C23" s="347"/>
      <c r="D23" s="347"/>
      <c r="E23" s="349" t="s">
        <v>2711</v>
      </c>
      <c r="F23" s="347"/>
      <c r="G23" s="350" t="s">
        <v>56</v>
      </c>
      <c r="H23" s="351">
        <v>500</v>
      </c>
      <c r="I23" s="351">
        <f>Material!D50</f>
        <v>8</v>
      </c>
      <c r="J23" s="351">
        <f>I23*H23</f>
        <v>4000</v>
      </c>
    </row>
    <row r="24" spans="1:10">
      <c r="A24" s="342"/>
      <c r="B24" s="343"/>
      <c r="C24" s="348"/>
      <c r="D24" s="348"/>
      <c r="E24" s="349" t="s">
        <v>422</v>
      </c>
      <c r="F24" s="348"/>
      <c r="G24" s="347"/>
      <c r="H24" s="347"/>
      <c r="I24" s="347"/>
      <c r="J24" s="347"/>
    </row>
    <row r="25" spans="1:10">
      <c r="A25" s="342"/>
      <c r="B25" s="343"/>
      <c r="C25" s="348"/>
      <c r="D25" s="348"/>
      <c r="E25" s="349" t="s">
        <v>2714</v>
      </c>
      <c r="F25" s="348"/>
      <c r="G25" s="350" t="s">
        <v>29</v>
      </c>
      <c r="H25" s="351">
        <v>0.24</v>
      </c>
      <c r="I25" s="351">
        <f>'Chapter-11_Road'!J332</f>
        <v>4436.9889999999996</v>
      </c>
      <c r="J25" s="351">
        <f>H25*I25</f>
        <v>1064.87736</v>
      </c>
    </row>
    <row r="26" spans="1:10">
      <c r="A26" s="342"/>
      <c r="B26" s="343"/>
      <c r="C26" s="348"/>
      <c r="D26" s="348" t="s">
        <v>955</v>
      </c>
      <c r="E26" s="348" t="s">
        <v>1230</v>
      </c>
      <c r="F26" s="348"/>
      <c r="G26" s="344"/>
      <c r="H26" s="345"/>
      <c r="I26" s="345"/>
      <c r="J26" s="345"/>
    </row>
    <row r="27" spans="1:10">
      <c r="A27" s="346"/>
      <c r="B27" s="347"/>
      <c r="C27" s="347"/>
      <c r="D27" s="347"/>
      <c r="E27" s="349" t="s">
        <v>17</v>
      </c>
      <c r="F27" s="347"/>
      <c r="G27" s="350" t="s">
        <v>4</v>
      </c>
      <c r="H27" s="351">
        <v>0.09</v>
      </c>
      <c r="I27" s="351">
        <f>Labour!D16</f>
        <v>466.67</v>
      </c>
      <c r="J27" s="351">
        <f>H27*I27</f>
        <v>42.000300000000003</v>
      </c>
    </row>
    <row r="28" spans="1:10">
      <c r="A28" s="346"/>
      <c r="B28" s="347"/>
      <c r="C28" s="347"/>
      <c r="D28" s="347"/>
      <c r="E28" s="349" t="s">
        <v>1849</v>
      </c>
      <c r="F28" s="347"/>
      <c r="G28" s="350" t="s">
        <v>4</v>
      </c>
      <c r="H28" s="351">
        <v>0.8</v>
      </c>
      <c r="I28" s="351">
        <f>Labour!D14</f>
        <v>642.33000000000004</v>
      </c>
      <c r="J28" s="351">
        <f>H28*I28</f>
        <v>513.86400000000003</v>
      </c>
    </row>
    <row r="29" spans="1:10">
      <c r="A29" s="346"/>
      <c r="B29" s="347"/>
      <c r="C29" s="347"/>
      <c r="D29" s="347"/>
      <c r="E29" s="349" t="s">
        <v>18</v>
      </c>
      <c r="F29" s="347"/>
      <c r="G29" s="350" t="s">
        <v>4</v>
      </c>
      <c r="H29" s="351">
        <v>1.6</v>
      </c>
      <c r="I29" s="351">
        <f>Labour!D17</f>
        <v>466.67</v>
      </c>
      <c r="J29" s="351">
        <f>H29*I29</f>
        <v>746.67200000000003</v>
      </c>
    </row>
    <row r="30" spans="1:10">
      <c r="A30" s="346"/>
      <c r="B30" s="347"/>
      <c r="C30" s="347"/>
      <c r="D30" s="347"/>
      <c r="E30" s="349" t="s">
        <v>3</v>
      </c>
      <c r="F30" s="347"/>
      <c r="G30" s="350" t="s">
        <v>4</v>
      </c>
      <c r="H30" s="351">
        <v>0.2</v>
      </c>
      <c r="I30" s="351">
        <f>Labour!D3</f>
        <v>466.67</v>
      </c>
      <c r="J30" s="351">
        <f>H30*I30</f>
        <v>93.334000000000003</v>
      </c>
    </row>
    <row r="31" spans="1:10" ht="12.75" customHeight="1">
      <c r="A31" s="342"/>
      <c r="B31" s="343"/>
      <c r="C31" s="348"/>
      <c r="D31" s="348"/>
      <c r="E31" s="753" t="s">
        <v>2713</v>
      </c>
      <c r="F31" s="753"/>
      <c r="G31" s="344"/>
      <c r="H31" s="345"/>
      <c r="I31" s="345"/>
      <c r="J31" s="351">
        <f>SUM(J23:J30)*5%</f>
        <v>323.03738300000003</v>
      </c>
    </row>
    <row r="32" spans="1:10">
      <c r="A32" s="342"/>
      <c r="B32" s="343"/>
      <c r="C32" s="348"/>
      <c r="D32" s="348" t="s">
        <v>1261</v>
      </c>
      <c r="E32" s="348" t="s">
        <v>1390</v>
      </c>
      <c r="F32" s="348"/>
      <c r="G32" s="344"/>
      <c r="H32" s="345"/>
      <c r="I32" s="345"/>
      <c r="J32" s="345">
        <f>SUM(J23:J31)*12.5%</f>
        <v>847.97313037499998</v>
      </c>
    </row>
    <row r="33" spans="1:10">
      <c r="A33" s="342"/>
      <c r="B33" s="343"/>
      <c r="C33" s="348"/>
      <c r="D33" s="348"/>
      <c r="E33" s="348"/>
      <c r="F33" s="348"/>
      <c r="G33" s="344"/>
      <c r="H33" s="345"/>
      <c r="I33" s="345"/>
      <c r="J33" s="345"/>
    </row>
    <row r="34" spans="1:10">
      <c r="A34" s="342"/>
      <c r="B34" s="343"/>
      <c r="C34" s="348"/>
      <c r="D34" s="348" t="s">
        <v>1435</v>
      </c>
      <c r="E34" s="348"/>
      <c r="F34" s="348"/>
      <c r="G34" s="344"/>
      <c r="H34" s="345"/>
      <c r="I34" s="345"/>
      <c r="J34" s="345">
        <f>SUM(J23:J32)</f>
        <v>7631.7581733749994</v>
      </c>
    </row>
    <row r="35" spans="1:10">
      <c r="A35" s="346"/>
      <c r="B35" s="347"/>
      <c r="C35" s="348" t="s">
        <v>1010</v>
      </c>
      <c r="D35" s="348" t="s">
        <v>1037</v>
      </c>
      <c r="E35" s="347"/>
      <c r="F35" s="347"/>
      <c r="G35" s="347"/>
      <c r="H35" s="347"/>
      <c r="I35" s="347"/>
      <c r="J35" s="347"/>
    </row>
    <row r="36" spans="1:10">
      <c r="A36" s="346"/>
      <c r="B36" s="347"/>
      <c r="C36" s="347"/>
      <c r="D36" s="349" t="s">
        <v>1404</v>
      </c>
      <c r="E36" s="347"/>
      <c r="F36" s="347"/>
      <c r="G36" s="347"/>
      <c r="H36" s="347"/>
      <c r="I36" s="347"/>
      <c r="J36" s="347"/>
    </row>
    <row r="37" spans="1:10">
      <c r="A37" s="342"/>
      <c r="B37" s="343"/>
      <c r="C37" s="348"/>
      <c r="D37" s="348" t="s">
        <v>1128</v>
      </c>
      <c r="E37" s="348" t="s">
        <v>1293</v>
      </c>
      <c r="F37" s="348"/>
      <c r="G37" s="344"/>
      <c r="H37" s="345"/>
      <c r="I37" s="345"/>
      <c r="J37" s="345"/>
    </row>
    <row r="38" spans="1:10">
      <c r="A38" s="346"/>
      <c r="B38" s="347"/>
      <c r="C38" s="347"/>
      <c r="D38" s="347"/>
      <c r="E38" s="349" t="s">
        <v>2715</v>
      </c>
      <c r="F38" s="347"/>
      <c r="G38" s="350" t="s">
        <v>56</v>
      </c>
      <c r="H38" s="351">
        <v>500</v>
      </c>
      <c r="I38" s="351">
        <f>Material!D50</f>
        <v>8</v>
      </c>
      <c r="J38" s="351">
        <f>I38*H38</f>
        <v>4000</v>
      </c>
    </row>
    <row r="39" spans="1:10">
      <c r="A39" s="346"/>
      <c r="B39" s="347"/>
      <c r="C39" s="347"/>
      <c r="D39" s="347"/>
      <c r="E39" s="349" t="s">
        <v>422</v>
      </c>
      <c r="F39" s="347"/>
      <c r="G39" s="350" t="s">
        <v>29</v>
      </c>
      <c r="H39" s="351">
        <v>0.24</v>
      </c>
      <c r="I39" s="351">
        <f>J58</f>
        <v>3950.2706000000003</v>
      </c>
      <c r="J39" s="351">
        <f>I39*H39</f>
        <v>948.06494400000008</v>
      </c>
    </row>
    <row r="40" spans="1:10">
      <c r="A40" s="342"/>
      <c r="B40" s="343"/>
      <c r="C40" s="348"/>
      <c r="D40" s="348" t="s">
        <v>1269</v>
      </c>
      <c r="E40" s="348" t="s">
        <v>1230</v>
      </c>
      <c r="F40" s="348"/>
      <c r="G40" s="344"/>
      <c r="H40" s="345"/>
      <c r="I40" s="345"/>
      <c r="J40" s="345"/>
    </row>
    <row r="41" spans="1:10">
      <c r="A41" s="346"/>
      <c r="B41" s="347"/>
      <c r="C41" s="347"/>
      <c r="D41" s="347"/>
      <c r="E41" s="349" t="s">
        <v>17</v>
      </c>
      <c r="F41" s="347"/>
      <c r="G41" s="350" t="s">
        <v>4</v>
      </c>
      <c r="H41" s="351">
        <v>0.09</v>
      </c>
      <c r="I41" s="351">
        <f>Labour!D16</f>
        <v>466.67</v>
      </c>
      <c r="J41" s="351">
        <f>H41*I41</f>
        <v>42.000300000000003</v>
      </c>
    </row>
    <row r="42" spans="1:10">
      <c r="A42" s="346"/>
      <c r="B42" s="347"/>
      <c r="C42" s="347"/>
      <c r="D42" s="347"/>
      <c r="E42" s="349" t="s">
        <v>1849</v>
      </c>
      <c r="F42" s="347"/>
      <c r="G42" s="350" t="s">
        <v>4</v>
      </c>
      <c r="H42" s="351">
        <v>0.8</v>
      </c>
      <c r="I42" s="351">
        <f>Labour!D14</f>
        <v>642.33000000000004</v>
      </c>
      <c r="J42" s="351">
        <f>H42*I42</f>
        <v>513.86400000000003</v>
      </c>
    </row>
    <row r="43" spans="1:10">
      <c r="A43" s="346"/>
      <c r="B43" s="347"/>
      <c r="C43" s="347"/>
      <c r="D43" s="347"/>
      <c r="E43" s="349" t="s">
        <v>18</v>
      </c>
      <c r="F43" s="347"/>
      <c r="G43" s="350" t="s">
        <v>4</v>
      </c>
      <c r="H43" s="351">
        <v>1.6</v>
      </c>
      <c r="I43" s="351">
        <f>Labour!D17</f>
        <v>466.67</v>
      </c>
      <c r="J43" s="351">
        <f>H43*I43</f>
        <v>746.67200000000003</v>
      </c>
    </row>
    <row r="44" spans="1:10">
      <c r="A44" s="346"/>
      <c r="B44" s="347"/>
      <c r="C44" s="347"/>
      <c r="D44" s="347"/>
      <c r="E44" s="349" t="s">
        <v>3</v>
      </c>
      <c r="F44" s="347"/>
      <c r="G44" s="350" t="s">
        <v>4</v>
      </c>
      <c r="H44" s="351">
        <v>0.2</v>
      </c>
      <c r="I44" s="351">
        <f>Labour!D3</f>
        <v>466.67</v>
      </c>
      <c r="J44" s="351">
        <f>H44*I44</f>
        <v>93.334000000000003</v>
      </c>
    </row>
    <row r="45" spans="1:10" ht="12.75" customHeight="1">
      <c r="A45" s="346"/>
      <c r="B45" s="347"/>
      <c r="C45" s="347"/>
      <c r="D45" s="347"/>
      <c r="E45" s="753" t="s">
        <v>2713</v>
      </c>
      <c r="F45" s="753"/>
      <c r="G45" s="344"/>
      <c r="H45" s="345"/>
      <c r="I45" s="345"/>
      <c r="J45" s="351">
        <f>SUM(J37:J44)*5%</f>
        <v>317.19676219999997</v>
      </c>
    </row>
    <row r="46" spans="1:10">
      <c r="A46" s="342"/>
      <c r="B46" s="343"/>
      <c r="C46" s="348"/>
      <c r="D46" s="348" t="s">
        <v>1261</v>
      </c>
      <c r="E46" s="348" t="s">
        <v>1390</v>
      </c>
      <c r="F46" s="348"/>
      <c r="G46" s="344"/>
      <c r="H46" s="345"/>
      <c r="I46" s="345"/>
      <c r="J46" s="345">
        <f>SUM(J37:J45)*12.5%</f>
        <v>832.64150077499994</v>
      </c>
    </row>
    <row r="47" spans="1:10">
      <c r="A47" s="342"/>
      <c r="B47" s="343"/>
      <c r="C47" s="348"/>
      <c r="D47" s="348"/>
      <c r="E47" s="348"/>
      <c r="F47" s="348"/>
      <c r="G47" s="344"/>
      <c r="H47" s="345"/>
      <c r="I47" s="345"/>
      <c r="J47" s="345"/>
    </row>
    <row r="48" spans="1:10">
      <c r="A48" s="342"/>
      <c r="B48" s="343"/>
      <c r="C48" s="348"/>
      <c r="D48" s="348" t="s">
        <v>1435</v>
      </c>
      <c r="E48" s="348"/>
      <c r="F48" s="348"/>
      <c r="G48" s="347"/>
      <c r="H48" s="347"/>
      <c r="I48" s="345"/>
      <c r="J48" s="345">
        <f>SUM(J37:J46)</f>
        <v>7493.7735069749997</v>
      </c>
    </row>
    <row r="49" spans="1:10">
      <c r="A49" s="346"/>
      <c r="B49" s="347"/>
      <c r="C49" s="348" t="s">
        <v>2678</v>
      </c>
      <c r="D49" s="347"/>
      <c r="E49" s="347"/>
      <c r="F49" s="347"/>
      <c r="G49" s="344"/>
      <c r="H49" s="345"/>
      <c r="I49" s="347"/>
      <c r="J49" s="347"/>
    </row>
    <row r="50" spans="1:10" ht="15" customHeight="1">
      <c r="A50" s="342"/>
      <c r="B50" s="343"/>
      <c r="C50" s="348" t="s">
        <v>2716</v>
      </c>
      <c r="D50" s="348"/>
      <c r="E50" s="348"/>
      <c r="F50" s="348"/>
      <c r="G50" s="344"/>
      <c r="H50" s="345"/>
      <c r="I50" s="345"/>
      <c r="J50" s="345"/>
    </row>
    <row r="51" spans="1:10">
      <c r="A51" s="342"/>
      <c r="B51" s="343"/>
      <c r="C51" s="348"/>
      <c r="D51" s="348" t="s">
        <v>953</v>
      </c>
      <c r="E51" s="348" t="s">
        <v>2717</v>
      </c>
      <c r="F51" s="348"/>
      <c r="G51" s="347"/>
      <c r="H51" s="347"/>
      <c r="I51" s="345"/>
      <c r="J51" s="345"/>
    </row>
    <row r="52" spans="1:10">
      <c r="A52" s="346"/>
      <c r="B52" s="347"/>
      <c r="C52" s="347"/>
      <c r="D52" s="347"/>
      <c r="E52" s="349" t="s">
        <v>79</v>
      </c>
      <c r="F52" s="347"/>
      <c r="G52" s="350" t="s">
        <v>71</v>
      </c>
      <c r="H52" s="351">
        <v>0.31</v>
      </c>
      <c r="I52" s="351">
        <f>Material!D51</f>
        <v>6953.12</v>
      </c>
      <c r="J52" s="351">
        <f>H52*I52</f>
        <v>2155.4672</v>
      </c>
    </row>
    <row r="53" spans="1:10">
      <c r="A53" s="346"/>
      <c r="B53" s="347"/>
      <c r="C53" s="347"/>
      <c r="D53" s="347"/>
      <c r="E53" s="349" t="s">
        <v>2668</v>
      </c>
      <c r="F53" s="347"/>
      <c r="G53" s="350" t="s">
        <v>29</v>
      </c>
      <c r="H53" s="351">
        <v>1.05</v>
      </c>
      <c r="I53" s="351">
        <f>Material!D125</f>
        <v>1256</v>
      </c>
      <c r="J53" s="351">
        <f>H53*I53</f>
        <v>1318.8</v>
      </c>
    </row>
    <row r="54" spans="1:10">
      <c r="A54" s="342"/>
      <c r="B54" s="343"/>
      <c r="C54" s="348"/>
      <c r="D54" s="348" t="s">
        <v>955</v>
      </c>
      <c r="E54" s="348" t="s">
        <v>1230</v>
      </c>
      <c r="F54" s="348"/>
      <c r="G54" s="347"/>
      <c r="H54" s="347"/>
      <c r="I54" s="345"/>
      <c r="J54" s="345"/>
    </row>
    <row r="55" spans="1:10">
      <c r="A55" s="346"/>
      <c r="B55" s="347"/>
      <c r="C55" s="347"/>
      <c r="D55" s="347"/>
      <c r="E55" s="349" t="s">
        <v>17</v>
      </c>
      <c r="F55" s="347"/>
      <c r="G55" s="350" t="s">
        <v>4</v>
      </c>
      <c r="H55" s="351">
        <v>0.04</v>
      </c>
      <c r="I55" s="351">
        <f>Labour!D16</f>
        <v>466.67</v>
      </c>
      <c r="J55" s="351">
        <f>H55*I55</f>
        <v>18.666800000000002</v>
      </c>
    </row>
    <row r="56" spans="1:10">
      <c r="A56" s="346"/>
      <c r="B56" s="347"/>
      <c r="C56" s="347"/>
      <c r="D56" s="347"/>
      <c r="E56" s="349" t="s">
        <v>18</v>
      </c>
      <c r="F56" s="347"/>
      <c r="G56" s="350" t="s">
        <v>4</v>
      </c>
      <c r="H56" s="351">
        <v>0.9</v>
      </c>
      <c r="I56" s="351">
        <f>Labour!D17</f>
        <v>466.67</v>
      </c>
      <c r="J56" s="351">
        <f>H56*I56</f>
        <v>420.00300000000004</v>
      </c>
    </row>
    <row r="57" spans="1:10">
      <c r="A57" s="346"/>
      <c r="B57" s="347"/>
      <c r="C57" s="347"/>
      <c r="D57" s="347"/>
      <c r="E57" s="349" t="s">
        <v>3</v>
      </c>
      <c r="F57" s="347"/>
      <c r="G57" s="350" t="s">
        <v>4</v>
      </c>
      <c r="H57" s="351">
        <v>0.08</v>
      </c>
      <c r="I57" s="351">
        <f>Labour!D3</f>
        <v>466.67</v>
      </c>
      <c r="J57" s="351">
        <f>H57*I57</f>
        <v>37.333600000000004</v>
      </c>
    </row>
    <row r="58" spans="1:10">
      <c r="A58" s="342"/>
      <c r="B58" s="343"/>
      <c r="C58" s="348"/>
      <c r="D58" s="348" t="s">
        <v>2680</v>
      </c>
      <c r="E58" s="347"/>
      <c r="F58" s="348"/>
      <c r="G58" s="344"/>
      <c r="H58" s="345"/>
      <c r="I58" s="345"/>
      <c r="J58" s="345">
        <f>SUM(J52:J57)</f>
        <v>3950.2706000000003</v>
      </c>
    </row>
    <row r="59" spans="1:10">
      <c r="A59" s="342"/>
      <c r="B59" s="343"/>
      <c r="C59" s="348" t="s">
        <v>1014</v>
      </c>
      <c r="D59" s="348" t="s">
        <v>1038</v>
      </c>
      <c r="E59" s="348"/>
      <c r="F59" s="348"/>
      <c r="G59" s="347"/>
      <c r="H59" s="347"/>
      <c r="I59" s="345"/>
      <c r="J59" s="345"/>
    </row>
    <row r="60" spans="1:10">
      <c r="A60" s="346"/>
      <c r="B60" s="347"/>
      <c r="C60" s="347"/>
      <c r="D60" s="349" t="s">
        <v>1404</v>
      </c>
      <c r="E60" s="347"/>
      <c r="F60" s="347"/>
      <c r="G60" s="344"/>
      <c r="H60" s="345"/>
      <c r="I60" s="347"/>
      <c r="J60" s="347"/>
    </row>
    <row r="61" spans="1:10">
      <c r="A61" s="342"/>
      <c r="B61" s="343"/>
      <c r="C61" s="348"/>
      <c r="D61" s="348" t="s">
        <v>953</v>
      </c>
      <c r="E61" s="348" t="s">
        <v>1293</v>
      </c>
      <c r="F61" s="348"/>
      <c r="G61" s="347"/>
      <c r="H61" s="347"/>
      <c r="I61" s="345"/>
      <c r="J61" s="345"/>
    </row>
    <row r="62" spans="1:10">
      <c r="A62" s="346"/>
      <c r="B62" s="347"/>
      <c r="C62" s="347"/>
      <c r="D62" s="347"/>
      <c r="E62" s="349" t="s">
        <v>2718</v>
      </c>
      <c r="F62" s="347"/>
      <c r="G62" s="350" t="s">
        <v>56</v>
      </c>
      <c r="H62" s="351">
        <v>500</v>
      </c>
      <c r="I62" s="351">
        <f>Material!D50</f>
        <v>8</v>
      </c>
      <c r="J62" s="351">
        <f>I62*H62</f>
        <v>4000</v>
      </c>
    </row>
    <row r="63" spans="1:10" ht="14.25" customHeight="1">
      <c r="A63" s="346"/>
      <c r="B63" s="347"/>
      <c r="C63" s="347"/>
      <c r="D63" s="347"/>
      <c r="E63" s="349" t="s">
        <v>2703</v>
      </c>
      <c r="F63" s="347"/>
      <c r="G63" s="350" t="s">
        <v>29</v>
      </c>
      <c r="H63" s="351">
        <v>0.24</v>
      </c>
      <c r="I63" s="351">
        <f>'Chapter-11_Road'!J357</f>
        <v>7624.3291000000008</v>
      </c>
      <c r="J63" s="351">
        <f>H63*I63</f>
        <v>1829.8389840000002</v>
      </c>
    </row>
    <row r="64" spans="1:10">
      <c r="A64" s="342"/>
      <c r="B64" s="343"/>
      <c r="C64" s="348"/>
      <c r="D64" s="348" t="s">
        <v>955</v>
      </c>
      <c r="E64" s="348" t="s">
        <v>1230</v>
      </c>
      <c r="F64" s="348"/>
      <c r="G64" s="344"/>
      <c r="H64" s="345"/>
      <c r="I64" s="345"/>
      <c r="J64" s="345"/>
    </row>
    <row r="65" spans="1:10">
      <c r="A65" s="346"/>
      <c r="B65" s="347"/>
      <c r="C65" s="347"/>
      <c r="D65" s="347"/>
      <c r="E65" s="349" t="s">
        <v>17</v>
      </c>
      <c r="F65" s="347"/>
      <c r="G65" s="350" t="s">
        <v>4</v>
      </c>
      <c r="H65" s="351">
        <v>0.09</v>
      </c>
      <c r="I65" s="351">
        <f>Labour!D16</f>
        <v>466.67</v>
      </c>
      <c r="J65" s="351">
        <f>H65*I65</f>
        <v>42.000300000000003</v>
      </c>
    </row>
    <row r="66" spans="1:10">
      <c r="A66" s="346"/>
      <c r="B66" s="347"/>
      <c r="C66" s="347"/>
      <c r="D66" s="347"/>
      <c r="E66" s="349" t="s">
        <v>1849</v>
      </c>
      <c r="F66" s="347"/>
      <c r="G66" s="350" t="s">
        <v>4</v>
      </c>
      <c r="H66" s="351">
        <v>0.8</v>
      </c>
      <c r="I66" s="351">
        <f>Labour!D14</f>
        <v>642.33000000000004</v>
      </c>
      <c r="J66" s="351">
        <f>H66*I66</f>
        <v>513.86400000000003</v>
      </c>
    </row>
    <row r="67" spans="1:10">
      <c r="A67" s="346"/>
      <c r="B67" s="347"/>
      <c r="C67" s="347"/>
      <c r="D67" s="347"/>
      <c r="E67" s="349" t="s">
        <v>18</v>
      </c>
      <c r="F67" s="347"/>
      <c r="G67" s="350" t="s">
        <v>4</v>
      </c>
      <c r="H67" s="351">
        <v>1.6</v>
      </c>
      <c r="I67" s="351">
        <f>Labour!D17</f>
        <v>466.67</v>
      </c>
      <c r="J67" s="351">
        <f>H67*I67</f>
        <v>746.67200000000003</v>
      </c>
    </row>
    <row r="68" spans="1:10">
      <c r="A68" s="346"/>
      <c r="B68" s="347"/>
      <c r="C68" s="347"/>
      <c r="D68" s="347"/>
      <c r="E68" s="349" t="s">
        <v>3</v>
      </c>
      <c r="F68" s="347"/>
      <c r="G68" s="350" t="s">
        <v>4</v>
      </c>
      <c r="H68" s="351">
        <v>0.2</v>
      </c>
      <c r="I68" s="351">
        <f>Labour!D3</f>
        <v>466.67</v>
      </c>
      <c r="J68" s="351">
        <f>H68*I68</f>
        <v>93.334000000000003</v>
      </c>
    </row>
    <row r="69" spans="1:10" ht="12.75" customHeight="1">
      <c r="A69" s="346"/>
      <c r="B69" s="347"/>
      <c r="C69" s="347"/>
      <c r="D69" s="347"/>
      <c r="E69" s="753" t="s">
        <v>2713</v>
      </c>
      <c r="F69" s="753"/>
      <c r="G69" s="344"/>
      <c r="H69" s="345"/>
      <c r="I69" s="345"/>
      <c r="J69" s="351">
        <f>SUM(J61:J68)*5%</f>
        <v>361.28546419999998</v>
      </c>
    </row>
    <row r="70" spans="1:10">
      <c r="A70" s="342"/>
      <c r="B70" s="343"/>
      <c r="C70" s="348"/>
      <c r="D70" s="348" t="s">
        <v>957</v>
      </c>
      <c r="E70" s="348" t="s">
        <v>1390</v>
      </c>
      <c r="F70" s="348"/>
      <c r="G70" s="344"/>
      <c r="H70" s="345"/>
      <c r="I70" s="345"/>
      <c r="J70" s="345">
        <f>SUM(J61:J69)*12.5%</f>
        <v>948.37434352499997</v>
      </c>
    </row>
    <row r="71" spans="1:10">
      <c r="A71" s="342"/>
      <c r="B71" s="343"/>
      <c r="C71" s="348"/>
      <c r="D71" s="348"/>
      <c r="E71" s="348"/>
      <c r="F71" s="348"/>
      <c r="G71" s="344"/>
      <c r="H71" s="345"/>
      <c r="I71" s="345"/>
      <c r="J71" s="345"/>
    </row>
    <row r="72" spans="1:10">
      <c r="A72" s="342"/>
      <c r="B72" s="343"/>
      <c r="C72" s="348"/>
      <c r="D72" s="348" t="s">
        <v>1435</v>
      </c>
      <c r="E72" s="348"/>
      <c r="F72" s="348"/>
      <c r="G72" s="344"/>
      <c r="H72" s="345"/>
      <c r="I72" s="345"/>
      <c r="J72" s="345">
        <f>SUM(J61:J70)</f>
        <v>8535.3690917250005</v>
      </c>
    </row>
    <row r="73" spans="1:10" ht="30" customHeight="1">
      <c r="A73" s="342">
        <v>12.2</v>
      </c>
      <c r="B73" s="343">
        <v>600</v>
      </c>
      <c r="C73" s="755" t="s">
        <v>1039</v>
      </c>
      <c r="D73" s="755"/>
      <c r="E73" s="755"/>
      <c r="F73" s="755"/>
      <c r="G73" s="347"/>
      <c r="H73" s="347"/>
      <c r="I73" s="345"/>
      <c r="J73" s="345"/>
    </row>
    <row r="74" spans="1:10">
      <c r="A74" s="346"/>
      <c r="B74" s="347"/>
      <c r="C74" s="349" t="s">
        <v>2719</v>
      </c>
      <c r="D74" s="347"/>
      <c r="E74" s="347"/>
      <c r="F74" s="347"/>
      <c r="G74" s="347"/>
      <c r="H74" s="347"/>
      <c r="I74" s="347"/>
      <c r="J74" s="347"/>
    </row>
    <row r="75" spans="1:10">
      <c r="A75" s="346"/>
      <c r="B75" s="347"/>
      <c r="C75" s="349" t="s">
        <v>2477</v>
      </c>
      <c r="D75" s="347"/>
      <c r="E75" s="347"/>
      <c r="F75" s="347"/>
      <c r="G75" s="344"/>
      <c r="H75" s="345"/>
      <c r="I75" s="347"/>
      <c r="J75" s="347"/>
    </row>
    <row r="76" spans="1:10">
      <c r="A76" s="342"/>
      <c r="B76" s="343"/>
      <c r="C76" s="348" t="s">
        <v>953</v>
      </c>
      <c r="D76" s="348" t="s">
        <v>1293</v>
      </c>
      <c r="E76" s="348"/>
      <c r="F76" s="348"/>
      <c r="G76" s="347"/>
      <c r="H76" s="347"/>
      <c r="I76" s="345"/>
      <c r="J76" s="345"/>
    </row>
    <row r="77" spans="1:10">
      <c r="A77" s="346"/>
      <c r="B77" s="347"/>
      <c r="C77" s="347"/>
      <c r="D77" s="349" t="s">
        <v>2720</v>
      </c>
      <c r="E77" s="347"/>
      <c r="F77" s="347"/>
      <c r="G77" s="350" t="s">
        <v>29</v>
      </c>
      <c r="H77" s="351">
        <v>0.03</v>
      </c>
      <c r="I77" s="351">
        <f>'Chapter-11_Road'!J307</f>
        <v>5340.8945999999996</v>
      </c>
      <c r="J77" s="351">
        <f>H77*I77</f>
        <v>160.22683799999999</v>
      </c>
    </row>
    <row r="78" spans="1:10">
      <c r="A78" s="342"/>
      <c r="B78" s="343"/>
      <c r="C78" s="348" t="s">
        <v>955</v>
      </c>
      <c r="D78" s="348" t="s">
        <v>1230</v>
      </c>
      <c r="E78" s="348"/>
      <c r="F78" s="348"/>
      <c r="G78" s="344"/>
      <c r="H78" s="345"/>
      <c r="I78" s="345"/>
      <c r="J78" s="345"/>
    </row>
    <row r="79" spans="1:10">
      <c r="A79" s="346"/>
      <c r="B79" s="347"/>
      <c r="C79" s="347"/>
      <c r="D79" s="349" t="s">
        <v>17</v>
      </c>
      <c r="E79" s="347"/>
      <c r="F79" s="347"/>
      <c r="G79" s="350" t="s">
        <v>4</v>
      </c>
      <c r="H79" s="351">
        <v>0.04</v>
      </c>
      <c r="I79" s="351">
        <f>Labour!D16</f>
        <v>466.67</v>
      </c>
      <c r="J79" s="351">
        <f>H79*I79</f>
        <v>18.666800000000002</v>
      </c>
    </row>
    <row r="80" spans="1:10">
      <c r="A80" s="346"/>
      <c r="B80" s="347"/>
      <c r="C80" s="347"/>
      <c r="D80" s="349" t="s">
        <v>1849</v>
      </c>
      <c r="E80" s="347"/>
      <c r="F80" s="347"/>
      <c r="G80" s="350" t="s">
        <v>4</v>
      </c>
      <c r="H80" s="351">
        <v>0.5</v>
      </c>
      <c r="I80" s="351">
        <f>Labour!D14</f>
        <v>642.33000000000004</v>
      </c>
      <c r="J80" s="351">
        <f>H80*I80</f>
        <v>321.16500000000002</v>
      </c>
    </row>
    <row r="81" spans="1:10">
      <c r="A81" s="346"/>
      <c r="B81" s="347"/>
      <c r="C81" s="347"/>
      <c r="D81" s="349" t="s">
        <v>18</v>
      </c>
      <c r="E81" s="347"/>
      <c r="F81" s="347"/>
      <c r="G81" s="350" t="s">
        <v>4</v>
      </c>
      <c r="H81" s="351">
        <v>0.5</v>
      </c>
      <c r="I81" s="351">
        <f>Labour!D17</f>
        <v>466.67</v>
      </c>
      <c r="J81" s="351">
        <f>H81*I81</f>
        <v>233.33500000000001</v>
      </c>
    </row>
    <row r="82" spans="1:10">
      <c r="A82" s="346"/>
      <c r="B82" s="347"/>
      <c r="C82" s="347"/>
      <c r="D82" s="349" t="s">
        <v>3</v>
      </c>
      <c r="E82" s="347"/>
      <c r="F82" s="347"/>
      <c r="G82" s="350" t="s">
        <v>4</v>
      </c>
      <c r="H82" s="351">
        <v>0.2</v>
      </c>
      <c r="I82" s="351">
        <f>Labour!D3</f>
        <v>466.67</v>
      </c>
      <c r="J82" s="351">
        <f>H82*I82</f>
        <v>93.334000000000003</v>
      </c>
    </row>
    <row r="83" spans="1:10">
      <c r="A83" s="342"/>
      <c r="B83" s="343"/>
      <c r="C83" s="348" t="s">
        <v>957</v>
      </c>
      <c r="D83" s="348" t="s">
        <v>1390</v>
      </c>
      <c r="E83" s="348"/>
      <c r="F83" s="348"/>
      <c r="G83" s="344"/>
      <c r="H83" s="345"/>
      <c r="I83" s="345"/>
      <c r="J83" s="345">
        <f>SUM(J74:J82)*12.5%</f>
        <v>103.34095475000001</v>
      </c>
    </row>
    <row r="84" spans="1:10">
      <c r="A84" s="342"/>
      <c r="B84" s="343"/>
      <c r="C84" s="348"/>
      <c r="D84" s="348"/>
      <c r="E84" s="348"/>
      <c r="F84" s="348"/>
      <c r="G84" s="344"/>
      <c r="H84" s="345"/>
      <c r="I84" s="345"/>
      <c r="J84" s="345"/>
    </row>
    <row r="85" spans="1:10">
      <c r="A85" s="342"/>
      <c r="B85" s="343"/>
      <c r="C85" s="348" t="s">
        <v>2721</v>
      </c>
      <c r="D85" s="348"/>
      <c r="E85" s="348"/>
      <c r="F85" s="348"/>
      <c r="G85" s="347"/>
      <c r="H85" s="347"/>
      <c r="I85" s="345"/>
      <c r="J85" s="345">
        <f>SUM(J74:J83)</f>
        <v>930.06859275000011</v>
      </c>
    </row>
    <row r="86" spans="1:10" ht="15" customHeight="1">
      <c r="A86" s="346"/>
      <c r="B86" s="352" t="s">
        <v>726</v>
      </c>
      <c r="C86" s="353" t="s">
        <v>2722</v>
      </c>
      <c r="D86" s="347"/>
      <c r="E86" s="347"/>
      <c r="F86" s="347"/>
      <c r="G86" s="344"/>
      <c r="H86" s="345"/>
      <c r="I86" s="345"/>
      <c r="J86" s="347"/>
    </row>
    <row r="87" spans="1:10" ht="31.5" customHeight="1">
      <c r="A87" s="342">
        <v>12.3</v>
      </c>
      <c r="B87" s="343">
        <v>600</v>
      </c>
      <c r="C87" s="755" t="s">
        <v>1041</v>
      </c>
      <c r="D87" s="755"/>
      <c r="E87" s="755"/>
      <c r="F87" s="755"/>
      <c r="G87" s="347"/>
      <c r="H87" s="347"/>
      <c r="I87" s="345"/>
      <c r="J87" s="345"/>
    </row>
    <row r="88" spans="1:10">
      <c r="A88" s="346"/>
      <c r="B88" s="347"/>
      <c r="C88" s="349" t="s">
        <v>2719</v>
      </c>
      <c r="D88" s="347"/>
      <c r="E88" s="347"/>
      <c r="F88" s="347"/>
      <c r="G88" s="347"/>
      <c r="H88" s="347"/>
      <c r="I88" s="347"/>
      <c r="J88" s="347"/>
    </row>
    <row r="89" spans="1:10">
      <c r="A89" s="346"/>
      <c r="B89" s="347"/>
      <c r="C89" s="349" t="s">
        <v>2477</v>
      </c>
      <c r="D89" s="347"/>
      <c r="E89" s="347"/>
      <c r="F89" s="347"/>
      <c r="G89" s="344"/>
      <c r="H89" s="345"/>
      <c r="I89" s="347"/>
      <c r="J89" s="347"/>
    </row>
    <row r="90" spans="1:10">
      <c r="A90" s="342"/>
      <c r="B90" s="343"/>
      <c r="C90" s="348" t="s">
        <v>953</v>
      </c>
      <c r="D90" s="348" t="s">
        <v>1293</v>
      </c>
      <c r="E90" s="348"/>
      <c r="F90" s="348"/>
      <c r="G90" s="344"/>
      <c r="H90" s="345"/>
      <c r="I90" s="345"/>
      <c r="J90" s="345"/>
    </row>
    <row r="91" spans="1:10">
      <c r="A91" s="342"/>
      <c r="B91" s="343"/>
      <c r="C91" s="348"/>
      <c r="D91" s="349" t="s">
        <v>2723</v>
      </c>
      <c r="E91" s="348"/>
      <c r="F91" s="348"/>
      <c r="G91" s="350" t="s">
        <v>29</v>
      </c>
      <c r="H91" s="351">
        <v>0.24</v>
      </c>
      <c r="I91" s="351">
        <f>'Chapter-11_Road'!J332</f>
        <v>4436.9889999999996</v>
      </c>
      <c r="J91" s="351">
        <f>H91*I91</f>
        <v>1064.87736</v>
      </c>
    </row>
    <row r="92" spans="1:10">
      <c r="A92" s="342"/>
      <c r="B92" s="343"/>
      <c r="C92" s="348" t="s">
        <v>955</v>
      </c>
      <c r="D92" s="348" t="s">
        <v>1230</v>
      </c>
      <c r="E92" s="348"/>
      <c r="F92" s="348"/>
      <c r="G92" s="344"/>
      <c r="H92" s="345"/>
      <c r="I92" s="345"/>
      <c r="J92" s="345"/>
    </row>
    <row r="93" spans="1:10">
      <c r="A93" s="346"/>
      <c r="B93" s="347"/>
      <c r="C93" s="347"/>
      <c r="D93" s="349" t="s">
        <v>17</v>
      </c>
      <c r="E93" s="347"/>
      <c r="F93" s="347"/>
      <c r="G93" s="350" t="s">
        <v>4</v>
      </c>
      <c r="H93" s="351">
        <v>0.06</v>
      </c>
      <c r="I93" s="351">
        <f>Labour!D16</f>
        <v>466.67</v>
      </c>
      <c r="J93" s="351">
        <f>H93*I93</f>
        <v>28.0002</v>
      </c>
    </row>
    <row r="94" spans="1:10">
      <c r="A94" s="346"/>
      <c r="B94" s="347"/>
      <c r="C94" s="347"/>
      <c r="D94" s="349" t="s">
        <v>1849</v>
      </c>
      <c r="E94" s="347"/>
      <c r="F94" s="347"/>
      <c r="G94" s="350" t="s">
        <v>4</v>
      </c>
      <c r="H94" s="351">
        <v>0.6</v>
      </c>
      <c r="I94" s="351">
        <f>Labour!D14</f>
        <v>642.33000000000004</v>
      </c>
      <c r="J94" s="351">
        <f>H94*I94</f>
        <v>385.39800000000002</v>
      </c>
    </row>
    <row r="95" spans="1:10">
      <c r="A95" s="346"/>
      <c r="B95" s="347"/>
      <c r="C95" s="347"/>
      <c r="D95" s="349" t="s">
        <v>18</v>
      </c>
      <c r="E95" s="347"/>
      <c r="F95" s="347"/>
      <c r="G95" s="350" t="s">
        <v>4</v>
      </c>
      <c r="H95" s="351">
        <v>0.6</v>
      </c>
      <c r="I95" s="351">
        <f>Labour!D17</f>
        <v>466.67</v>
      </c>
      <c r="J95" s="351">
        <f>H95*I95</f>
        <v>280.00200000000001</v>
      </c>
    </row>
    <row r="96" spans="1:10">
      <c r="A96" s="346"/>
      <c r="B96" s="347"/>
      <c r="C96" s="347"/>
      <c r="D96" s="349" t="s">
        <v>3</v>
      </c>
      <c r="E96" s="347"/>
      <c r="F96" s="347"/>
      <c r="G96" s="350" t="s">
        <v>4</v>
      </c>
      <c r="H96" s="351">
        <v>0.3</v>
      </c>
      <c r="I96" s="351">
        <f>Labour!D3</f>
        <v>466.67</v>
      </c>
      <c r="J96" s="351">
        <f>H96*I96</f>
        <v>140.001</v>
      </c>
    </row>
    <row r="97" spans="1:10">
      <c r="A97" s="342"/>
      <c r="B97" s="343"/>
      <c r="C97" s="348" t="s">
        <v>957</v>
      </c>
      <c r="D97" s="348" t="s">
        <v>1390</v>
      </c>
      <c r="E97" s="348"/>
      <c r="F97" s="348"/>
      <c r="G97" s="344"/>
      <c r="H97" s="345"/>
      <c r="I97" s="345"/>
      <c r="J97" s="345">
        <f>SUM(J88:J96)*12.5%</f>
        <v>237.28482</v>
      </c>
    </row>
    <row r="98" spans="1:10">
      <c r="A98" s="342"/>
      <c r="B98" s="343"/>
      <c r="C98" s="348"/>
      <c r="D98" s="348"/>
      <c r="E98" s="348"/>
      <c r="F98" s="348"/>
      <c r="G98" s="344"/>
      <c r="H98" s="345"/>
      <c r="I98" s="345"/>
      <c r="J98" s="345"/>
    </row>
    <row r="99" spans="1:10">
      <c r="A99" s="342"/>
      <c r="B99" s="343"/>
      <c r="C99" s="348" t="s">
        <v>2724</v>
      </c>
      <c r="D99" s="348"/>
      <c r="E99" s="348"/>
      <c r="F99" s="348"/>
      <c r="G99" s="347"/>
      <c r="H99" s="347"/>
      <c r="I99" s="345"/>
      <c r="J99" s="345">
        <f>SUM(J88:J97)</f>
        <v>2135.5633800000001</v>
      </c>
    </row>
    <row r="100" spans="1:10" ht="16.5" customHeight="1">
      <c r="A100" s="346"/>
      <c r="B100" s="352" t="s">
        <v>726</v>
      </c>
      <c r="C100" s="354">
        <v>1</v>
      </c>
      <c r="D100" s="353" t="s">
        <v>2722</v>
      </c>
      <c r="E100" s="347"/>
      <c r="F100" s="347"/>
      <c r="G100" s="347"/>
      <c r="H100" s="347"/>
      <c r="I100" s="347"/>
      <c r="J100" s="347"/>
    </row>
    <row r="101" spans="1:10" ht="40.5" customHeight="1">
      <c r="A101" s="346"/>
      <c r="B101" s="347"/>
      <c r="C101" s="354">
        <v>2</v>
      </c>
      <c r="D101" s="754" t="s">
        <v>2725</v>
      </c>
      <c r="E101" s="754"/>
      <c r="F101" s="754"/>
      <c r="G101" s="347"/>
      <c r="H101" s="347"/>
      <c r="I101" s="347"/>
      <c r="J101" s="347"/>
    </row>
    <row r="102" spans="1:10" ht="43.5" customHeight="1">
      <c r="A102" s="346"/>
      <c r="B102" s="347"/>
      <c r="C102" s="354">
        <v>3</v>
      </c>
      <c r="D102" s="754" t="s">
        <v>2726</v>
      </c>
      <c r="E102" s="754"/>
      <c r="F102" s="754"/>
      <c r="G102" s="347"/>
      <c r="H102" s="347"/>
      <c r="I102" s="347"/>
      <c r="J102" s="347"/>
    </row>
    <row r="103" spans="1:10" ht="27.75" customHeight="1">
      <c r="A103" s="342">
        <v>12.4</v>
      </c>
      <c r="B103" s="343">
        <v>700</v>
      </c>
      <c r="C103" s="755" t="s">
        <v>1042</v>
      </c>
      <c r="D103" s="755"/>
      <c r="E103" s="755"/>
      <c r="F103" s="755"/>
      <c r="G103" s="344"/>
      <c r="H103" s="345"/>
      <c r="I103" s="347"/>
      <c r="J103" s="347"/>
    </row>
    <row r="104" spans="1:10">
      <c r="A104" s="342"/>
      <c r="B104" s="343"/>
      <c r="C104" s="348" t="s">
        <v>985</v>
      </c>
      <c r="D104" s="348" t="s">
        <v>1023</v>
      </c>
      <c r="E104" s="348"/>
      <c r="F104" s="348"/>
      <c r="G104" s="344"/>
      <c r="H104" s="345"/>
      <c r="I104" s="345"/>
      <c r="J104" s="345"/>
    </row>
    <row r="105" spans="1:10">
      <c r="A105" s="342"/>
      <c r="B105" s="343"/>
      <c r="C105" s="348"/>
      <c r="D105" s="348" t="s">
        <v>318</v>
      </c>
      <c r="E105" s="348" t="s">
        <v>1024</v>
      </c>
      <c r="F105" s="348"/>
      <c r="G105" s="347"/>
      <c r="H105" s="347"/>
      <c r="I105" s="345"/>
      <c r="J105" s="345"/>
    </row>
    <row r="106" spans="1:10">
      <c r="A106" s="346"/>
      <c r="B106" s="347"/>
      <c r="C106" s="347"/>
      <c r="D106" s="347"/>
      <c r="E106" s="349" t="s">
        <v>1404</v>
      </c>
      <c r="F106" s="347"/>
      <c r="G106" s="344"/>
      <c r="H106" s="345"/>
      <c r="I106" s="347"/>
      <c r="J106" s="347"/>
    </row>
    <row r="107" spans="1:10">
      <c r="A107" s="342"/>
      <c r="B107" s="343"/>
      <c r="C107" s="348"/>
      <c r="D107" s="348"/>
      <c r="E107" s="348" t="s">
        <v>953</v>
      </c>
      <c r="F107" s="348" t="s">
        <v>1293</v>
      </c>
      <c r="G107" s="347"/>
      <c r="H107" s="347"/>
      <c r="I107" s="345"/>
      <c r="J107" s="345"/>
    </row>
    <row r="108" spans="1:10">
      <c r="A108" s="346"/>
      <c r="B108" s="347"/>
      <c r="C108" s="347"/>
      <c r="D108" s="347"/>
      <c r="E108" s="347"/>
      <c r="F108" s="349" t="s">
        <v>2727</v>
      </c>
      <c r="G108" s="350" t="s">
        <v>29</v>
      </c>
      <c r="H108" s="351">
        <v>1.1000000000000001</v>
      </c>
      <c r="I108" s="351">
        <f>Material!D136</f>
        <v>900</v>
      </c>
      <c r="J108" s="351">
        <f>H108*I108</f>
        <v>990.00000000000011</v>
      </c>
    </row>
    <row r="109" spans="1:10" ht="29.25" customHeight="1">
      <c r="A109" s="346"/>
      <c r="B109" s="347"/>
      <c r="C109" s="347"/>
      <c r="D109" s="347"/>
      <c r="E109" s="347"/>
      <c r="F109" s="355" t="s">
        <v>2728</v>
      </c>
      <c r="G109" s="350" t="s">
        <v>56</v>
      </c>
      <c r="H109" s="351">
        <v>7</v>
      </c>
      <c r="I109" s="351">
        <f>Material!D49</f>
        <v>65</v>
      </c>
      <c r="J109" s="351">
        <f>I109*H109</f>
        <v>455</v>
      </c>
    </row>
    <row r="110" spans="1:10">
      <c r="A110" s="346"/>
      <c r="B110" s="347"/>
      <c r="C110" s="347"/>
      <c r="D110" s="347"/>
      <c r="E110" s="347"/>
      <c r="F110" s="349" t="s">
        <v>2729</v>
      </c>
      <c r="G110" s="350" t="s">
        <v>29</v>
      </c>
      <c r="H110" s="351">
        <v>0.3</v>
      </c>
      <c r="I110" s="351">
        <f>'Chapter-11_Road'!J307</f>
        <v>5340.8945999999996</v>
      </c>
      <c r="J110" s="351">
        <f>H110*I110</f>
        <v>1602.2683799999998</v>
      </c>
    </row>
    <row r="111" spans="1:10">
      <c r="A111" s="342"/>
      <c r="B111" s="343"/>
      <c r="C111" s="348"/>
      <c r="D111" s="348"/>
      <c r="E111" s="348" t="s">
        <v>955</v>
      </c>
      <c r="F111" s="348" t="s">
        <v>1230</v>
      </c>
      <c r="G111" s="347"/>
      <c r="H111" s="347"/>
      <c r="I111" s="345"/>
      <c r="J111" s="345"/>
    </row>
    <row r="112" spans="1:10">
      <c r="A112" s="346"/>
      <c r="B112" s="347"/>
      <c r="C112" s="347"/>
      <c r="D112" s="347"/>
      <c r="E112" s="347"/>
      <c r="F112" s="349" t="s">
        <v>17</v>
      </c>
      <c r="G112" s="350" t="s">
        <v>4</v>
      </c>
      <c r="H112" s="351">
        <v>0.14000000000000001</v>
      </c>
      <c r="I112" s="351">
        <f>Labour!D16</f>
        <v>466.67</v>
      </c>
      <c r="J112" s="351">
        <f>H112*I112</f>
        <v>65.333800000000011</v>
      </c>
    </row>
    <row r="113" spans="1:10">
      <c r="A113" s="346"/>
      <c r="B113" s="347"/>
      <c r="C113" s="347"/>
      <c r="D113" s="347"/>
      <c r="E113" s="347"/>
      <c r="F113" s="349" t="s">
        <v>1849</v>
      </c>
      <c r="G113" s="350" t="s">
        <v>4</v>
      </c>
      <c r="H113" s="351">
        <v>1.5</v>
      </c>
      <c r="I113" s="351">
        <f>Labour!D14</f>
        <v>642.33000000000004</v>
      </c>
      <c r="J113" s="351">
        <f>H113*I113</f>
        <v>963.49500000000012</v>
      </c>
    </row>
    <row r="114" spans="1:10">
      <c r="A114" s="346"/>
      <c r="B114" s="347"/>
      <c r="C114" s="347"/>
      <c r="D114" s="347"/>
      <c r="E114" s="347"/>
      <c r="F114" s="349" t="s">
        <v>18</v>
      </c>
      <c r="G114" s="350" t="s">
        <v>4</v>
      </c>
      <c r="H114" s="351">
        <v>2.1</v>
      </c>
      <c r="I114" s="351">
        <f>Labour!D17</f>
        <v>466.67</v>
      </c>
      <c r="J114" s="351">
        <f>H114*I114</f>
        <v>980.00700000000006</v>
      </c>
    </row>
    <row r="115" spans="1:10">
      <c r="A115" s="346"/>
      <c r="B115" s="347"/>
      <c r="C115" s="347"/>
      <c r="D115" s="347"/>
      <c r="E115" s="347"/>
      <c r="F115" s="349" t="s">
        <v>3</v>
      </c>
      <c r="G115" s="350" t="s">
        <v>4</v>
      </c>
      <c r="H115" s="351">
        <v>0.08</v>
      </c>
      <c r="I115" s="351">
        <f>Labour!D3</f>
        <v>466.67</v>
      </c>
      <c r="J115" s="351">
        <f>H115*I115</f>
        <v>37.333600000000004</v>
      </c>
    </row>
    <row r="116" spans="1:10" ht="25.5">
      <c r="A116" s="346"/>
      <c r="B116" s="347"/>
      <c r="C116" s="347"/>
      <c r="D116" s="347"/>
      <c r="E116" s="347"/>
      <c r="F116" s="355" t="s">
        <v>2730</v>
      </c>
      <c r="G116" s="344"/>
      <c r="H116" s="345"/>
      <c r="I116" s="347"/>
      <c r="J116" s="351">
        <f>SUM(J108:J115)*5%</f>
        <v>254.67188900000002</v>
      </c>
    </row>
    <row r="117" spans="1:10">
      <c r="A117" s="342"/>
      <c r="B117" s="343"/>
      <c r="C117" s="348"/>
      <c r="D117" s="348"/>
      <c r="E117" s="348" t="s">
        <v>957</v>
      </c>
      <c r="F117" s="348" t="s">
        <v>1390</v>
      </c>
      <c r="G117" s="344"/>
      <c r="H117" s="345"/>
      <c r="I117" s="345"/>
      <c r="J117" s="345">
        <f>SUM(J108:J116)*12.5%</f>
        <v>668.51370862500005</v>
      </c>
    </row>
    <row r="118" spans="1:10">
      <c r="A118" s="342"/>
      <c r="B118" s="343"/>
      <c r="C118" s="348"/>
      <c r="D118" s="348"/>
      <c r="E118" s="348"/>
      <c r="F118" s="348"/>
      <c r="G118" s="344"/>
      <c r="H118" s="345"/>
      <c r="I118" s="345"/>
      <c r="J118" s="345"/>
    </row>
    <row r="119" spans="1:10">
      <c r="A119" s="342"/>
      <c r="B119" s="343"/>
      <c r="C119" s="348"/>
      <c r="D119" s="348"/>
      <c r="E119" s="348" t="s">
        <v>1435</v>
      </c>
      <c r="F119" s="348"/>
      <c r="G119" s="344"/>
      <c r="H119" s="345"/>
      <c r="I119" s="345"/>
      <c r="J119" s="345">
        <f>SUM(J108:J117)</f>
        <v>6016.6233776250001</v>
      </c>
    </row>
    <row r="120" spans="1:10">
      <c r="A120" s="342"/>
      <c r="B120" s="343"/>
      <c r="C120" s="348"/>
      <c r="D120" s="348" t="s">
        <v>301</v>
      </c>
      <c r="E120" s="348" t="s">
        <v>886</v>
      </c>
      <c r="F120" s="348"/>
      <c r="G120" s="347"/>
      <c r="H120" s="347"/>
      <c r="I120" s="345"/>
      <c r="J120" s="345"/>
    </row>
    <row r="121" spans="1:10">
      <c r="A121" s="346"/>
      <c r="B121" s="347"/>
      <c r="C121" s="347"/>
      <c r="D121" s="347"/>
      <c r="E121" s="349" t="s">
        <v>1404</v>
      </c>
      <c r="F121" s="347"/>
      <c r="G121" s="344"/>
      <c r="H121" s="345"/>
      <c r="I121" s="347"/>
      <c r="J121" s="347"/>
    </row>
    <row r="122" spans="1:10">
      <c r="A122" s="342"/>
      <c r="B122" s="343"/>
      <c r="C122" s="348"/>
      <c r="D122" s="348"/>
      <c r="E122" s="348" t="s">
        <v>953</v>
      </c>
      <c r="F122" s="348" t="s">
        <v>1293</v>
      </c>
      <c r="G122" s="347"/>
      <c r="H122" s="347"/>
      <c r="I122" s="345"/>
      <c r="J122" s="345"/>
    </row>
    <row r="123" spans="1:10">
      <c r="A123" s="346"/>
      <c r="B123" s="347"/>
      <c r="C123" s="347"/>
      <c r="D123" s="347"/>
      <c r="E123" s="347"/>
      <c r="F123" s="349" t="s">
        <v>2731</v>
      </c>
      <c r="G123" s="350" t="s">
        <v>29</v>
      </c>
      <c r="H123" s="351">
        <v>1.1000000000000001</v>
      </c>
      <c r="I123" s="351">
        <f>Material!D136</f>
        <v>900</v>
      </c>
      <c r="J123" s="351">
        <f>H123*I123</f>
        <v>990.00000000000011</v>
      </c>
    </row>
    <row r="124" spans="1:10" ht="25.5">
      <c r="A124" s="346"/>
      <c r="B124" s="347"/>
      <c r="C124" s="347"/>
      <c r="D124" s="347"/>
      <c r="E124" s="347"/>
      <c r="F124" s="355" t="s">
        <v>2728</v>
      </c>
      <c r="G124" s="350" t="s">
        <v>56</v>
      </c>
      <c r="H124" s="351">
        <v>7</v>
      </c>
      <c r="I124" s="351">
        <f>Material!D49</f>
        <v>65</v>
      </c>
      <c r="J124" s="351">
        <f>I124*H124</f>
        <v>455</v>
      </c>
    </row>
    <row r="125" spans="1:10">
      <c r="A125" s="346"/>
      <c r="B125" s="347"/>
      <c r="C125" s="347"/>
      <c r="D125" s="347"/>
      <c r="E125" s="347"/>
      <c r="F125" s="349" t="s">
        <v>2732</v>
      </c>
      <c r="G125" s="350" t="s">
        <v>29</v>
      </c>
      <c r="H125" s="351">
        <v>0.3</v>
      </c>
      <c r="I125" s="351">
        <f>'Chapter-11_Road'!J332</f>
        <v>4436.9889999999996</v>
      </c>
      <c r="J125" s="351">
        <f>H125*I125</f>
        <v>1331.0966999999998</v>
      </c>
    </row>
    <row r="126" spans="1:10">
      <c r="A126" s="342"/>
      <c r="B126" s="343"/>
      <c r="C126" s="348"/>
      <c r="D126" s="348"/>
      <c r="E126" s="348" t="s">
        <v>955</v>
      </c>
      <c r="F126" s="348" t="s">
        <v>1230</v>
      </c>
      <c r="G126" s="347"/>
      <c r="H126" s="347"/>
      <c r="I126" s="347"/>
      <c r="J126" s="345"/>
    </row>
    <row r="127" spans="1:10">
      <c r="A127" s="346"/>
      <c r="B127" s="347"/>
      <c r="C127" s="347"/>
      <c r="D127" s="347"/>
      <c r="E127" s="347"/>
      <c r="F127" s="349" t="s">
        <v>17</v>
      </c>
      <c r="G127" s="350" t="s">
        <v>4</v>
      </c>
      <c r="H127" s="351">
        <v>0.14000000000000001</v>
      </c>
      <c r="I127" s="351">
        <f>Labour!D16</f>
        <v>466.67</v>
      </c>
      <c r="J127" s="351">
        <f>H127*I127</f>
        <v>65.333800000000011</v>
      </c>
    </row>
    <row r="128" spans="1:10">
      <c r="A128" s="346"/>
      <c r="B128" s="347"/>
      <c r="C128" s="347"/>
      <c r="D128" s="347"/>
      <c r="E128" s="347"/>
      <c r="F128" s="349" t="s">
        <v>1849</v>
      </c>
      <c r="G128" s="350" t="s">
        <v>4</v>
      </c>
      <c r="H128" s="351">
        <v>1.5</v>
      </c>
      <c r="I128" s="351">
        <f>Labour!D14</f>
        <v>642.33000000000004</v>
      </c>
      <c r="J128" s="351">
        <f>H128*I128</f>
        <v>963.49500000000012</v>
      </c>
    </row>
    <row r="129" spans="1:10">
      <c r="A129" s="346"/>
      <c r="B129" s="347"/>
      <c r="C129" s="347"/>
      <c r="D129" s="347"/>
      <c r="E129" s="347"/>
      <c r="F129" s="349" t="s">
        <v>18</v>
      </c>
      <c r="G129" s="350" t="s">
        <v>4</v>
      </c>
      <c r="H129" s="351">
        <v>2.1</v>
      </c>
      <c r="I129" s="351">
        <f>Labour!D17</f>
        <v>466.67</v>
      </c>
      <c r="J129" s="351">
        <f>H129*I129</f>
        <v>980.00700000000006</v>
      </c>
    </row>
    <row r="130" spans="1:10">
      <c r="A130" s="346"/>
      <c r="B130" s="347"/>
      <c r="C130" s="347"/>
      <c r="D130" s="347"/>
      <c r="E130" s="347"/>
      <c r="F130" s="349" t="s">
        <v>3</v>
      </c>
      <c r="G130" s="350" t="s">
        <v>4</v>
      </c>
      <c r="H130" s="351">
        <v>0.08</v>
      </c>
      <c r="I130" s="351">
        <f>Labour!D3</f>
        <v>466.67</v>
      </c>
      <c r="J130" s="351">
        <f>H130*I130</f>
        <v>37.333600000000004</v>
      </c>
    </row>
    <row r="131" spans="1:10" ht="29.25" customHeight="1">
      <c r="A131" s="346"/>
      <c r="B131" s="347"/>
      <c r="C131" s="347"/>
      <c r="D131" s="347"/>
      <c r="E131" s="347"/>
      <c r="F131" s="355" t="s">
        <v>2733</v>
      </c>
      <c r="G131" s="344"/>
      <c r="H131" s="345"/>
      <c r="I131" s="347"/>
      <c r="J131" s="351">
        <f>SUM(J123:J130)*5%</f>
        <v>241.11330500000005</v>
      </c>
    </row>
    <row r="132" spans="1:10">
      <c r="A132" s="342"/>
      <c r="B132" s="343"/>
      <c r="C132" s="348"/>
      <c r="D132" s="348"/>
      <c r="E132" s="348" t="s">
        <v>1261</v>
      </c>
      <c r="F132" s="348" t="s">
        <v>1390</v>
      </c>
      <c r="G132" s="344"/>
      <c r="H132" s="345"/>
      <c r="I132" s="345"/>
      <c r="J132" s="345">
        <f>SUM(J123:J131)*12.5%</f>
        <v>632.92242562500007</v>
      </c>
    </row>
    <row r="133" spans="1:10">
      <c r="A133" s="342"/>
      <c r="B133" s="343"/>
      <c r="C133" s="348"/>
      <c r="D133" s="348"/>
      <c r="E133" s="348"/>
      <c r="F133" s="348"/>
      <c r="G133" s="344"/>
      <c r="H133" s="345"/>
      <c r="I133" s="345"/>
      <c r="J133" s="345"/>
    </row>
    <row r="134" spans="1:10">
      <c r="A134" s="342"/>
      <c r="B134" s="343"/>
      <c r="C134" s="348"/>
      <c r="D134" s="348"/>
      <c r="E134" s="348" t="s">
        <v>1435</v>
      </c>
      <c r="F134" s="348"/>
      <c r="G134" s="344"/>
      <c r="H134" s="345"/>
      <c r="I134" s="345"/>
      <c r="J134" s="345">
        <f>SUM(J123:J132)</f>
        <v>5696.3018306250005</v>
      </c>
    </row>
    <row r="135" spans="1:10">
      <c r="A135" s="342"/>
      <c r="B135" s="343"/>
      <c r="C135" s="348"/>
      <c r="D135" s="348" t="s">
        <v>810</v>
      </c>
      <c r="E135" s="348" t="s">
        <v>1043</v>
      </c>
      <c r="F135" s="348"/>
      <c r="G135" s="347"/>
      <c r="H135" s="347"/>
      <c r="I135" s="345"/>
      <c r="J135" s="345"/>
    </row>
    <row r="136" spans="1:10">
      <c r="A136" s="346"/>
      <c r="B136" s="347"/>
      <c r="C136" s="347"/>
      <c r="D136" s="347"/>
      <c r="E136" s="349" t="s">
        <v>1404</v>
      </c>
      <c r="F136" s="347"/>
      <c r="G136" s="344"/>
      <c r="H136" s="345"/>
      <c r="I136" s="347"/>
      <c r="J136" s="347"/>
    </row>
    <row r="137" spans="1:10">
      <c r="A137" s="342"/>
      <c r="B137" s="343"/>
      <c r="C137" s="348"/>
      <c r="D137" s="348"/>
      <c r="E137" s="348" t="s">
        <v>1128</v>
      </c>
      <c r="F137" s="348" t="s">
        <v>1293</v>
      </c>
      <c r="G137" s="347"/>
      <c r="H137" s="347"/>
      <c r="I137" s="345"/>
      <c r="J137" s="345"/>
    </row>
    <row r="138" spans="1:10">
      <c r="A138" s="346"/>
      <c r="B138" s="347"/>
      <c r="C138" s="347"/>
      <c r="D138" s="347"/>
      <c r="E138" s="347"/>
      <c r="F138" s="349" t="s">
        <v>2727</v>
      </c>
      <c r="G138" s="350" t="s">
        <v>29</v>
      </c>
      <c r="H138" s="351">
        <v>0.6</v>
      </c>
      <c r="I138" s="351">
        <f>Material!D136</f>
        <v>900</v>
      </c>
      <c r="J138" s="351">
        <f>H138*I138</f>
        <v>540</v>
      </c>
    </row>
    <row r="139" spans="1:10" ht="25.5">
      <c r="A139" s="346"/>
      <c r="B139" s="347"/>
      <c r="C139" s="347"/>
      <c r="D139" s="347"/>
      <c r="E139" s="347"/>
      <c r="F139" s="355" t="s">
        <v>2728</v>
      </c>
      <c r="G139" s="350" t="s">
        <v>56</v>
      </c>
      <c r="H139" s="351">
        <v>7</v>
      </c>
      <c r="I139" s="351">
        <f>Material!D49</f>
        <v>65</v>
      </c>
      <c r="J139" s="351">
        <f>I139*H139</f>
        <v>455</v>
      </c>
    </row>
    <row r="140" spans="1:10">
      <c r="A140" s="346"/>
      <c r="B140" s="347"/>
      <c r="C140" s="347"/>
      <c r="D140" s="347"/>
      <c r="E140" s="347"/>
      <c r="F140" s="349" t="s">
        <v>2734</v>
      </c>
      <c r="G140" s="350" t="s">
        <v>29</v>
      </c>
      <c r="H140" s="351">
        <v>0.5</v>
      </c>
      <c r="I140" s="351">
        <f>Material!D47</f>
        <v>500</v>
      </c>
      <c r="J140" s="351">
        <f>I140*H140</f>
        <v>250</v>
      </c>
    </row>
    <row r="141" spans="1:10">
      <c r="A141" s="346"/>
      <c r="B141" s="347"/>
      <c r="C141" s="347"/>
      <c r="D141" s="347"/>
      <c r="E141" s="347"/>
      <c r="F141" s="349" t="s">
        <v>2735</v>
      </c>
      <c r="G141" s="350" t="s">
        <v>29</v>
      </c>
      <c r="H141" s="351">
        <v>0.33</v>
      </c>
      <c r="I141" s="351">
        <f>J58</f>
        <v>3950.2706000000003</v>
      </c>
      <c r="J141" s="351">
        <f>I141*H141</f>
        <v>1303.5892980000001</v>
      </c>
    </row>
    <row r="142" spans="1:10">
      <c r="A142" s="342"/>
      <c r="B142" s="343"/>
      <c r="C142" s="348"/>
      <c r="D142" s="348"/>
      <c r="E142" s="348" t="s">
        <v>1269</v>
      </c>
      <c r="F142" s="348" t="s">
        <v>1230</v>
      </c>
      <c r="G142" s="347"/>
      <c r="H142" s="347"/>
      <c r="I142" s="345"/>
      <c r="J142" s="345"/>
    </row>
    <row r="143" spans="1:10">
      <c r="A143" s="346"/>
      <c r="B143" s="347"/>
      <c r="C143" s="347"/>
      <c r="D143" s="347"/>
      <c r="E143" s="347"/>
      <c r="F143" s="349" t="s">
        <v>17</v>
      </c>
      <c r="G143" s="350" t="s">
        <v>4</v>
      </c>
      <c r="H143" s="351">
        <v>0.14000000000000001</v>
      </c>
      <c r="I143" s="351">
        <f>Labour!D16</f>
        <v>466.67</v>
      </c>
      <c r="J143" s="351">
        <f>H143*I143</f>
        <v>65.333800000000011</v>
      </c>
    </row>
    <row r="144" spans="1:10">
      <c r="A144" s="346"/>
      <c r="B144" s="347"/>
      <c r="C144" s="347"/>
      <c r="D144" s="347"/>
      <c r="E144" s="347"/>
      <c r="F144" s="349" t="s">
        <v>1849</v>
      </c>
      <c r="G144" s="350" t="s">
        <v>4</v>
      </c>
      <c r="H144" s="351">
        <v>1.3</v>
      </c>
      <c r="I144" s="351">
        <f>Labour!D14</f>
        <v>642.33000000000004</v>
      </c>
      <c r="J144" s="351">
        <f>H144*I144</f>
        <v>835.02900000000011</v>
      </c>
    </row>
    <row r="145" spans="1:10">
      <c r="A145" s="346"/>
      <c r="B145" s="347"/>
      <c r="C145" s="347"/>
      <c r="D145" s="347"/>
      <c r="E145" s="347"/>
      <c r="F145" s="349" t="s">
        <v>18</v>
      </c>
      <c r="G145" s="350" t="s">
        <v>4</v>
      </c>
      <c r="H145" s="351">
        <v>2</v>
      </c>
      <c r="I145" s="351">
        <f>Labour!D17</f>
        <v>466.67</v>
      </c>
      <c r="J145" s="351">
        <f>H145*I145</f>
        <v>933.34</v>
      </c>
    </row>
    <row r="146" spans="1:10">
      <c r="A146" s="346"/>
      <c r="B146" s="347"/>
      <c r="C146" s="347"/>
      <c r="D146" s="347"/>
      <c r="E146" s="347"/>
      <c r="F146" s="349" t="s">
        <v>3</v>
      </c>
      <c r="G146" s="350" t="s">
        <v>4</v>
      </c>
      <c r="H146" s="351">
        <v>0.08</v>
      </c>
      <c r="I146" s="351">
        <f>Labour!D3</f>
        <v>466.67</v>
      </c>
      <c r="J146" s="351">
        <f>H146*I146</f>
        <v>37.333600000000004</v>
      </c>
    </row>
    <row r="147" spans="1:10">
      <c r="A147" s="346"/>
      <c r="B147" s="347"/>
      <c r="C147" s="347"/>
      <c r="D147" s="347"/>
      <c r="E147" s="347"/>
      <c r="F147" s="349" t="s">
        <v>2736</v>
      </c>
      <c r="G147" s="344"/>
      <c r="H147" s="345"/>
      <c r="I147" s="347"/>
      <c r="J147" s="351">
        <f>SUM(J138:J146)*5%</f>
        <v>220.98128489999999</v>
      </c>
    </row>
    <row r="148" spans="1:10">
      <c r="A148" s="342"/>
      <c r="B148" s="343"/>
      <c r="C148" s="348"/>
      <c r="D148" s="348"/>
      <c r="E148" s="348" t="s">
        <v>957</v>
      </c>
      <c r="F148" s="348" t="s">
        <v>1390</v>
      </c>
      <c r="G148" s="344"/>
      <c r="H148" s="345"/>
      <c r="I148" s="345"/>
      <c r="J148" s="345">
        <f>SUM(J138:J147)*12.5%</f>
        <v>580.07587286249998</v>
      </c>
    </row>
    <row r="149" spans="1:10">
      <c r="A149" s="342"/>
      <c r="B149" s="343"/>
      <c r="C149" s="348"/>
      <c r="D149" s="348"/>
      <c r="E149" s="348"/>
      <c r="F149" s="348"/>
      <c r="G149" s="344"/>
      <c r="H149" s="345"/>
      <c r="I149" s="345"/>
      <c r="J149" s="345"/>
    </row>
    <row r="150" spans="1:10">
      <c r="A150" s="342"/>
      <c r="B150" s="343"/>
      <c r="C150" s="348"/>
      <c r="D150" s="348"/>
      <c r="E150" s="348" t="s">
        <v>1435</v>
      </c>
      <c r="F150" s="348"/>
      <c r="G150" s="344"/>
      <c r="H150" s="345"/>
      <c r="I150" s="345"/>
      <c r="J150" s="345">
        <f>SUM(J138:J148)</f>
        <v>5220.6828557624995</v>
      </c>
    </row>
    <row r="151" spans="1:10">
      <c r="A151" s="342"/>
      <c r="B151" s="343"/>
      <c r="C151" s="348"/>
      <c r="D151" s="348" t="s">
        <v>305</v>
      </c>
      <c r="E151" s="348" t="s">
        <v>1031</v>
      </c>
      <c r="F151" s="348"/>
      <c r="G151" s="347"/>
      <c r="H151" s="347"/>
      <c r="I151" s="345"/>
      <c r="J151" s="345"/>
    </row>
    <row r="152" spans="1:10">
      <c r="A152" s="346"/>
      <c r="B152" s="347"/>
      <c r="C152" s="347"/>
      <c r="D152" s="347"/>
      <c r="E152" s="349" t="s">
        <v>1404</v>
      </c>
      <c r="F152" s="347"/>
      <c r="G152" s="344"/>
      <c r="H152" s="345"/>
      <c r="I152" s="347"/>
      <c r="J152" s="347"/>
    </row>
    <row r="153" spans="1:10">
      <c r="A153" s="342"/>
      <c r="B153" s="343"/>
      <c r="C153" s="348"/>
      <c r="D153" s="348"/>
      <c r="E153" s="348" t="s">
        <v>953</v>
      </c>
      <c r="F153" s="348" t="s">
        <v>1293</v>
      </c>
      <c r="G153" s="347"/>
      <c r="H153" s="347"/>
      <c r="I153" s="345"/>
      <c r="J153" s="345"/>
    </row>
    <row r="154" spans="1:10">
      <c r="A154" s="346"/>
      <c r="B154" s="347"/>
      <c r="C154" s="347"/>
      <c r="D154" s="347"/>
      <c r="E154" s="347"/>
      <c r="F154" s="349" t="s">
        <v>2727</v>
      </c>
      <c r="G154" s="350" t="s">
        <v>29</v>
      </c>
      <c r="H154" s="351">
        <v>1.1000000000000001</v>
      </c>
      <c r="I154" s="351">
        <f>Material!D136</f>
        <v>900</v>
      </c>
      <c r="J154" s="351">
        <f>H154*I154</f>
        <v>990.00000000000011</v>
      </c>
    </row>
    <row r="155" spans="1:10" ht="31.5" customHeight="1">
      <c r="A155" s="346"/>
      <c r="B155" s="347"/>
      <c r="C155" s="347"/>
      <c r="D155" s="347"/>
      <c r="E155" s="347"/>
      <c r="F155" s="355" t="s">
        <v>2728</v>
      </c>
      <c r="G155" s="350" t="s">
        <v>56</v>
      </c>
      <c r="H155" s="351">
        <v>7</v>
      </c>
      <c r="I155" s="351">
        <f>Material!D49</f>
        <v>65</v>
      </c>
      <c r="J155" s="351">
        <f>I155*H155</f>
        <v>455</v>
      </c>
    </row>
    <row r="156" spans="1:10">
      <c r="A156" s="346"/>
      <c r="B156" s="347"/>
      <c r="C156" s="347"/>
      <c r="D156" s="347"/>
      <c r="E156" s="347"/>
      <c r="F156" s="349" t="s">
        <v>2737</v>
      </c>
      <c r="G156" s="350" t="s">
        <v>29</v>
      </c>
      <c r="H156" s="351">
        <v>0.3</v>
      </c>
      <c r="I156" s="351">
        <f>'Chapter-11_Road'!J357</f>
        <v>7624.3291000000008</v>
      </c>
      <c r="J156" s="351">
        <f>H156*I156</f>
        <v>2287.29873</v>
      </c>
    </row>
    <row r="157" spans="1:10">
      <c r="A157" s="342"/>
      <c r="B157" s="343"/>
      <c r="C157" s="348"/>
      <c r="D157" s="348"/>
      <c r="E157" s="348" t="s">
        <v>955</v>
      </c>
      <c r="F157" s="348" t="s">
        <v>1468</v>
      </c>
      <c r="G157" s="347"/>
      <c r="H157" s="347"/>
      <c r="I157" s="347"/>
      <c r="J157" s="345"/>
    </row>
    <row r="158" spans="1:10">
      <c r="A158" s="346"/>
      <c r="B158" s="347"/>
      <c r="C158" s="347"/>
      <c r="D158" s="347"/>
      <c r="E158" s="347"/>
      <c r="F158" s="349" t="s">
        <v>17</v>
      </c>
      <c r="G158" s="350" t="s">
        <v>4</v>
      </c>
      <c r="H158" s="351">
        <v>0.14000000000000001</v>
      </c>
      <c r="I158" s="351">
        <f>Labour!D16</f>
        <v>466.67</v>
      </c>
      <c r="J158" s="351">
        <f>H158*I158</f>
        <v>65.333800000000011</v>
      </c>
    </row>
    <row r="159" spans="1:10">
      <c r="A159" s="346"/>
      <c r="B159" s="347"/>
      <c r="C159" s="347"/>
      <c r="D159" s="347"/>
      <c r="E159" s="347"/>
      <c r="F159" s="349" t="s">
        <v>1849</v>
      </c>
      <c r="G159" s="350" t="s">
        <v>4</v>
      </c>
      <c r="H159" s="351">
        <v>1.5</v>
      </c>
      <c r="I159" s="351">
        <f>Labour!D14</f>
        <v>642.33000000000004</v>
      </c>
      <c r="J159" s="351">
        <f>H159*I159</f>
        <v>963.49500000000012</v>
      </c>
    </row>
    <row r="160" spans="1:10">
      <c r="A160" s="346"/>
      <c r="B160" s="347"/>
      <c r="C160" s="347"/>
      <c r="D160" s="347"/>
      <c r="E160" s="347"/>
      <c r="F160" s="349" t="s">
        <v>18</v>
      </c>
      <c r="G160" s="350" t="s">
        <v>4</v>
      </c>
      <c r="H160" s="351">
        <v>2.1</v>
      </c>
      <c r="I160" s="351">
        <f>Labour!D17</f>
        <v>466.67</v>
      </c>
      <c r="J160" s="351">
        <f>H160*I160</f>
        <v>980.00700000000006</v>
      </c>
    </row>
    <row r="161" spans="1:10">
      <c r="A161" s="346"/>
      <c r="B161" s="347"/>
      <c r="C161" s="347"/>
      <c r="D161" s="347"/>
      <c r="E161" s="347"/>
      <c r="F161" s="349" t="s">
        <v>3</v>
      </c>
      <c r="G161" s="350" t="s">
        <v>4</v>
      </c>
      <c r="H161" s="351">
        <v>0.08</v>
      </c>
      <c r="I161" s="351">
        <f>Labour!D3</f>
        <v>466.67</v>
      </c>
      <c r="J161" s="351">
        <f>H161*I161</f>
        <v>37.333600000000004</v>
      </c>
    </row>
    <row r="162" spans="1:10">
      <c r="A162" s="346"/>
      <c r="B162" s="347"/>
      <c r="C162" s="347"/>
      <c r="D162" s="347"/>
      <c r="E162" s="347"/>
      <c r="F162" s="349" t="s">
        <v>2738</v>
      </c>
      <c r="G162" s="344"/>
      <c r="H162" s="345"/>
      <c r="I162" s="347"/>
      <c r="J162" s="351">
        <f>SUM(J153:J161)*5%</f>
        <v>288.9234065</v>
      </c>
    </row>
    <row r="163" spans="1:10">
      <c r="A163" s="342"/>
      <c r="B163" s="343"/>
      <c r="C163" s="348"/>
      <c r="D163" s="348"/>
      <c r="E163" s="348" t="s">
        <v>1261</v>
      </c>
      <c r="F163" s="348" t="s">
        <v>1390</v>
      </c>
      <c r="G163" s="344"/>
      <c r="H163" s="345"/>
      <c r="I163" s="345"/>
      <c r="J163" s="345">
        <f>SUM(J153:J162)*12.5%</f>
        <v>758.42394206249992</v>
      </c>
    </row>
    <row r="164" spans="1:10">
      <c r="A164" s="342"/>
      <c r="B164" s="343"/>
      <c r="C164" s="348"/>
      <c r="D164" s="348"/>
      <c r="E164" s="348"/>
      <c r="F164" s="348"/>
      <c r="G164" s="344"/>
      <c r="H164" s="345"/>
      <c r="I164" s="345"/>
      <c r="J164" s="345"/>
    </row>
    <row r="165" spans="1:10">
      <c r="A165" s="342"/>
      <c r="B165" s="343"/>
      <c r="C165" s="348"/>
      <c r="D165" s="348"/>
      <c r="E165" s="348" t="s">
        <v>1435</v>
      </c>
      <c r="F165" s="348"/>
      <c r="G165" s="344"/>
      <c r="H165" s="345"/>
      <c r="I165" s="345"/>
      <c r="J165" s="345">
        <f>SUM(J153:J163)</f>
        <v>6825.8154785624993</v>
      </c>
    </row>
    <row r="166" spans="1:10">
      <c r="A166" s="342"/>
      <c r="B166" s="343"/>
      <c r="C166" s="348" t="s">
        <v>989</v>
      </c>
      <c r="D166" s="348" t="s">
        <v>1044</v>
      </c>
      <c r="E166" s="348"/>
      <c r="F166" s="348"/>
      <c r="G166" s="344"/>
      <c r="H166" s="345"/>
      <c r="I166" s="345"/>
      <c r="J166" s="345"/>
    </row>
    <row r="167" spans="1:10">
      <c r="A167" s="342"/>
      <c r="B167" s="343"/>
      <c r="C167" s="348"/>
      <c r="D167" s="348" t="s">
        <v>299</v>
      </c>
      <c r="E167" s="348" t="s">
        <v>1045</v>
      </c>
      <c r="F167" s="348"/>
      <c r="G167" s="347"/>
      <c r="H167" s="347"/>
      <c r="I167" s="345"/>
      <c r="J167" s="345"/>
    </row>
    <row r="168" spans="1:10">
      <c r="A168" s="346"/>
      <c r="B168" s="347"/>
      <c r="C168" s="347"/>
      <c r="D168" s="347"/>
      <c r="E168" s="349" t="s">
        <v>1404</v>
      </c>
      <c r="F168" s="347"/>
      <c r="G168" s="344"/>
      <c r="H168" s="345"/>
      <c r="I168" s="347"/>
      <c r="J168" s="347"/>
    </row>
    <row r="169" spans="1:10">
      <c r="A169" s="342"/>
      <c r="B169" s="343"/>
      <c r="C169" s="348"/>
      <c r="D169" s="348"/>
      <c r="E169" s="348" t="s">
        <v>1128</v>
      </c>
      <c r="F169" s="348" t="s">
        <v>1293</v>
      </c>
      <c r="G169" s="347"/>
      <c r="H169" s="347"/>
      <c r="I169" s="345"/>
      <c r="J169" s="345"/>
    </row>
    <row r="170" spans="1:10">
      <c r="A170" s="346"/>
      <c r="B170" s="347"/>
      <c r="C170" s="347"/>
      <c r="D170" s="347"/>
      <c r="E170" s="347"/>
      <c r="F170" s="349" t="s">
        <v>2739</v>
      </c>
      <c r="G170" s="350" t="s">
        <v>29</v>
      </c>
      <c r="H170" s="351">
        <v>0.6</v>
      </c>
      <c r="I170" s="351">
        <f>Material!D136</f>
        <v>900</v>
      </c>
      <c r="J170" s="351">
        <f>H170*I170</f>
        <v>540</v>
      </c>
    </row>
    <row r="171" spans="1:10" ht="27.75" customHeight="1">
      <c r="A171" s="346"/>
      <c r="B171" s="347"/>
      <c r="C171" s="347"/>
      <c r="D171" s="347"/>
      <c r="E171" s="347"/>
      <c r="F171" s="355" t="s">
        <v>2728</v>
      </c>
      <c r="G171" s="350" t="s">
        <v>56</v>
      </c>
      <c r="H171" s="351">
        <v>7</v>
      </c>
      <c r="I171" s="351">
        <f>Material!D49</f>
        <v>65</v>
      </c>
      <c r="J171" s="351">
        <f>I171*H171</f>
        <v>455</v>
      </c>
    </row>
    <row r="172" spans="1:10">
      <c r="A172" s="346"/>
      <c r="B172" s="347"/>
      <c r="C172" s="347"/>
      <c r="D172" s="347"/>
      <c r="E172" s="347"/>
      <c r="F172" s="349" t="s">
        <v>2734</v>
      </c>
      <c r="G172" s="350" t="s">
        <v>29</v>
      </c>
      <c r="H172" s="351">
        <v>0.5</v>
      </c>
      <c r="I172" s="351">
        <f>Material!D47</f>
        <v>500</v>
      </c>
      <c r="J172" s="351">
        <f>I172*H172</f>
        <v>250</v>
      </c>
    </row>
    <row r="173" spans="1:10">
      <c r="A173" s="346"/>
      <c r="B173" s="347"/>
      <c r="C173" s="347"/>
      <c r="D173" s="347"/>
      <c r="E173" s="347"/>
      <c r="F173" s="349" t="s">
        <v>2740</v>
      </c>
      <c r="G173" s="350" t="s">
        <v>29</v>
      </c>
      <c r="H173" s="351">
        <v>0.33</v>
      </c>
      <c r="I173" s="351">
        <f>'Chapter-11_Road'!J307</f>
        <v>5340.8945999999996</v>
      </c>
      <c r="J173" s="351">
        <f>H173*I173</f>
        <v>1762.495218</v>
      </c>
    </row>
    <row r="174" spans="1:10">
      <c r="A174" s="342"/>
      <c r="B174" s="343"/>
      <c r="C174" s="348"/>
      <c r="D174" s="348"/>
      <c r="E174" s="348" t="s">
        <v>1269</v>
      </c>
      <c r="F174" s="348" t="s">
        <v>1230</v>
      </c>
      <c r="G174" s="347"/>
      <c r="H174" s="347"/>
      <c r="I174" s="345"/>
      <c r="J174" s="345"/>
    </row>
    <row r="175" spans="1:10">
      <c r="A175" s="346"/>
      <c r="B175" s="347"/>
      <c r="C175" s="347"/>
      <c r="D175" s="347"/>
      <c r="E175" s="347"/>
      <c r="F175" s="349" t="s">
        <v>17</v>
      </c>
      <c r="G175" s="350" t="s">
        <v>4</v>
      </c>
      <c r="H175" s="351">
        <v>0.14000000000000001</v>
      </c>
      <c r="I175" s="351">
        <f>Labour!D16</f>
        <v>466.67</v>
      </c>
      <c r="J175" s="351">
        <f>H175*I175</f>
        <v>65.333800000000011</v>
      </c>
    </row>
    <row r="176" spans="1:10">
      <c r="A176" s="346"/>
      <c r="B176" s="347"/>
      <c r="C176" s="347"/>
      <c r="D176" s="347"/>
      <c r="E176" s="347"/>
      <c r="F176" s="349" t="s">
        <v>1849</v>
      </c>
      <c r="G176" s="350" t="s">
        <v>4</v>
      </c>
      <c r="H176" s="351">
        <v>1.3</v>
      </c>
      <c r="I176" s="351">
        <f>Labour!D14</f>
        <v>642.33000000000004</v>
      </c>
      <c r="J176" s="351">
        <f>H176*I176</f>
        <v>835.02900000000011</v>
      </c>
    </row>
    <row r="177" spans="1:10">
      <c r="A177" s="346"/>
      <c r="B177" s="347"/>
      <c r="C177" s="347"/>
      <c r="D177" s="347"/>
      <c r="E177" s="347"/>
      <c r="F177" s="349" t="s">
        <v>18</v>
      </c>
      <c r="G177" s="350" t="s">
        <v>4</v>
      </c>
      <c r="H177" s="351">
        <v>2</v>
      </c>
      <c r="I177" s="351">
        <f>Labour!D17</f>
        <v>466.67</v>
      </c>
      <c r="J177" s="351">
        <f>H177*I177</f>
        <v>933.34</v>
      </c>
    </row>
    <row r="178" spans="1:10">
      <c r="A178" s="346"/>
      <c r="B178" s="347"/>
      <c r="C178" s="347"/>
      <c r="D178" s="347"/>
      <c r="E178" s="347"/>
      <c r="F178" s="349" t="s">
        <v>3</v>
      </c>
      <c r="G178" s="350" t="s">
        <v>4</v>
      </c>
      <c r="H178" s="351">
        <v>0.08</v>
      </c>
      <c r="I178" s="351">
        <f>Labour!D3</f>
        <v>466.67</v>
      </c>
      <c r="J178" s="351">
        <f>H178*I178</f>
        <v>37.333600000000004</v>
      </c>
    </row>
    <row r="179" spans="1:10" ht="25.5">
      <c r="A179" s="346"/>
      <c r="B179" s="347"/>
      <c r="C179" s="347"/>
      <c r="D179" s="347"/>
      <c r="E179" s="347"/>
      <c r="F179" s="355" t="s">
        <v>2741</v>
      </c>
      <c r="G179" s="344"/>
      <c r="H179" s="345"/>
      <c r="I179" s="347"/>
      <c r="J179" s="351">
        <f>SUM(J170:J178)*5%</f>
        <v>243.9265809</v>
      </c>
    </row>
    <row r="180" spans="1:10">
      <c r="A180" s="342"/>
      <c r="B180" s="343"/>
      <c r="C180" s="348"/>
      <c r="D180" s="348"/>
      <c r="E180" s="348" t="s">
        <v>957</v>
      </c>
      <c r="F180" s="348" t="s">
        <v>1390</v>
      </c>
      <c r="G180" s="344"/>
      <c r="H180" s="345"/>
      <c r="I180" s="345"/>
      <c r="J180" s="345">
        <f>SUM(J170:J179)*12.5%</f>
        <v>640.30727486249998</v>
      </c>
    </row>
    <row r="181" spans="1:10">
      <c r="A181" s="342"/>
      <c r="B181" s="343"/>
      <c r="C181" s="348"/>
      <c r="D181" s="348"/>
      <c r="E181" s="348"/>
      <c r="F181" s="348"/>
      <c r="G181" s="344"/>
      <c r="H181" s="345"/>
      <c r="I181" s="345"/>
      <c r="J181" s="345"/>
    </row>
    <row r="182" spans="1:10">
      <c r="A182" s="342"/>
      <c r="B182" s="343"/>
      <c r="C182" s="348"/>
      <c r="D182" s="348"/>
      <c r="E182" s="348" t="s">
        <v>1435</v>
      </c>
      <c r="F182" s="348"/>
      <c r="G182" s="344"/>
      <c r="H182" s="345"/>
      <c r="I182" s="345"/>
      <c r="J182" s="345">
        <f>SUM(J170:J180)</f>
        <v>5762.7654737624998</v>
      </c>
    </row>
    <row r="183" spans="1:10">
      <c r="A183" s="342"/>
      <c r="B183" s="343"/>
      <c r="C183" s="348"/>
      <c r="D183" s="348" t="s">
        <v>821</v>
      </c>
      <c r="E183" s="348" t="s">
        <v>886</v>
      </c>
      <c r="F183" s="348"/>
      <c r="G183" s="347"/>
      <c r="H183" s="347"/>
      <c r="I183" s="345"/>
      <c r="J183" s="345"/>
    </row>
    <row r="184" spans="1:10">
      <c r="A184" s="346"/>
      <c r="B184" s="347"/>
      <c r="C184" s="347"/>
      <c r="D184" s="347"/>
      <c r="E184" s="349" t="s">
        <v>1404</v>
      </c>
      <c r="F184" s="347"/>
      <c r="G184" s="344"/>
      <c r="H184" s="345"/>
      <c r="I184" s="347"/>
      <c r="J184" s="347"/>
    </row>
    <row r="185" spans="1:10">
      <c r="A185" s="342"/>
      <c r="B185" s="343"/>
      <c r="C185" s="348"/>
      <c r="D185" s="348"/>
      <c r="E185" s="348" t="s">
        <v>953</v>
      </c>
      <c r="F185" s="348" t="s">
        <v>1293</v>
      </c>
      <c r="G185" s="347"/>
      <c r="H185" s="347"/>
      <c r="I185" s="345"/>
      <c r="J185" s="345"/>
    </row>
    <row r="186" spans="1:10">
      <c r="A186" s="346"/>
      <c r="B186" s="347"/>
      <c r="C186" s="347"/>
      <c r="D186" s="347"/>
      <c r="E186" s="347"/>
      <c r="F186" s="349" t="s">
        <v>2739</v>
      </c>
      <c r="G186" s="350" t="s">
        <v>29</v>
      </c>
      <c r="H186" s="351">
        <v>0.6</v>
      </c>
      <c r="I186" s="351">
        <f>Material!D136</f>
        <v>900</v>
      </c>
      <c r="J186" s="351">
        <f>H186*I186</f>
        <v>540</v>
      </c>
    </row>
    <row r="187" spans="1:10" ht="25.5">
      <c r="A187" s="346"/>
      <c r="B187" s="347"/>
      <c r="C187" s="347"/>
      <c r="D187" s="347"/>
      <c r="E187" s="347"/>
      <c r="F187" s="355" t="s">
        <v>2728</v>
      </c>
      <c r="G187" s="350" t="s">
        <v>56</v>
      </c>
      <c r="H187" s="351">
        <v>7</v>
      </c>
      <c r="I187" s="351">
        <f>Material!D49</f>
        <v>65</v>
      </c>
      <c r="J187" s="351">
        <f>I187*H187</f>
        <v>455</v>
      </c>
    </row>
    <row r="188" spans="1:10">
      <c r="A188" s="346"/>
      <c r="B188" s="347"/>
      <c r="C188" s="347"/>
      <c r="D188" s="347"/>
      <c r="E188" s="347"/>
      <c r="F188" s="349" t="s">
        <v>2742</v>
      </c>
      <c r="G188" s="350" t="s">
        <v>29</v>
      </c>
      <c r="H188" s="351">
        <v>0.5</v>
      </c>
      <c r="I188" s="351">
        <f>Material!D47</f>
        <v>500</v>
      </c>
      <c r="J188" s="351">
        <f>I188*H188</f>
        <v>250</v>
      </c>
    </row>
    <row r="189" spans="1:10">
      <c r="A189" s="346"/>
      <c r="B189" s="347"/>
      <c r="C189" s="347"/>
      <c r="D189" s="347"/>
      <c r="E189" s="347"/>
      <c r="F189" s="349" t="s">
        <v>2743</v>
      </c>
      <c r="G189" s="350" t="s">
        <v>29</v>
      </c>
      <c r="H189" s="351">
        <v>0.33</v>
      </c>
      <c r="I189" s="351">
        <f>'Chapter-11_Road'!J332</f>
        <v>4436.9889999999996</v>
      </c>
      <c r="J189" s="351">
        <f>H189*I189</f>
        <v>1464.2063699999999</v>
      </c>
    </row>
    <row r="190" spans="1:10">
      <c r="A190" s="342"/>
      <c r="B190" s="343"/>
      <c r="C190" s="348"/>
      <c r="D190" s="348"/>
      <c r="E190" s="348" t="s">
        <v>955</v>
      </c>
      <c r="F190" s="348" t="s">
        <v>1230</v>
      </c>
      <c r="G190" s="347"/>
      <c r="H190" s="347"/>
      <c r="I190" s="345"/>
      <c r="J190" s="345"/>
    </row>
    <row r="191" spans="1:10">
      <c r="A191" s="346"/>
      <c r="B191" s="347"/>
      <c r="C191" s="347"/>
      <c r="D191" s="347"/>
      <c r="E191" s="347"/>
      <c r="F191" s="349" t="s">
        <v>17</v>
      </c>
      <c r="G191" s="350" t="s">
        <v>4</v>
      </c>
      <c r="H191" s="351">
        <v>0.14000000000000001</v>
      </c>
      <c r="I191" s="351">
        <f>Labour!D16</f>
        <v>466.67</v>
      </c>
      <c r="J191" s="351">
        <f>H191*I191</f>
        <v>65.333800000000011</v>
      </c>
    </row>
    <row r="192" spans="1:10">
      <c r="A192" s="346"/>
      <c r="B192" s="347"/>
      <c r="C192" s="347"/>
      <c r="D192" s="347"/>
      <c r="E192" s="347"/>
      <c r="F192" s="349" t="s">
        <v>1849</v>
      </c>
      <c r="G192" s="350" t="s">
        <v>4</v>
      </c>
      <c r="H192" s="351">
        <v>1.3</v>
      </c>
      <c r="I192" s="351">
        <f>Labour!D14</f>
        <v>642.33000000000004</v>
      </c>
      <c r="J192" s="351">
        <f>H192*I192</f>
        <v>835.02900000000011</v>
      </c>
    </row>
    <row r="193" spans="1:10">
      <c r="A193" s="346"/>
      <c r="B193" s="347"/>
      <c r="C193" s="347"/>
      <c r="D193" s="347"/>
      <c r="E193" s="347"/>
      <c r="F193" s="349" t="s">
        <v>18</v>
      </c>
      <c r="G193" s="350" t="s">
        <v>4</v>
      </c>
      <c r="H193" s="351">
        <v>2</v>
      </c>
      <c r="I193" s="351">
        <f>Labour!D17</f>
        <v>466.67</v>
      </c>
      <c r="J193" s="351">
        <f>H193*I193</f>
        <v>933.34</v>
      </c>
    </row>
    <row r="194" spans="1:10">
      <c r="A194" s="346"/>
      <c r="B194" s="347"/>
      <c r="C194" s="347"/>
      <c r="D194" s="347"/>
      <c r="E194" s="347"/>
      <c r="F194" s="349" t="s">
        <v>3</v>
      </c>
      <c r="G194" s="350" t="s">
        <v>4</v>
      </c>
      <c r="H194" s="351">
        <v>0.08</v>
      </c>
      <c r="I194" s="351">
        <f>Labour!D3</f>
        <v>466.67</v>
      </c>
      <c r="J194" s="351">
        <f>H194*I194</f>
        <v>37.333600000000004</v>
      </c>
    </row>
    <row r="195" spans="1:10" ht="25.5">
      <c r="A195" s="346"/>
      <c r="B195" s="347"/>
      <c r="C195" s="347"/>
      <c r="D195" s="347"/>
      <c r="E195" s="347"/>
      <c r="F195" s="355" t="s">
        <v>2741</v>
      </c>
      <c r="G195" s="344"/>
      <c r="H195" s="345"/>
      <c r="I195" s="347"/>
      <c r="J195" s="351">
        <f>SUM(J186:J194)*5%</f>
        <v>229.01213849999999</v>
      </c>
    </row>
    <row r="196" spans="1:10">
      <c r="A196" s="342"/>
      <c r="B196" s="343"/>
      <c r="C196" s="348"/>
      <c r="D196" s="348"/>
      <c r="E196" s="348" t="s">
        <v>957</v>
      </c>
      <c r="F196" s="348" t="s">
        <v>1390</v>
      </c>
      <c r="G196" s="344"/>
      <c r="H196" s="345"/>
      <c r="I196" s="345"/>
      <c r="J196" s="345">
        <f>SUM(J186:J195)*12.5%</f>
        <v>601.15686356250001</v>
      </c>
    </row>
    <row r="197" spans="1:10">
      <c r="A197" s="342"/>
      <c r="B197" s="343"/>
      <c r="C197" s="348"/>
      <c r="D197" s="348"/>
      <c r="E197" s="348"/>
      <c r="F197" s="348"/>
      <c r="G197" s="344"/>
      <c r="H197" s="345"/>
      <c r="I197" s="345"/>
      <c r="J197" s="345"/>
    </row>
    <row r="198" spans="1:10">
      <c r="A198" s="342"/>
      <c r="B198" s="343"/>
      <c r="C198" s="348"/>
      <c r="D198" s="348"/>
      <c r="E198" s="348" t="s">
        <v>1435</v>
      </c>
      <c r="F198" s="348"/>
      <c r="G198" s="344"/>
      <c r="H198" s="345"/>
      <c r="I198" s="345"/>
      <c r="J198" s="345">
        <f>SUM(J186:J196)</f>
        <v>5410.4117720624999</v>
      </c>
    </row>
    <row r="199" spans="1:10">
      <c r="A199" s="342"/>
      <c r="B199" s="343"/>
      <c r="C199" s="348"/>
      <c r="D199" s="348" t="s">
        <v>810</v>
      </c>
      <c r="E199" s="348" t="s">
        <v>1043</v>
      </c>
      <c r="F199" s="348"/>
      <c r="G199" s="347"/>
      <c r="H199" s="347"/>
      <c r="I199" s="345"/>
      <c r="J199" s="345"/>
    </row>
    <row r="200" spans="1:10">
      <c r="A200" s="346"/>
      <c r="B200" s="347"/>
      <c r="C200" s="347"/>
      <c r="D200" s="347"/>
      <c r="E200" s="349" t="s">
        <v>1404</v>
      </c>
      <c r="F200" s="347"/>
      <c r="G200" s="344"/>
      <c r="H200" s="345"/>
      <c r="I200" s="347"/>
      <c r="J200" s="347"/>
    </row>
    <row r="201" spans="1:10">
      <c r="A201" s="342"/>
      <c r="B201" s="343"/>
      <c r="C201" s="348"/>
      <c r="D201" s="348"/>
      <c r="E201" s="348" t="s">
        <v>1128</v>
      </c>
      <c r="F201" s="348" t="s">
        <v>1293</v>
      </c>
      <c r="G201" s="347"/>
      <c r="H201" s="347"/>
      <c r="I201" s="345"/>
      <c r="J201" s="345"/>
    </row>
    <row r="202" spans="1:10">
      <c r="A202" s="346"/>
      <c r="B202" s="347"/>
      <c r="C202" s="347"/>
      <c r="D202" s="347"/>
      <c r="E202" s="347"/>
      <c r="F202" s="349" t="s">
        <v>2739</v>
      </c>
      <c r="G202" s="350" t="s">
        <v>29</v>
      </c>
      <c r="H202" s="351">
        <v>0.6</v>
      </c>
      <c r="I202" s="351">
        <f>Material!D136</f>
        <v>900</v>
      </c>
      <c r="J202" s="351">
        <f>H202*I202</f>
        <v>540</v>
      </c>
    </row>
    <row r="203" spans="1:10" ht="25.5">
      <c r="A203" s="346"/>
      <c r="B203" s="347"/>
      <c r="C203" s="347"/>
      <c r="D203" s="347"/>
      <c r="E203" s="347"/>
      <c r="F203" s="355" t="s">
        <v>2728</v>
      </c>
      <c r="G203" s="350" t="s">
        <v>56</v>
      </c>
      <c r="H203" s="351">
        <v>7</v>
      </c>
      <c r="I203" s="351">
        <f>Material!D49</f>
        <v>65</v>
      </c>
      <c r="J203" s="351">
        <f>I203*H203</f>
        <v>455</v>
      </c>
    </row>
    <row r="204" spans="1:10">
      <c r="A204" s="346"/>
      <c r="B204" s="347"/>
      <c r="C204" s="347"/>
      <c r="D204" s="347"/>
      <c r="E204" s="347"/>
      <c r="F204" s="349" t="s">
        <v>2742</v>
      </c>
      <c r="G204" s="350" t="s">
        <v>29</v>
      </c>
      <c r="H204" s="351">
        <v>0.5</v>
      </c>
      <c r="I204" s="351">
        <f>Material!D47</f>
        <v>500</v>
      </c>
      <c r="J204" s="351">
        <f>I204*H204</f>
        <v>250</v>
      </c>
    </row>
    <row r="205" spans="1:10">
      <c r="A205" s="346"/>
      <c r="B205" s="347"/>
      <c r="C205" s="347"/>
      <c r="D205" s="347"/>
      <c r="E205" s="347"/>
      <c r="F205" s="349" t="s">
        <v>2735</v>
      </c>
      <c r="G205" s="350" t="s">
        <v>29</v>
      </c>
      <c r="H205" s="351">
        <v>0.33</v>
      </c>
      <c r="I205" s="351">
        <f>J58</f>
        <v>3950.2706000000003</v>
      </c>
      <c r="J205" s="351">
        <f>I205*H205</f>
        <v>1303.5892980000001</v>
      </c>
    </row>
    <row r="206" spans="1:10">
      <c r="A206" s="342"/>
      <c r="B206" s="343"/>
      <c r="C206" s="348"/>
      <c r="D206" s="348"/>
      <c r="E206" s="348" t="s">
        <v>955</v>
      </c>
      <c r="F206" s="348" t="s">
        <v>1230</v>
      </c>
      <c r="G206" s="347"/>
      <c r="H206" s="347"/>
      <c r="I206" s="345"/>
      <c r="J206" s="345"/>
    </row>
    <row r="207" spans="1:10">
      <c r="A207" s="346"/>
      <c r="B207" s="347"/>
      <c r="C207" s="347"/>
      <c r="D207" s="347"/>
      <c r="E207" s="347"/>
      <c r="F207" s="349" t="s">
        <v>17</v>
      </c>
      <c r="G207" s="350" t="s">
        <v>4</v>
      </c>
      <c r="H207" s="351">
        <v>0.14000000000000001</v>
      </c>
      <c r="I207" s="351">
        <f>Labour!D16</f>
        <v>466.67</v>
      </c>
      <c r="J207" s="351">
        <f>H207*I207</f>
        <v>65.333800000000011</v>
      </c>
    </row>
    <row r="208" spans="1:10">
      <c r="A208" s="346"/>
      <c r="B208" s="347"/>
      <c r="C208" s="347"/>
      <c r="D208" s="347"/>
      <c r="E208" s="347"/>
      <c r="F208" s="349" t="s">
        <v>1849</v>
      </c>
      <c r="G208" s="350" t="s">
        <v>4</v>
      </c>
      <c r="H208" s="351">
        <v>1.3</v>
      </c>
      <c r="I208" s="351">
        <f>Labour!D14</f>
        <v>642.33000000000004</v>
      </c>
      <c r="J208" s="351">
        <f>H208*I208</f>
        <v>835.02900000000011</v>
      </c>
    </row>
    <row r="209" spans="1:10">
      <c r="A209" s="346"/>
      <c r="B209" s="347"/>
      <c r="C209" s="347"/>
      <c r="D209" s="347"/>
      <c r="E209" s="347"/>
      <c r="F209" s="349" t="s">
        <v>18</v>
      </c>
      <c r="G209" s="350" t="s">
        <v>4</v>
      </c>
      <c r="H209" s="351">
        <v>2</v>
      </c>
      <c r="I209" s="351">
        <f>Labour!D17</f>
        <v>466.67</v>
      </c>
      <c r="J209" s="351">
        <f>H209*I209</f>
        <v>933.34</v>
      </c>
    </row>
    <row r="210" spans="1:10">
      <c r="A210" s="346"/>
      <c r="B210" s="347"/>
      <c r="C210" s="347"/>
      <c r="D210" s="347"/>
      <c r="E210" s="347"/>
      <c r="F210" s="349" t="s">
        <v>3</v>
      </c>
      <c r="G210" s="350" t="s">
        <v>4</v>
      </c>
      <c r="H210" s="351">
        <v>0.08</v>
      </c>
      <c r="I210" s="351">
        <f>Labour!D3</f>
        <v>466.67</v>
      </c>
      <c r="J210" s="351">
        <f>H210*I210</f>
        <v>37.333600000000004</v>
      </c>
    </row>
    <row r="211" spans="1:10">
      <c r="A211" s="346"/>
      <c r="B211" s="347"/>
      <c r="C211" s="347"/>
      <c r="D211" s="347"/>
      <c r="E211" s="347"/>
      <c r="F211" s="349" t="s">
        <v>2744</v>
      </c>
      <c r="G211" s="344"/>
      <c r="H211" s="345"/>
      <c r="I211" s="347"/>
      <c r="J211" s="351">
        <f>SUM(J202:J210)*5%</f>
        <v>220.98128489999999</v>
      </c>
    </row>
    <row r="212" spans="1:10">
      <c r="A212" s="346"/>
      <c r="B212" s="347"/>
      <c r="C212" s="347"/>
      <c r="D212" s="347"/>
      <c r="E212" s="348" t="s">
        <v>957</v>
      </c>
      <c r="F212" s="348" t="s">
        <v>1390</v>
      </c>
      <c r="G212" s="344"/>
      <c r="H212" s="345"/>
      <c r="I212" s="345"/>
      <c r="J212" s="345">
        <f>SUM(J202:J211)*12.5%</f>
        <v>580.07587286249998</v>
      </c>
    </row>
    <row r="213" spans="1:10">
      <c r="A213" s="346"/>
      <c r="B213" s="347"/>
      <c r="C213" s="347"/>
      <c r="D213" s="347"/>
      <c r="E213" s="348"/>
      <c r="F213" s="348"/>
      <c r="G213" s="344"/>
      <c r="H213" s="345"/>
      <c r="I213" s="345"/>
      <c r="J213" s="345"/>
    </row>
    <row r="214" spans="1:10">
      <c r="A214" s="346"/>
      <c r="B214" s="347"/>
      <c r="C214" s="347"/>
      <c r="D214" s="347"/>
      <c r="E214" s="348" t="s">
        <v>1435</v>
      </c>
      <c r="F214" s="348"/>
      <c r="G214" s="344"/>
      <c r="H214" s="345"/>
      <c r="I214" s="345"/>
      <c r="J214" s="345">
        <f>SUM(J202:J212)</f>
        <v>5220.6828557624995</v>
      </c>
    </row>
    <row r="215" spans="1:10">
      <c r="A215" s="342"/>
      <c r="B215" s="343"/>
      <c r="C215" s="348"/>
      <c r="D215" s="348" t="s">
        <v>305</v>
      </c>
      <c r="E215" s="348" t="s">
        <v>1031</v>
      </c>
      <c r="F215" s="348"/>
      <c r="G215" s="347"/>
      <c r="H215" s="347"/>
      <c r="I215" s="345"/>
      <c r="J215" s="345"/>
    </row>
    <row r="216" spans="1:10">
      <c r="A216" s="346"/>
      <c r="B216" s="347"/>
      <c r="C216" s="347"/>
      <c r="D216" s="347"/>
      <c r="E216" s="349" t="s">
        <v>1404</v>
      </c>
      <c r="F216" s="347"/>
      <c r="G216" s="344"/>
      <c r="H216" s="345"/>
      <c r="I216" s="345"/>
      <c r="J216" s="345"/>
    </row>
    <row r="217" spans="1:10">
      <c r="A217" s="342"/>
      <c r="B217" s="343"/>
      <c r="C217" s="348"/>
      <c r="D217" s="348"/>
      <c r="E217" s="348" t="s">
        <v>953</v>
      </c>
      <c r="F217" s="348" t="s">
        <v>1293</v>
      </c>
      <c r="G217" s="347"/>
      <c r="H217" s="347"/>
      <c r="I217" s="345"/>
      <c r="J217" s="345"/>
    </row>
    <row r="218" spans="1:10">
      <c r="A218" s="346"/>
      <c r="B218" s="347"/>
      <c r="C218" s="347"/>
      <c r="D218" s="347"/>
      <c r="E218" s="347"/>
      <c r="F218" s="349" t="s">
        <v>2739</v>
      </c>
      <c r="G218" s="350" t="s">
        <v>29</v>
      </c>
      <c r="H218" s="351">
        <v>0.6</v>
      </c>
      <c r="I218" s="351">
        <f>Material!D136</f>
        <v>900</v>
      </c>
      <c r="J218" s="351">
        <f>H218*I218</f>
        <v>540</v>
      </c>
    </row>
    <row r="219" spans="1:10" ht="25.5">
      <c r="A219" s="346"/>
      <c r="B219" s="347"/>
      <c r="C219" s="347"/>
      <c r="D219" s="347"/>
      <c r="E219" s="347"/>
      <c r="F219" s="355" t="s">
        <v>2728</v>
      </c>
      <c r="G219" s="350" t="s">
        <v>56</v>
      </c>
      <c r="H219" s="351">
        <v>7</v>
      </c>
      <c r="I219" s="351">
        <f>Material!D49</f>
        <v>65</v>
      </c>
      <c r="J219" s="351">
        <f>I219*H219</f>
        <v>455</v>
      </c>
    </row>
    <row r="220" spans="1:10">
      <c r="A220" s="346"/>
      <c r="B220" s="347"/>
      <c r="C220" s="347"/>
      <c r="D220" s="347"/>
      <c r="E220" s="347"/>
      <c r="F220" s="349" t="s">
        <v>2734</v>
      </c>
      <c r="G220" s="350" t="s">
        <v>29</v>
      </c>
      <c r="H220" s="351">
        <v>0.5</v>
      </c>
      <c r="I220" s="351">
        <f>Material!D47</f>
        <v>500</v>
      </c>
      <c r="J220" s="351">
        <f>I220*H220</f>
        <v>250</v>
      </c>
    </row>
    <row r="221" spans="1:10">
      <c r="A221" s="346"/>
      <c r="B221" s="347"/>
      <c r="C221" s="347"/>
      <c r="D221" s="347"/>
      <c r="E221" s="347"/>
      <c r="F221" s="349" t="s">
        <v>2703</v>
      </c>
      <c r="G221" s="350" t="s">
        <v>29</v>
      </c>
      <c r="H221" s="351">
        <v>0.33</v>
      </c>
      <c r="I221" s="351">
        <f>'Chapter-11_Road'!J357</f>
        <v>7624.3291000000008</v>
      </c>
      <c r="J221" s="351">
        <f>H221*I221</f>
        <v>2516.0286030000002</v>
      </c>
    </row>
    <row r="222" spans="1:10">
      <c r="A222" s="342"/>
      <c r="B222" s="343"/>
      <c r="C222" s="348"/>
      <c r="D222" s="348"/>
      <c r="E222" s="348" t="s">
        <v>955</v>
      </c>
      <c r="F222" s="348" t="s">
        <v>1230</v>
      </c>
      <c r="G222" s="347"/>
      <c r="H222" s="347"/>
      <c r="I222" s="345"/>
      <c r="J222" s="345"/>
    </row>
    <row r="223" spans="1:10">
      <c r="A223" s="346"/>
      <c r="B223" s="347"/>
      <c r="C223" s="347"/>
      <c r="D223" s="347"/>
      <c r="E223" s="347"/>
      <c r="F223" s="349" t="s">
        <v>17</v>
      </c>
      <c r="G223" s="350" t="s">
        <v>4</v>
      </c>
      <c r="H223" s="351">
        <v>0.14000000000000001</v>
      </c>
      <c r="I223" s="351">
        <f>Labour!D16</f>
        <v>466.67</v>
      </c>
      <c r="J223" s="351">
        <f>H223*I223</f>
        <v>65.333800000000011</v>
      </c>
    </row>
    <row r="224" spans="1:10">
      <c r="A224" s="346"/>
      <c r="B224" s="347"/>
      <c r="C224" s="347"/>
      <c r="D224" s="347"/>
      <c r="E224" s="347"/>
      <c r="F224" s="349" t="s">
        <v>1849</v>
      </c>
      <c r="G224" s="350" t="s">
        <v>4</v>
      </c>
      <c r="H224" s="351">
        <v>1.3</v>
      </c>
      <c r="I224" s="351">
        <f>Labour!D14</f>
        <v>642.33000000000004</v>
      </c>
      <c r="J224" s="351">
        <f>H224*I224</f>
        <v>835.02900000000011</v>
      </c>
    </row>
    <row r="225" spans="1:10">
      <c r="A225" s="346"/>
      <c r="B225" s="347"/>
      <c r="C225" s="347"/>
      <c r="D225" s="347"/>
      <c r="E225" s="347"/>
      <c r="F225" s="349" t="s">
        <v>18</v>
      </c>
      <c r="G225" s="350" t="s">
        <v>4</v>
      </c>
      <c r="H225" s="351">
        <v>2</v>
      </c>
      <c r="I225" s="351">
        <f>Labour!D17</f>
        <v>466.67</v>
      </c>
      <c r="J225" s="351">
        <f>H225*I225</f>
        <v>933.34</v>
      </c>
    </row>
    <row r="226" spans="1:10">
      <c r="A226" s="346"/>
      <c r="B226" s="347"/>
      <c r="C226" s="347"/>
      <c r="D226" s="347"/>
      <c r="E226" s="347"/>
      <c r="F226" s="349" t="s">
        <v>3</v>
      </c>
      <c r="G226" s="350" t="s">
        <v>4</v>
      </c>
      <c r="H226" s="351">
        <v>0.08</v>
      </c>
      <c r="I226" s="351">
        <f>Labour!D3</f>
        <v>466.67</v>
      </c>
      <c r="J226" s="351">
        <f>H226*I226</f>
        <v>37.333600000000004</v>
      </c>
    </row>
    <row r="227" spans="1:10">
      <c r="A227" s="346"/>
      <c r="B227" s="347"/>
      <c r="C227" s="347"/>
      <c r="D227" s="347"/>
      <c r="E227" s="347"/>
      <c r="F227" s="349" t="s">
        <v>2744</v>
      </c>
      <c r="G227" s="344"/>
      <c r="H227" s="345"/>
      <c r="I227" s="347"/>
      <c r="J227" s="351">
        <f>SUM(J218:J226)*5%</f>
        <v>281.60325015000006</v>
      </c>
    </row>
    <row r="228" spans="1:10">
      <c r="A228" s="342"/>
      <c r="B228" s="343"/>
      <c r="C228" s="348"/>
      <c r="D228" s="348"/>
      <c r="E228" s="348" t="s">
        <v>957</v>
      </c>
      <c r="F228" s="348" t="s">
        <v>1390</v>
      </c>
      <c r="G228" s="344"/>
      <c r="H228" s="345"/>
      <c r="I228" s="345"/>
      <c r="J228" s="345">
        <f>SUM(J218:J227)*12.5%</f>
        <v>739.20853164375012</v>
      </c>
    </row>
    <row r="229" spans="1:10">
      <c r="A229" s="342"/>
      <c r="B229" s="343"/>
      <c r="C229" s="348"/>
      <c r="D229" s="348"/>
      <c r="E229" s="348"/>
      <c r="F229" s="348"/>
      <c r="G229" s="344"/>
      <c r="H229" s="345"/>
      <c r="I229" s="345"/>
      <c r="J229" s="345"/>
    </row>
    <row r="230" spans="1:10">
      <c r="A230" s="342"/>
      <c r="B230" s="343"/>
      <c r="C230" s="348"/>
      <c r="D230" s="348"/>
      <c r="E230" s="348" t="s">
        <v>1435</v>
      </c>
      <c r="F230" s="348"/>
      <c r="G230" s="347"/>
      <c r="H230" s="347"/>
      <c r="I230" s="345"/>
      <c r="J230" s="345">
        <f>SUM(J218:J228)</f>
        <v>6652.8767847937506</v>
      </c>
    </row>
    <row r="231" spans="1:10">
      <c r="A231" s="346"/>
      <c r="B231" s="347"/>
      <c r="C231" s="348" t="s">
        <v>1010</v>
      </c>
      <c r="D231" s="348" t="s">
        <v>1046</v>
      </c>
      <c r="E231" s="347"/>
      <c r="F231" s="347"/>
      <c r="G231" s="344"/>
      <c r="H231" s="345"/>
      <c r="I231" s="347"/>
      <c r="J231" s="347"/>
    </row>
    <row r="232" spans="1:10">
      <c r="A232" s="342"/>
      <c r="B232" s="343"/>
      <c r="C232" s="348"/>
      <c r="D232" s="348" t="s">
        <v>299</v>
      </c>
      <c r="E232" s="348" t="s">
        <v>1045</v>
      </c>
      <c r="F232" s="348"/>
      <c r="G232" s="347"/>
      <c r="H232" s="347"/>
      <c r="I232" s="345"/>
      <c r="J232" s="345"/>
    </row>
    <row r="233" spans="1:10">
      <c r="A233" s="346"/>
      <c r="B233" s="347"/>
      <c r="C233" s="347"/>
      <c r="D233" s="347"/>
      <c r="E233" s="349" t="s">
        <v>1404</v>
      </c>
      <c r="F233" s="347"/>
      <c r="G233" s="344"/>
      <c r="H233" s="345"/>
      <c r="I233" s="347"/>
      <c r="J233" s="347"/>
    </row>
    <row r="234" spans="1:10">
      <c r="A234" s="342"/>
      <c r="B234" s="343"/>
      <c r="C234" s="348"/>
      <c r="D234" s="348"/>
      <c r="E234" s="348" t="s">
        <v>953</v>
      </c>
      <c r="F234" s="348" t="s">
        <v>1293</v>
      </c>
      <c r="G234" s="347"/>
      <c r="H234" s="347"/>
      <c r="I234" s="345"/>
      <c r="J234" s="345"/>
    </row>
    <row r="235" spans="1:10">
      <c r="A235" s="346"/>
      <c r="B235" s="347"/>
      <c r="C235" s="347"/>
      <c r="D235" s="347"/>
      <c r="E235" s="347"/>
      <c r="F235" s="349" t="s">
        <v>2745</v>
      </c>
      <c r="G235" s="350" t="s">
        <v>29</v>
      </c>
      <c r="H235" s="351">
        <v>1</v>
      </c>
      <c r="I235" s="351">
        <f>Material!D136</f>
        <v>900</v>
      </c>
      <c r="J235" s="351">
        <f>H235*I235</f>
        <v>900</v>
      </c>
    </row>
    <row r="236" spans="1:10" ht="25.5">
      <c r="A236" s="346"/>
      <c r="B236" s="347"/>
      <c r="C236" s="347"/>
      <c r="D236" s="347"/>
      <c r="E236" s="347"/>
      <c r="F236" s="355" t="s">
        <v>2728</v>
      </c>
      <c r="G236" s="350" t="s">
        <v>56</v>
      </c>
      <c r="H236" s="351">
        <v>7</v>
      </c>
      <c r="I236" s="351">
        <f>Material!D49</f>
        <v>65</v>
      </c>
      <c r="J236" s="351">
        <f>I236*H236</f>
        <v>455</v>
      </c>
    </row>
    <row r="237" spans="1:10">
      <c r="A237" s="346"/>
      <c r="B237" s="347"/>
      <c r="C237" s="347"/>
      <c r="D237" s="347"/>
      <c r="E237" s="347"/>
      <c r="F237" s="349" t="s">
        <v>2740</v>
      </c>
      <c r="G237" s="350" t="s">
        <v>29</v>
      </c>
      <c r="H237" s="351">
        <v>0.33</v>
      </c>
      <c r="I237" s="351">
        <f>'Chapter-11_Road'!J307</f>
        <v>5340.8945999999996</v>
      </c>
      <c r="J237" s="351">
        <f>H237*I237</f>
        <v>1762.495218</v>
      </c>
    </row>
    <row r="238" spans="1:10">
      <c r="A238" s="342"/>
      <c r="B238" s="343"/>
      <c r="C238" s="348"/>
      <c r="D238" s="348"/>
      <c r="E238" s="348" t="s">
        <v>955</v>
      </c>
      <c r="F238" s="348" t="s">
        <v>1230</v>
      </c>
      <c r="G238" s="347"/>
      <c r="H238" s="347"/>
      <c r="I238" s="347"/>
      <c r="J238" s="345"/>
    </row>
    <row r="239" spans="1:10">
      <c r="A239" s="346"/>
      <c r="B239" s="347"/>
      <c r="C239" s="347"/>
      <c r="D239" s="347"/>
      <c r="E239" s="347"/>
      <c r="F239" s="349" t="s">
        <v>17</v>
      </c>
      <c r="G239" s="350" t="s">
        <v>4</v>
      </c>
      <c r="H239" s="351">
        <v>0.12</v>
      </c>
      <c r="I239" s="351">
        <f>Labour!D16</f>
        <v>466.67</v>
      </c>
      <c r="J239" s="351">
        <f>H239*I239</f>
        <v>56.000399999999999</v>
      </c>
    </row>
    <row r="240" spans="1:10">
      <c r="A240" s="346"/>
      <c r="B240" s="347"/>
      <c r="C240" s="347"/>
      <c r="D240" s="347"/>
      <c r="E240" s="347"/>
      <c r="F240" s="349" t="s">
        <v>1849</v>
      </c>
      <c r="G240" s="350" t="s">
        <v>4</v>
      </c>
      <c r="H240" s="351">
        <v>1.2</v>
      </c>
      <c r="I240" s="351">
        <f>Labour!D14</f>
        <v>642.33000000000004</v>
      </c>
      <c r="J240" s="351">
        <f>H240*I240</f>
        <v>770.79600000000005</v>
      </c>
    </row>
    <row r="241" spans="1:10">
      <c r="A241" s="346"/>
      <c r="B241" s="347"/>
      <c r="C241" s="347"/>
      <c r="D241" s="347"/>
      <c r="E241" s="347"/>
      <c r="F241" s="349" t="s">
        <v>18</v>
      </c>
      <c r="G241" s="350" t="s">
        <v>4</v>
      </c>
      <c r="H241" s="351">
        <v>1.8</v>
      </c>
      <c r="I241" s="351">
        <f>Labour!D17</f>
        <v>466.67</v>
      </c>
      <c r="J241" s="351">
        <f>H241*I241</f>
        <v>840.00600000000009</v>
      </c>
    </row>
    <row r="242" spans="1:10">
      <c r="A242" s="346"/>
      <c r="B242" s="347"/>
      <c r="C242" s="347"/>
      <c r="D242" s="347"/>
      <c r="E242" s="347"/>
      <c r="F242" s="349" t="s">
        <v>3</v>
      </c>
      <c r="G242" s="350" t="s">
        <v>4</v>
      </c>
      <c r="H242" s="351">
        <v>0.08</v>
      </c>
      <c r="I242" s="351">
        <f>Labour!D3</f>
        <v>466.67</v>
      </c>
      <c r="J242" s="351">
        <f>H242*I242</f>
        <v>37.333600000000004</v>
      </c>
    </row>
    <row r="243" spans="1:10" ht="25.5">
      <c r="A243" s="346"/>
      <c r="B243" s="347"/>
      <c r="C243" s="347"/>
      <c r="D243" s="347"/>
      <c r="E243" s="347"/>
      <c r="F243" s="355" t="s">
        <v>2741</v>
      </c>
      <c r="G243" s="344"/>
      <c r="H243" s="345"/>
      <c r="I243" s="347"/>
      <c r="J243" s="351">
        <f>SUM(J234:J242)*5%</f>
        <v>241.08156090000003</v>
      </c>
    </row>
    <row r="244" spans="1:10">
      <c r="A244" s="342"/>
      <c r="B244" s="343"/>
      <c r="C244" s="348"/>
      <c r="D244" s="348"/>
      <c r="E244" s="348" t="s">
        <v>957</v>
      </c>
      <c r="F244" s="348" t="s">
        <v>1390</v>
      </c>
      <c r="G244" s="344"/>
      <c r="H244" s="345"/>
      <c r="I244" s="345"/>
      <c r="J244" s="345">
        <f>SUM(J234:J243)*12.5%</f>
        <v>632.83909736250007</v>
      </c>
    </row>
    <row r="245" spans="1:10">
      <c r="A245" s="342"/>
      <c r="B245" s="343"/>
      <c r="C245" s="348"/>
      <c r="D245" s="348"/>
      <c r="E245" s="348"/>
      <c r="F245" s="348"/>
      <c r="G245" s="344"/>
      <c r="H245" s="345"/>
      <c r="I245" s="345"/>
      <c r="J245" s="345"/>
    </row>
    <row r="246" spans="1:10">
      <c r="A246" s="342"/>
      <c r="B246" s="343"/>
      <c r="C246" s="348"/>
      <c r="D246" s="348"/>
      <c r="E246" s="348" t="s">
        <v>1435</v>
      </c>
      <c r="F246" s="348"/>
      <c r="G246" s="347"/>
      <c r="H246" s="347"/>
      <c r="I246" s="345"/>
      <c r="J246" s="345">
        <f>SUM(J234:J244)</f>
        <v>5695.5518762625006</v>
      </c>
    </row>
    <row r="247" spans="1:10">
      <c r="A247" s="342"/>
      <c r="B247" s="343"/>
      <c r="C247" s="348"/>
      <c r="D247" s="348" t="s">
        <v>301</v>
      </c>
      <c r="E247" s="348" t="s">
        <v>886</v>
      </c>
      <c r="F247" s="348"/>
      <c r="G247" s="344"/>
      <c r="H247" s="345"/>
      <c r="I247" s="345"/>
      <c r="J247" s="345"/>
    </row>
    <row r="248" spans="1:10">
      <c r="A248" s="346"/>
      <c r="B248" s="347"/>
      <c r="C248" s="347"/>
      <c r="D248" s="347"/>
      <c r="E248" s="349" t="s">
        <v>1404</v>
      </c>
      <c r="F248" s="347"/>
      <c r="G248" s="347"/>
      <c r="H248" s="347"/>
      <c r="I248" s="347"/>
      <c r="J248" s="347"/>
    </row>
    <row r="249" spans="1:10">
      <c r="A249" s="342"/>
      <c r="B249" s="343"/>
      <c r="C249" s="348"/>
      <c r="D249" s="348"/>
      <c r="E249" s="348" t="s">
        <v>953</v>
      </c>
      <c r="F249" s="348" t="s">
        <v>1293</v>
      </c>
      <c r="G249" s="347"/>
      <c r="H249" s="347"/>
      <c r="I249" s="345"/>
      <c r="J249" s="345"/>
    </row>
    <row r="250" spans="1:10">
      <c r="A250" s="346"/>
      <c r="B250" s="347"/>
      <c r="C250" s="347"/>
      <c r="D250" s="347"/>
      <c r="E250" s="347"/>
      <c r="F250" s="349" t="s">
        <v>2745</v>
      </c>
      <c r="G250" s="350" t="s">
        <v>29</v>
      </c>
      <c r="H250" s="351">
        <v>1</v>
      </c>
      <c r="I250" s="351">
        <f>Material!D136</f>
        <v>900</v>
      </c>
      <c r="J250" s="351">
        <f>H250*I250</f>
        <v>900</v>
      </c>
    </row>
    <row r="251" spans="1:10" ht="25.5">
      <c r="A251" s="346"/>
      <c r="B251" s="347"/>
      <c r="C251" s="347"/>
      <c r="D251" s="347"/>
      <c r="E251" s="347"/>
      <c r="F251" s="355" t="s">
        <v>2728</v>
      </c>
      <c r="G251" s="350" t="s">
        <v>56</v>
      </c>
      <c r="H251" s="351">
        <v>7</v>
      </c>
      <c r="I251" s="351">
        <f>Material!D49</f>
        <v>65</v>
      </c>
      <c r="J251" s="351">
        <f>I251*H251</f>
        <v>455</v>
      </c>
    </row>
    <row r="252" spans="1:10">
      <c r="A252" s="346"/>
      <c r="B252" s="347"/>
      <c r="C252" s="347"/>
      <c r="D252" s="347"/>
      <c r="E252" s="347"/>
      <c r="F252" s="349" t="s">
        <v>2743</v>
      </c>
      <c r="G252" s="350" t="s">
        <v>29</v>
      </c>
      <c r="H252" s="351">
        <v>0.33</v>
      </c>
      <c r="I252" s="351">
        <f>'Chapter-11_Road'!J332</f>
        <v>4436.9889999999996</v>
      </c>
      <c r="J252" s="351">
        <f>H252*I252</f>
        <v>1464.2063699999999</v>
      </c>
    </row>
    <row r="253" spans="1:10">
      <c r="A253" s="342"/>
      <c r="B253" s="343"/>
      <c r="C253" s="348"/>
      <c r="D253" s="348"/>
      <c r="E253" s="348" t="s">
        <v>955</v>
      </c>
      <c r="F253" s="348" t="s">
        <v>1230</v>
      </c>
      <c r="G253" s="347"/>
      <c r="H253" s="347"/>
      <c r="I253" s="347"/>
      <c r="J253" s="345"/>
    </row>
    <row r="254" spans="1:10">
      <c r="A254" s="346"/>
      <c r="B254" s="347"/>
      <c r="C254" s="347"/>
      <c r="D254" s="347"/>
      <c r="E254" s="347"/>
      <c r="F254" s="349" t="s">
        <v>17</v>
      </c>
      <c r="G254" s="350" t="s">
        <v>4</v>
      </c>
      <c r="H254" s="351">
        <v>0.12</v>
      </c>
      <c r="I254" s="351">
        <f>Labour!D16</f>
        <v>466.67</v>
      </c>
      <c r="J254" s="351">
        <f>H254*I254</f>
        <v>56.000399999999999</v>
      </c>
    </row>
    <row r="255" spans="1:10">
      <c r="A255" s="346"/>
      <c r="B255" s="347"/>
      <c r="C255" s="347"/>
      <c r="D255" s="347"/>
      <c r="E255" s="347"/>
      <c r="F255" s="349" t="s">
        <v>1849</v>
      </c>
      <c r="G255" s="350" t="s">
        <v>4</v>
      </c>
      <c r="H255" s="351">
        <v>1.2</v>
      </c>
      <c r="I255" s="351">
        <f>Labour!D14</f>
        <v>642.33000000000004</v>
      </c>
      <c r="J255" s="351">
        <f>H255*I255</f>
        <v>770.79600000000005</v>
      </c>
    </row>
    <row r="256" spans="1:10">
      <c r="A256" s="346"/>
      <c r="B256" s="347"/>
      <c r="C256" s="347"/>
      <c r="D256" s="347"/>
      <c r="E256" s="347"/>
      <c r="F256" s="349" t="s">
        <v>18</v>
      </c>
      <c r="G256" s="350" t="s">
        <v>4</v>
      </c>
      <c r="H256" s="351">
        <v>1.8</v>
      </c>
      <c r="I256" s="351">
        <f>Labour!D17</f>
        <v>466.67</v>
      </c>
      <c r="J256" s="351">
        <f>H256*I256</f>
        <v>840.00600000000009</v>
      </c>
    </row>
    <row r="257" spans="1:10">
      <c r="A257" s="346"/>
      <c r="B257" s="347"/>
      <c r="C257" s="347"/>
      <c r="D257" s="347"/>
      <c r="E257" s="347"/>
      <c r="F257" s="349" t="s">
        <v>3</v>
      </c>
      <c r="G257" s="350" t="s">
        <v>4</v>
      </c>
      <c r="H257" s="351">
        <v>0.08</v>
      </c>
      <c r="I257" s="351">
        <f>Labour!D3</f>
        <v>466.67</v>
      </c>
      <c r="J257" s="351">
        <f>H257*I257</f>
        <v>37.333600000000004</v>
      </c>
    </row>
    <row r="258" spans="1:10" ht="25.5">
      <c r="A258" s="346"/>
      <c r="B258" s="347"/>
      <c r="C258" s="347"/>
      <c r="D258" s="347"/>
      <c r="E258" s="347"/>
      <c r="F258" s="355" t="s">
        <v>2733</v>
      </c>
      <c r="G258" s="344"/>
      <c r="H258" s="345"/>
      <c r="I258" s="347"/>
      <c r="J258" s="351">
        <f>SUM(J249:J257)*5%</f>
        <v>226.16711850000002</v>
      </c>
    </row>
    <row r="259" spans="1:10">
      <c r="A259" s="342"/>
      <c r="B259" s="343"/>
      <c r="C259" s="348"/>
      <c r="D259" s="348"/>
      <c r="E259" s="348" t="s">
        <v>957</v>
      </c>
      <c r="F259" s="348" t="s">
        <v>1390</v>
      </c>
      <c r="G259" s="344"/>
      <c r="H259" s="345"/>
      <c r="I259" s="345"/>
      <c r="J259" s="345">
        <f>SUM(J249:J258)*12.5%</f>
        <v>593.68868606249998</v>
      </c>
    </row>
    <row r="260" spans="1:10">
      <c r="A260" s="342"/>
      <c r="B260" s="343"/>
      <c r="C260" s="348"/>
      <c r="D260" s="348"/>
      <c r="E260" s="348"/>
      <c r="F260" s="348"/>
      <c r="G260" s="344"/>
      <c r="H260" s="345"/>
      <c r="I260" s="345"/>
      <c r="J260" s="345"/>
    </row>
    <row r="261" spans="1:10">
      <c r="A261" s="342"/>
      <c r="B261" s="343"/>
      <c r="C261" s="348"/>
      <c r="D261" s="348"/>
      <c r="E261" s="348" t="s">
        <v>1435</v>
      </c>
      <c r="F261" s="348"/>
      <c r="G261" s="347"/>
      <c r="H261" s="347"/>
      <c r="I261" s="345"/>
      <c r="J261" s="345">
        <f>SUM(J249:J259)</f>
        <v>5343.1981745624998</v>
      </c>
    </row>
    <row r="262" spans="1:10">
      <c r="A262" s="342"/>
      <c r="B262" s="343"/>
      <c r="C262" s="348"/>
      <c r="D262" s="348" t="s">
        <v>303</v>
      </c>
      <c r="E262" s="348" t="s">
        <v>1043</v>
      </c>
      <c r="F262" s="348"/>
      <c r="G262" s="344"/>
      <c r="H262" s="345"/>
      <c r="I262" s="345"/>
      <c r="J262" s="345"/>
    </row>
    <row r="263" spans="1:10">
      <c r="A263" s="346"/>
      <c r="B263" s="347"/>
      <c r="C263" s="347"/>
      <c r="D263" s="347"/>
      <c r="E263" s="349" t="s">
        <v>1404</v>
      </c>
      <c r="F263" s="347"/>
      <c r="G263" s="347"/>
      <c r="H263" s="347"/>
      <c r="I263" s="347"/>
      <c r="J263" s="347"/>
    </row>
    <row r="264" spans="1:10">
      <c r="A264" s="342"/>
      <c r="B264" s="343"/>
      <c r="C264" s="348"/>
      <c r="D264" s="348"/>
      <c r="E264" s="348" t="s">
        <v>953</v>
      </c>
      <c r="F264" s="348" t="s">
        <v>1293</v>
      </c>
      <c r="G264" s="347"/>
      <c r="H264" s="347"/>
      <c r="I264" s="345"/>
      <c r="J264" s="345"/>
    </row>
    <row r="265" spans="1:10">
      <c r="A265" s="346"/>
      <c r="B265" s="347"/>
      <c r="C265" s="347"/>
      <c r="D265" s="347"/>
      <c r="E265" s="347"/>
      <c r="F265" s="349" t="s">
        <v>2745</v>
      </c>
      <c r="G265" s="350" t="s">
        <v>29</v>
      </c>
      <c r="H265" s="351">
        <v>1</v>
      </c>
      <c r="I265" s="351">
        <f>Material!D136</f>
        <v>900</v>
      </c>
      <c r="J265" s="351">
        <f>H265*I265</f>
        <v>900</v>
      </c>
    </row>
    <row r="266" spans="1:10" ht="25.5">
      <c r="A266" s="346"/>
      <c r="B266" s="347"/>
      <c r="C266" s="347"/>
      <c r="D266" s="347"/>
      <c r="E266" s="347"/>
      <c r="F266" s="355" t="s">
        <v>2728</v>
      </c>
      <c r="G266" s="350" t="s">
        <v>56</v>
      </c>
      <c r="H266" s="351">
        <v>7</v>
      </c>
      <c r="I266" s="351">
        <f>Material!D49</f>
        <v>65</v>
      </c>
      <c r="J266" s="351">
        <f>I266*H266</f>
        <v>455</v>
      </c>
    </row>
    <row r="267" spans="1:10">
      <c r="A267" s="346"/>
      <c r="B267" s="347"/>
      <c r="C267" s="347"/>
      <c r="D267" s="347"/>
      <c r="E267" s="347"/>
      <c r="F267" s="349" t="s">
        <v>2746</v>
      </c>
      <c r="G267" s="350" t="s">
        <v>29</v>
      </c>
      <c r="H267" s="351">
        <v>0.33</v>
      </c>
      <c r="I267" s="351">
        <f>J58</f>
        <v>3950.2706000000003</v>
      </c>
      <c r="J267" s="351">
        <f>I267*H267</f>
        <v>1303.5892980000001</v>
      </c>
    </row>
    <row r="268" spans="1:10">
      <c r="A268" s="342"/>
      <c r="B268" s="343"/>
      <c r="C268" s="348"/>
      <c r="D268" s="348"/>
      <c r="E268" s="348" t="s">
        <v>955</v>
      </c>
      <c r="F268" s="348" t="s">
        <v>1230</v>
      </c>
      <c r="G268" s="347"/>
      <c r="H268" s="347"/>
      <c r="I268" s="347"/>
      <c r="J268" s="345"/>
    </row>
    <row r="269" spans="1:10">
      <c r="A269" s="346"/>
      <c r="B269" s="347"/>
      <c r="C269" s="347"/>
      <c r="D269" s="347"/>
      <c r="E269" s="347"/>
      <c r="F269" s="349" t="s">
        <v>17</v>
      </c>
      <c r="G269" s="350" t="s">
        <v>4</v>
      </c>
      <c r="H269" s="351">
        <v>0.12</v>
      </c>
      <c r="I269" s="351">
        <f>Labour!D16</f>
        <v>466.67</v>
      </c>
      <c r="J269" s="351">
        <f>H269*I269</f>
        <v>56.000399999999999</v>
      </c>
    </row>
    <row r="270" spans="1:10">
      <c r="A270" s="346"/>
      <c r="B270" s="347"/>
      <c r="C270" s="347"/>
      <c r="D270" s="347"/>
      <c r="E270" s="347"/>
      <c r="F270" s="349" t="s">
        <v>1849</v>
      </c>
      <c r="G270" s="350" t="s">
        <v>4</v>
      </c>
      <c r="H270" s="351">
        <v>1.2</v>
      </c>
      <c r="I270" s="351">
        <f>Labour!D14</f>
        <v>642.33000000000004</v>
      </c>
      <c r="J270" s="351">
        <f>H270*I270</f>
        <v>770.79600000000005</v>
      </c>
    </row>
    <row r="271" spans="1:10">
      <c r="A271" s="346"/>
      <c r="B271" s="347"/>
      <c r="C271" s="347"/>
      <c r="D271" s="347"/>
      <c r="E271" s="347"/>
      <c r="F271" s="349" t="s">
        <v>18</v>
      </c>
      <c r="G271" s="350" t="s">
        <v>4</v>
      </c>
      <c r="H271" s="351">
        <v>1.8</v>
      </c>
      <c r="I271" s="351">
        <f>Labour!D17</f>
        <v>466.67</v>
      </c>
      <c r="J271" s="351">
        <f>H271*I271</f>
        <v>840.00600000000009</v>
      </c>
    </row>
    <row r="272" spans="1:10">
      <c r="A272" s="346"/>
      <c r="B272" s="347"/>
      <c r="C272" s="347"/>
      <c r="D272" s="347"/>
      <c r="E272" s="347"/>
      <c r="F272" s="349" t="s">
        <v>3</v>
      </c>
      <c r="G272" s="350" t="s">
        <v>4</v>
      </c>
      <c r="H272" s="351">
        <v>0.08</v>
      </c>
      <c r="I272" s="351">
        <f>Labour!D3</f>
        <v>466.67</v>
      </c>
      <c r="J272" s="351">
        <f>H272*I272</f>
        <v>37.333600000000004</v>
      </c>
    </row>
    <row r="273" spans="1:10">
      <c r="A273" s="346"/>
      <c r="B273" s="347"/>
      <c r="C273" s="347"/>
      <c r="D273" s="347"/>
      <c r="E273" s="347"/>
      <c r="F273" s="349" t="s">
        <v>2744</v>
      </c>
      <c r="G273" s="344"/>
      <c r="H273" s="345"/>
      <c r="I273" s="347"/>
      <c r="J273" s="351">
        <f>SUM(J264:J272)*5%</f>
        <v>218.13626490000001</v>
      </c>
    </row>
    <row r="274" spans="1:10">
      <c r="A274" s="342"/>
      <c r="B274" s="343"/>
      <c r="C274" s="348"/>
      <c r="D274" s="348"/>
      <c r="E274" s="348" t="s">
        <v>957</v>
      </c>
      <c r="F274" s="348" t="s">
        <v>1390</v>
      </c>
      <c r="G274" s="344"/>
      <c r="H274" s="345"/>
      <c r="I274" s="345"/>
      <c r="J274" s="345">
        <f>SUM(J264:J273)*12.5%</f>
        <v>572.60769536250007</v>
      </c>
    </row>
    <row r="275" spans="1:10">
      <c r="A275" s="342"/>
      <c r="B275" s="343"/>
      <c r="C275" s="348"/>
      <c r="D275" s="348"/>
      <c r="E275" s="348"/>
      <c r="F275" s="348"/>
      <c r="G275" s="344"/>
      <c r="H275" s="345"/>
      <c r="I275" s="345"/>
      <c r="J275" s="345"/>
    </row>
    <row r="276" spans="1:10">
      <c r="A276" s="342"/>
      <c r="B276" s="343"/>
      <c r="C276" s="348"/>
      <c r="D276" s="348"/>
      <c r="E276" s="348" t="s">
        <v>1435</v>
      </c>
      <c r="F276" s="348"/>
      <c r="G276" s="347"/>
      <c r="H276" s="347"/>
      <c r="I276" s="345"/>
      <c r="J276" s="345">
        <f>SUM(J264:J274)</f>
        <v>5153.4692582625003</v>
      </c>
    </row>
    <row r="277" spans="1:10">
      <c r="A277" s="342"/>
      <c r="B277" s="343"/>
      <c r="C277" s="348"/>
      <c r="D277" s="348" t="s">
        <v>305</v>
      </c>
      <c r="E277" s="348" t="s">
        <v>1031</v>
      </c>
      <c r="F277" s="348"/>
      <c r="G277" s="344"/>
      <c r="H277" s="345"/>
      <c r="I277" s="345"/>
      <c r="J277" s="345"/>
    </row>
    <row r="278" spans="1:10">
      <c r="A278" s="346"/>
      <c r="B278" s="347"/>
      <c r="C278" s="347"/>
      <c r="D278" s="347"/>
      <c r="E278" s="349" t="s">
        <v>1404</v>
      </c>
      <c r="F278" s="347"/>
      <c r="G278" s="347"/>
      <c r="H278" s="347"/>
      <c r="I278" s="347"/>
      <c r="J278" s="347"/>
    </row>
    <row r="279" spans="1:10">
      <c r="A279" s="342"/>
      <c r="B279" s="343"/>
      <c r="C279" s="348"/>
      <c r="D279" s="348"/>
      <c r="E279" s="348" t="s">
        <v>953</v>
      </c>
      <c r="F279" s="348" t="s">
        <v>1293</v>
      </c>
      <c r="G279" s="347"/>
      <c r="H279" s="347"/>
      <c r="I279" s="345"/>
      <c r="J279" s="345"/>
    </row>
    <row r="280" spans="1:10">
      <c r="A280" s="346"/>
      <c r="B280" s="347"/>
      <c r="C280" s="347"/>
      <c r="D280" s="347"/>
      <c r="E280" s="347"/>
      <c r="F280" s="349" t="s">
        <v>2745</v>
      </c>
      <c r="G280" s="350" t="s">
        <v>29</v>
      </c>
      <c r="H280" s="351">
        <v>1</v>
      </c>
      <c r="I280" s="351">
        <f>Material!D136</f>
        <v>900</v>
      </c>
      <c r="J280" s="351">
        <f>H280*I280</f>
        <v>900</v>
      </c>
    </row>
    <row r="281" spans="1:10" ht="26.25" customHeight="1">
      <c r="A281" s="346"/>
      <c r="B281" s="347"/>
      <c r="C281" s="347"/>
      <c r="D281" s="347"/>
      <c r="E281" s="347"/>
      <c r="F281" s="355" t="s">
        <v>2728</v>
      </c>
      <c r="G281" s="350" t="s">
        <v>56</v>
      </c>
      <c r="H281" s="351">
        <v>7</v>
      </c>
      <c r="I281" s="351">
        <f>Material!D49</f>
        <v>65</v>
      </c>
      <c r="J281" s="351">
        <f>I281*H281</f>
        <v>455</v>
      </c>
    </row>
    <row r="282" spans="1:10">
      <c r="A282" s="346"/>
      <c r="B282" s="347"/>
      <c r="C282" s="347"/>
      <c r="D282" s="347"/>
      <c r="E282" s="347"/>
      <c r="F282" s="349" t="s">
        <v>2703</v>
      </c>
      <c r="G282" s="350" t="s">
        <v>29</v>
      </c>
      <c r="H282" s="351">
        <v>0.33</v>
      </c>
      <c r="I282" s="351">
        <f>'Chapter-11_Road'!J357</f>
        <v>7624.3291000000008</v>
      </c>
      <c r="J282" s="351">
        <f>H282*I282</f>
        <v>2516.0286030000002</v>
      </c>
    </row>
    <row r="283" spans="1:10">
      <c r="A283" s="342"/>
      <c r="B283" s="343"/>
      <c r="C283" s="348"/>
      <c r="D283" s="348"/>
      <c r="E283" s="348" t="s">
        <v>955</v>
      </c>
      <c r="F283" s="348" t="s">
        <v>1230</v>
      </c>
      <c r="G283" s="347"/>
      <c r="H283" s="347"/>
      <c r="I283" s="347"/>
      <c r="J283" s="345"/>
    </row>
    <row r="284" spans="1:10">
      <c r="A284" s="346"/>
      <c r="B284" s="347"/>
      <c r="C284" s="347"/>
      <c r="D284" s="347"/>
      <c r="E284" s="347"/>
      <c r="F284" s="349" t="s">
        <v>17</v>
      </c>
      <c r="G284" s="350" t="s">
        <v>4</v>
      </c>
      <c r="H284" s="351">
        <v>0.12</v>
      </c>
      <c r="I284" s="351">
        <f>Labour!D16</f>
        <v>466.67</v>
      </c>
      <c r="J284" s="351">
        <f>H284*I284</f>
        <v>56.000399999999999</v>
      </c>
    </row>
    <row r="285" spans="1:10">
      <c r="A285" s="346"/>
      <c r="B285" s="347"/>
      <c r="C285" s="347"/>
      <c r="D285" s="347"/>
      <c r="E285" s="347"/>
      <c r="F285" s="349" t="s">
        <v>1849</v>
      </c>
      <c r="G285" s="350" t="s">
        <v>4</v>
      </c>
      <c r="H285" s="351">
        <v>1.2</v>
      </c>
      <c r="I285" s="351">
        <f>Labour!D14</f>
        <v>642.33000000000004</v>
      </c>
      <c r="J285" s="351">
        <f>H285*I285</f>
        <v>770.79600000000005</v>
      </c>
    </row>
    <row r="286" spans="1:10">
      <c r="A286" s="346"/>
      <c r="B286" s="347"/>
      <c r="C286" s="347"/>
      <c r="D286" s="347"/>
      <c r="E286" s="347"/>
      <c r="F286" s="349" t="s">
        <v>18</v>
      </c>
      <c r="G286" s="350" t="s">
        <v>4</v>
      </c>
      <c r="H286" s="351">
        <v>1.8</v>
      </c>
      <c r="I286" s="351">
        <f>Labour!D17</f>
        <v>466.67</v>
      </c>
      <c r="J286" s="351">
        <f>H286*I286</f>
        <v>840.00600000000009</v>
      </c>
    </row>
    <row r="287" spans="1:10">
      <c r="A287" s="346"/>
      <c r="B287" s="347"/>
      <c r="C287" s="347"/>
      <c r="D287" s="347"/>
      <c r="E287" s="347"/>
      <c r="F287" s="349" t="s">
        <v>3</v>
      </c>
      <c r="G287" s="350" t="s">
        <v>4</v>
      </c>
      <c r="H287" s="351">
        <v>0.08</v>
      </c>
      <c r="I287" s="351">
        <f>Labour!D3</f>
        <v>466.67</v>
      </c>
      <c r="J287" s="351">
        <f>H287*I287</f>
        <v>37.333600000000004</v>
      </c>
    </row>
    <row r="288" spans="1:10">
      <c r="A288" s="346"/>
      <c r="B288" s="347"/>
      <c r="C288" s="347"/>
      <c r="D288" s="347"/>
      <c r="E288" s="347"/>
      <c r="F288" s="349" t="s">
        <v>2744</v>
      </c>
      <c r="G288" s="344"/>
      <c r="H288" s="345"/>
      <c r="I288" s="347"/>
      <c r="J288" s="351">
        <f>SUM(J279:J287)*5%</f>
        <v>278.75823015000003</v>
      </c>
    </row>
    <row r="289" spans="1:10">
      <c r="A289" s="342"/>
      <c r="B289" s="343"/>
      <c r="C289" s="348"/>
      <c r="D289" s="348"/>
      <c r="E289" s="348" t="s">
        <v>957</v>
      </c>
      <c r="F289" s="348" t="s">
        <v>1390</v>
      </c>
      <c r="G289" s="344"/>
      <c r="H289" s="345"/>
      <c r="I289" s="345"/>
      <c r="J289" s="345">
        <f>SUM(J279:J288)*12.5%</f>
        <v>731.74035414374998</v>
      </c>
    </row>
    <row r="290" spans="1:10">
      <c r="A290" s="342"/>
      <c r="B290" s="343"/>
      <c r="C290" s="348"/>
      <c r="D290" s="348"/>
      <c r="E290" s="348"/>
      <c r="F290" s="348"/>
      <c r="G290" s="347"/>
      <c r="H290" s="347"/>
      <c r="I290" s="345"/>
      <c r="J290" s="345"/>
    </row>
    <row r="291" spans="1:10">
      <c r="A291" s="342"/>
      <c r="B291" s="343"/>
      <c r="C291" s="348"/>
      <c r="D291" s="348"/>
      <c r="E291" s="348" t="s">
        <v>1435</v>
      </c>
      <c r="F291" s="348"/>
      <c r="G291" s="347"/>
      <c r="H291" s="347"/>
      <c r="I291" s="345"/>
      <c r="J291" s="345">
        <f>SUM(J279:J289)</f>
        <v>6585.6631872937496</v>
      </c>
    </row>
    <row r="292" spans="1:10" ht="41.25" customHeight="1">
      <c r="A292" s="342">
        <v>12.5</v>
      </c>
      <c r="B292" s="344">
        <v>800</v>
      </c>
      <c r="C292" s="755" t="s">
        <v>1047</v>
      </c>
      <c r="D292" s="755"/>
      <c r="E292" s="755"/>
      <c r="F292" s="755"/>
      <c r="G292" s="344"/>
      <c r="H292" s="345"/>
      <c r="I292" s="347"/>
      <c r="J292" s="347"/>
    </row>
    <row r="293" spans="1:10">
      <c r="A293" s="342"/>
      <c r="B293" s="344"/>
      <c r="C293" s="348" t="s">
        <v>1048</v>
      </c>
      <c r="D293" s="355"/>
      <c r="E293" s="355"/>
      <c r="F293" s="355"/>
      <c r="G293" s="344"/>
      <c r="H293" s="345"/>
      <c r="I293" s="347"/>
      <c r="J293" s="347"/>
    </row>
    <row r="294" spans="1:10">
      <c r="A294" s="346"/>
      <c r="B294" s="350"/>
      <c r="C294" s="349" t="s">
        <v>1404</v>
      </c>
      <c r="D294" s="347"/>
      <c r="E294" s="347"/>
      <c r="F294" s="347"/>
      <c r="G294" s="344"/>
      <c r="H294" s="345"/>
      <c r="I294" s="347"/>
      <c r="J294" s="347"/>
    </row>
    <row r="295" spans="1:10">
      <c r="A295" s="346"/>
      <c r="B295" s="347"/>
      <c r="C295" s="348" t="s">
        <v>985</v>
      </c>
      <c r="D295" s="348" t="s">
        <v>1002</v>
      </c>
      <c r="E295" s="347"/>
      <c r="F295" s="347"/>
      <c r="G295" s="347"/>
      <c r="H295" s="347"/>
      <c r="I295" s="347"/>
      <c r="J295" s="347"/>
    </row>
    <row r="296" spans="1:10">
      <c r="A296" s="346"/>
      <c r="B296" s="347"/>
      <c r="C296" s="347"/>
      <c r="D296" s="348" t="s">
        <v>299</v>
      </c>
      <c r="E296" s="348" t="s">
        <v>1008</v>
      </c>
      <c r="F296" s="347"/>
      <c r="G296" s="347"/>
      <c r="H296" s="347"/>
      <c r="I296" s="347"/>
      <c r="J296" s="347"/>
    </row>
    <row r="297" spans="1:10">
      <c r="A297" s="346"/>
      <c r="B297" s="347"/>
      <c r="C297" s="347"/>
      <c r="D297" s="347"/>
      <c r="E297" s="349" t="s">
        <v>1404</v>
      </c>
      <c r="F297" s="347"/>
      <c r="G297" s="347"/>
      <c r="H297" s="347"/>
      <c r="I297" s="347"/>
      <c r="J297" s="347"/>
    </row>
    <row r="298" spans="1:10">
      <c r="A298" s="346"/>
      <c r="B298" s="347"/>
      <c r="C298" s="347"/>
      <c r="D298" s="347"/>
      <c r="E298" s="348" t="s">
        <v>953</v>
      </c>
      <c r="F298" s="348" t="s">
        <v>1293</v>
      </c>
      <c r="G298" s="347"/>
      <c r="H298" s="347"/>
      <c r="I298" s="347"/>
      <c r="J298" s="347"/>
    </row>
    <row r="299" spans="1:10">
      <c r="A299" s="346"/>
      <c r="B299" s="347"/>
      <c r="C299" s="347"/>
      <c r="D299" s="347"/>
      <c r="E299" s="347"/>
      <c r="F299" s="349" t="s">
        <v>79</v>
      </c>
      <c r="G299" s="350" t="s">
        <v>71</v>
      </c>
      <c r="H299" s="356">
        <v>0.27500000000000002</v>
      </c>
      <c r="I299" s="351">
        <f>Material!D51</f>
        <v>6953.12</v>
      </c>
      <c r="J299" s="351">
        <f>H299*I299</f>
        <v>1912.1080000000002</v>
      </c>
    </row>
    <row r="300" spans="1:10">
      <c r="A300" s="346"/>
      <c r="B300" s="347"/>
      <c r="C300" s="347"/>
      <c r="D300" s="347"/>
      <c r="E300" s="347"/>
      <c r="F300" s="349" t="s">
        <v>1860</v>
      </c>
      <c r="G300" s="350" t="s">
        <v>29</v>
      </c>
      <c r="H300" s="351">
        <v>0.48</v>
      </c>
      <c r="I300" s="351">
        <f>Material!D125</f>
        <v>1256</v>
      </c>
      <c r="J300" s="351">
        <f>H300*I300</f>
        <v>602.88</v>
      </c>
    </row>
    <row r="301" spans="1:10">
      <c r="A301" s="346"/>
      <c r="B301" s="347"/>
      <c r="C301" s="347"/>
      <c r="D301" s="347"/>
      <c r="E301" s="347"/>
      <c r="F301" s="349" t="s">
        <v>2656</v>
      </c>
      <c r="G301" s="350" t="s">
        <v>29</v>
      </c>
      <c r="H301" s="351">
        <v>0.48</v>
      </c>
      <c r="I301" s="351">
        <f>Material!D19</f>
        <v>1150</v>
      </c>
      <c r="J301" s="351">
        <f>I301*H301</f>
        <v>552</v>
      </c>
    </row>
    <row r="302" spans="1:10">
      <c r="A302" s="346"/>
      <c r="B302" s="347"/>
      <c r="C302" s="347"/>
      <c r="D302" s="347"/>
      <c r="E302" s="347"/>
      <c r="F302" s="349" t="s">
        <v>2657</v>
      </c>
      <c r="G302" s="350" t="s">
        <v>29</v>
      </c>
      <c r="H302" s="351">
        <v>0.24</v>
      </c>
      <c r="I302" s="351">
        <f>Material!D18</f>
        <v>1398</v>
      </c>
      <c r="J302" s="351">
        <f>I302*H302</f>
        <v>335.52</v>
      </c>
    </row>
    <row r="303" spans="1:10">
      <c r="A303" s="346"/>
      <c r="B303" s="347"/>
      <c r="C303" s="347"/>
      <c r="D303" s="347"/>
      <c r="E303" s="347"/>
      <c r="F303" s="349" t="s">
        <v>2658</v>
      </c>
      <c r="G303" s="350" t="s">
        <v>29</v>
      </c>
      <c r="H303" s="351">
        <v>0.08</v>
      </c>
      <c r="I303" s="351">
        <f>Material!D17</f>
        <v>1320</v>
      </c>
      <c r="J303" s="351">
        <f>H303*I303</f>
        <v>105.60000000000001</v>
      </c>
    </row>
    <row r="304" spans="1:10">
      <c r="A304" s="346"/>
      <c r="B304" s="347"/>
      <c r="C304" s="347"/>
      <c r="D304" s="347"/>
      <c r="E304" s="348" t="s">
        <v>955</v>
      </c>
      <c r="F304" s="348" t="s">
        <v>1468</v>
      </c>
      <c r="G304" s="347"/>
      <c r="H304" s="347"/>
      <c r="I304" s="347"/>
      <c r="J304" s="347"/>
    </row>
    <row r="305" spans="1:10">
      <c r="A305" s="346"/>
      <c r="B305" s="347"/>
      <c r="C305" s="347"/>
      <c r="D305" s="347"/>
      <c r="E305" s="347"/>
      <c r="F305" s="349" t="s">
        <v>17</v>
      </c>
      <c r="G305" s="350" t="s">
        <v>4</v>
      </c>
      <c r="H305" s="351">
        <v>0.08</v>
      </c>
      <c r="I305" s="351">
        <f>Labour!D16</f>
        <v>466.67</v>
      </c>
      <c r="J305" s="351">
        <f>H305*I305</f>
        <v>37.333600000000004</v>
      </c>
    </row>
    <row r="306" spans="1:10">
      <c r="A306" s="346"/>
      <c r="B306" s="347"/>
      <c r="C306" s="347"/>
      <c r="D306" s="347"/>
      <c r="E306" s="347"/>
      <c r="F306" s="349" t="s">
        <v>2667</v>
      </c>
      <c r="G306" s="350" t="s">
        <v>4</v>
      </c>
      <c r="H306" s="351">
        <v>0.1</v>
      </c>
      <c r="I306" s="351">
        <f>Labour!D14</f>
        <v>642.33000000000004</v>
      </c>
      <c r="J306" s="351">
        <f>H306*I306</f>
        <v>64.233000000000004</v>
      </c>
    </row>
    <row r="307" spans="1:10">
      <c r="A307" s="346"/>
      <c r="B307" s="347"/>
      <c r="C307" s="347"/>
      <c r="D307" s="347"/>
      <c r="E307" s="347"/>
      <c r="F307" s="349" t="s">
        <v>18</v>
      </c>
      <c r="G307" s="350" t="s">
        <v>4</v>
      </c>
      <c r="H307" s="351">
        <v>1.63</v>
      </c>
      <c r="I307" s="351">
        <f>Labour!D17</f>
        <v>466.67</v>
      </c>
      <c r="J307" s="351">
        <f>H307*I307</f>
        <v>760.6721</v>
      </c>
    </row>
    <row r="308" spans="1:10">
      <c r="A308" s="346"/>
      <c r="B308" s="347"/>
      <c r="C308" s="347"/>
      <c r="D308" s="347"/>
      <c r="E308" s="347"/>
      <c r="F308" s="349" t="s">
        <v>3</v>
      </c>
      <c r="G308" s="350" t="s">
        <v>4</v>
      </c>
      <c r="H308" s="351">
        <v>0.27</v>
      </c>
      <c r="I308" s="351">
        <f>Labour!D3</f>
        <v>466.67</v>
      </c>
      <c r="J308" s="351">
        <f>H308*I308</f>
        <v>126.00090000000002</v>
      </c>
    </row>
    <row r="309" spans="1:10">
      <c r="A309" s="346"/>
      <c r="B309" s="347"/>
      <c r="C309" s="347"/>
      <c r="D309" s="347"/>
      <c r="E309" s="348" t="s">
        <v>957</v>
      </c>
      <c r="F309" s="348" t="s">
        <v>1231</v>
      </c>
      <c r="G309" s="347"/>
      <c r="H309" s="347"/>
      <c r="I309" s="347"/>
      <c r="J309" s="347"/>
    </row>
    <row r="310" spans="1:10">
      <c r="A310" s="346"/>
      <c r="B310" s="347"/>
      <c r="C310" s="347"/>
      <c r="D310" s="347"/>
      <c r="E310" s="347"/>
      <c r="F310" s="349" t="s">
        <v>2030</v>
      </c>
      <c r="G310" s="350" t="s">
        <v>89</v>
      </c>
      <c r="H310" s="351">
        <v>0.4</v>
      </c>
      <c r="I310" s="351">
        <f>'Plant &amp; Machinery'!G12</f>
        <v>492</v>
      </c>
      <c r="J310" s="351">
        <f>I310*H310</f>
        <v>196.8</v>
      </c>
    </row>
    <row r="311" spans="1:10" ht="25.5">
      <c r="A311" s="346"/>
      <c r="B311" s="347"/>
      <c r="C311" s="347"/>
      <c r="D311" s="347"/>
      <c r="E311" s="348" t="s">
        <v>959</v>
      </c>
      <c r="F311" s="357" t="s">
        <v>2747</v>
      </c>
      <c r="G311" s="347"/>
      <c r="H311" s="347"/>
      <c r="I311" s="347"/>
      <c r="J311" s="345">
        <f>SUM(J299:J310)*10%</f>
        <v>469.31476000000004</v>
      </c>
    </row>
    <row r="312" spans="1:10">
      <c r="A312" s="346"/>
      <c r="B312" s="347"/>
      <c r="C312" s="347"/>
      <c r="D312" s="347"/>
      <c r="E312" s="348" t="s">
        <v>961</v>
      </c>
      <c r="F312" s="348" t="s">
        <v>2141</v>
      </c>
      <c r="G312" s="347"/>
      <c r="H312" s="347"/>
      <c r="I312" s="347"/>
      <c r="J312" s="345">
        <f>SUM(J299:J311)*12.5%</f>
        <v>645.30779500000006</v>
      </c>
    </row>
    <row r="313" spans="1:10">
      <c r="A313" s="346"/>
      <c r="B313" s="347"/>
      <c r="C313" s="347"/>
      <c r="D313" s="347"/>
      <c r="E313" s="348"/>
      <c r="F313" s="348"/>
      <c r="G313" s="347"/>
      <c r="H313" s="347"/>
      <c r="I313" s="347"/>
      <c r="J313" s="345"/>
    </row>
    <row r="314" spans="1:10">
      <c r="A314" s="346"/>
      <c r="B314" s="347"/>
      <c r="C314" s="347"/>
      <c r="D314" s="347"/>
      <c r="E314" s="348" t="s">
        <v>2665</v>
      </c>
      <c r="F314" s="348"/>
      <c r="G314" s="347"/>
      <c r="H314" s="347"/>
      <c r="I314" s="347"/>
      <c r="J314" s="345">
        <f>SUM(J299:J312)</f>
        <v>5807.7701550000002</v>
      </c>
    </row>
    <row r="315" spans="1:10">
      <c r="A315" s="346"/>
      <c r="B315" s="347"/>
      <c r="C315" s="347"/>
      <c r="D315" s="348" t="s">
        <v>301</v>
      </c>
      <c r="E315" s="348" t="s">
        <v>1009</v>
      </c>
      <c r="F315" s="347"/>
      <c r="G315" s="347"/>
      <c r="H315" s="347"/>
      <c r="I315" s="347"/>
      <c r="J315" s="347"/>
    </row>
    <row r="316" spans="1:10">
      <c r="A316" s="346"/>
      <c r="B316" s="347"/>
      <c r="C316" s="347"/>
      <c r="D316" s="347"/>
      <c r="E316" s="349" t="s">
        <v>1404</v>
      </c>
      <c r="F316" s="347"/>
      <c r="G316" s="347"/>
      <c r="H316" s="347"/>
      <c r="I316" s="347"/>
      <c r="J316" s="347"/>
    </row>
    <row r="317" spans="1:10">
      <c r="A317" s="346"/>
      <c r="B317" s="347"/>
      <c r="C317" s="347"/>
      <c r="D317" s="347"/>
      <c r="E317" s="348" t="s">
        <v>953</v>
      </c>
      <c r="F317" s="348" t="s">
        <v>1293</v>
      </c>
      <c r="G317" s="347"/>
      <c r="H317" s="347"/>
      <c r="I317" s="347"/>
      <c r="J317" s="347"/>
    </row>
    <row r="318" spans="1:10">
      <c r="A318" s="346"/>
      <c r="B318" s="347"/>
      <c r="C318" s="347"/>
      <c r="D318" s="347"/>
      <c r="E318" s="347"/>
      <c r="F318" s="349" t="s">
        <v>79</v>
      </c>
      <c r="G318" s="350" t="s">
        <v>71</v>
      </c>
      <c r="H318" s="356">
        <v>0.27500000000000002</v>
      </c>
      <c r="I318" s="351">
        <f>Material!D51</f>
        <v>6953.12</v>
      </c>
      <c r="J318" s="351">
        <f>H318*I318</f>
        <v>1912.1080000000002</v>
      </c>
    </row>
    <row r="319" spans="1:10">
      <c r="A319" s="346"/>
      <c r="B319" s="347"/>
      <c r="C319" s="347"/>
      <c r="D319" s="347"/>
      <c r="E319" s="347"/>
      <c r="F319" s="349" t="s">
        <v>1860</v>
      </c>
      <c r="G319" s="350" t="s">
        <v>29</v>
      </c>
      <c r="H319" s="351">
        <v>0.48</v>
      </c>
      <c r="I319" s="351">
        <f>Material!D125</f>
        <v>1256</v>
      </c>
      <c r="J319" s="351">
        <f>H319*I319</f>
        <v>602.88</v>
      </c>
    </row>
    <row r="320" spans="1:10">
      <c r="A320" s="346"/>
      <c r="B320" s="347"/>
      <c r="C320" s="347"/>
      <c r="D320" s="347"/>
      <c r="E320" s="347"/>
      <c r="F320" s="349" t="s">
        <v>2656</v>
      </c>
      <c r="G320" s="350" t="s">
        <v>29</v>
      </c>
      <c r="H320" s="351">
        <v>0.48</v>
      </c>
      <c r="I320" s="351">
        <f>Material!D19</f>
        <v>1150</v>
      </c>
      <c r="J320" s="351">
        <f>I320*H320</f>
        <v>552</v>
      </c>
    </row>
    <row r="321" spans="1:10">
      <c r="A321" s="346"/>
      <c r="B321" s="347"/>
      <c r="C321" s="347"/>
      <c r="D321" s="347"/>
      <c r="E321" s="347"/>
      <c r="F321" s="349" t="s">
        <v>2657</v>
      </c>
      <c r="G321" s="350" t="s">
        <v>29</v>
      </c>
      <c r="H321" s="351">
        <v>0.24</v>
      </c>
      <c r="I321" s="351">
        <f>Material!D18</f>
        <v>1398</v>
      </c>
      <c r="J321" s="351">
        <f>I321*H321</f>
        <v>335.52</v>
      </c>
    </row>
    <row r="322" spans="1:10">
      <c r="A322" s="346"/>
      <c r="B322" s="347"/>
      <c r="C322" s="347"/>
      <c r="D322" s="347"/>
      <c r="E322" s="347"/>
      <c r="F322" s="349" t="s">
        <v>2658</v>
      </c>
      <c r="G322" s="350" t="s">
        <v>29</v>
      </c>
      <c r="H322" s="351">
        <v>0.08</v>
      </c>
      <c r="I322" s="351">
        <f>Material!D17</f>
        <v>1320</v>
      </c>
      <c r="J322" s="351">
        <f>H322*I322</f>
        <v>105.60000000000001</v>
      </c>
    </row>
    <row r="323" spans="1:10">
      <c r="A323" s="346"/>
      <c r="B323" s="347"/>
      <c r="C323" s="347"/>
      <c r="D323" s="347"/>
      <c r="E323" s="348" t="s">
        <v>955</v>
      </c>
      <c r="F323" s="348" t="s">
        <v>1468</v>
      </c>
      <c r="G323" s="347"/>
      <c r="H323" s="347"/>
      <c r="I323" s="347"/>
      <c r="J323" s="347"/>
    </row>
    <row r="324" spans="1:10">
      <c r="A324" s="346"/>
      <c r="B324" s="347"/>
      <c r="C324" s="347"/>
      <c r="D324" s="347"/>
      <c r="E324" s="347"/>
      <c r="F324" s="349" t="s">
        <v>17</v>
      </c>
      <c r="G324" s="350" t="s">
        <v>4</v>
      </c>
      <c r="H324" s="351">
        <v>0.09</v>
      </c>
      <c r="I324" s="351">
        <f>Labour!D16</f>
        <v>466.67</v>
      </c>
      <c r="J324" s="351">
        <f>H324*I324</f>
        <v>42.000300000000003</v>
      </c>
    </row>
    <row r="325" spans="1:10">
      <c r="A325" s="346"/>
      <c r="B325" s="347"/>
      <c r="C325" s="347"/>
      <c r="D325" s="347"/>
      <c r="E325" s="347"/>
      <c r="F325" s="349" t="s">
        <v>2288</v>
      </c>
      <c r="G325" s="350" t="s">
        <v>4</v>
      </c>
      <c r="H325" s="351">
        <v>0.1</v>
      </c>
      <c r="I325" s="351">
        <f>Labour!D14</f>
        <v>642.33000000000004</v>
      </c>
      <c r="J325" s="351">
        <f>H325*I325</f>
        <v>64.233000000000004</v>
      </c>
    </row>
    <row r="326" spans="1:10">
      <c r="A326" s="346"/>
      <c r="B326" s="347"/>
      <c r="C326" s="347"/>
      <c r="D326" s="347"/>
      <c r="E326" s="347"/>
      <c r="F326" s="349" t="s">
        <v>18</v>
      </c>
      <c r="G326" s="350" t="s">
        <v>4</v>
      </c>
      <c r="H326" s="351">
        <v>2</v>
      </c>
      <c r="I326" s="351">
        <f>Labour!D17</f>
        <v>466.67</v>
      </c>
      <c r="J326" s="351">
        <f>H326*I326</f>
        <v>933.34</v>
      </c>
    </row>
    <row r="327" spans="1:10">
      <c r="A327" s="346"/>
      <c r="B327" s="347"/>
      <c r="C327" s="347"/>
      <c r="D327" s="347"/>
      <c r="E327" s="347"/>
      <c r="F327" s="349" t="s">
        <v>3</v>
      </c>
      <c r="G327" s="350" t="s">
        <v>4</v>
      </c>
      <c r="H327" s="351">
        <v>0.27</v>
      </c>
      <c r="I327" s="351">
        <f>Labour!D3</f>
        <v>466.67</v>
      </c>
      <c r="J327" s="351">
        <f>H327*I327</f>
        <v>126.00090000000002</v>
      </c>
    </row>
    <row r="328" spans="1:10">
      <c r="A328" s="346"/>
      <c r="B328" s="347"/>
      <c r="C328" s="347"/>
      <c r="D328" s="347"/>
      <c r="E328" s="348" t="s">
        <v>957</v>
      </c>
      <c r="F328" s="348" t="s">
        <v>2748</v>
      </c>
      <c r="G328" s="347"/>
      <c r="H328" s="347"/>
      <c r="I328" s="347"/>
      <c r="J328" s="345">
        <f>SUM(J316:J327)*10%</f>
        <v>467.36822000000006</v>
      </c>
    </row>
    <row r="329" spans="1:10">
      <c r="A329" s="346"/>
      <c r="B329" s="347"/>
      <c r="C329" s="347"/>
      <c r="D329" s="347"/>
      <c r="E329" s="348" t="s">
        <v>959</v>
      </c>
      <c r="F329" s="348" t="s">
        <v>1296</v>
      </c>
      <c r="G329" s="347"/>
      <c r="H329" s="347"/>
      <c r="I329" s="347"/>
      <c r="J329" s="345">
        <f>SUM(J316:J328)*12.5%</f>
        <v>642.63130250000006</v>
      </c>
    </row>
    <row r="330" spans="1:10">
      <c r="A330" s="346"/>
      <c r="B330" s="347"/>
      <c r="C330" s="347"/>
      <c r="D330" s="347"/>
      <c r="E330" s="348"/>
      <c r="F330" s="348"/>
      <c r="G330" s="347"/>
      <c r="H330" s="347"/>
      <c r="I330" s="347"/>
      <c r="J330" s="345"/>
    </row>
    <row r="331" spans="1:10">
      <c r="A331" s="346"/>
      <c r="B331" s="347"/>
      <c r="C331" s="347"/>
      <c r="D331" s="347"/>
      <c r="E331" s="348" t="s">
        <v>2660</v>
      </c>
      <c r="F331" s="348"/>
      <c r="G331" s="347"/>
      <c r="H331" s="347"/>
      <c r="I331" s="347"/>
      <c r="J331" s="345">
        <f>SUM(J316:J329)</f>
        <v>5783.6817225000004</v>
      </c>
    </row>
    <row r="332" spans="1:10">
      <c r="A332" s="346"/>
      <c r="B332" s="347"/>
      <c r="C332" s="348" t="s">
        <v>989</v>
      </c>
      <c r="D332" s="348" t="s">
        <v>1011</v>
      </c>
      <c r="E332" s="347"/>
      <c r="F332" s="347"/>
      <c r="G332" s="347"/>
      <c r="H332" s="347"/>
      <c r="I332" s="347"/>
      <c r="J332" s="347"/>
    </row>
    <row r="333" spans="1:10">
      <c r="A333" s="346"/>
      <c r="B333" s="347"/>
      <c r="C333" s="347"/>
      <c r="D333" s="348" t="s">
        <v>299</v>
      </c>
      <c r="E333" s="348" t="s">
        <v>1012</v>
      </c>
      <c r="F333" s="347"/>
      <c r="G333" s="347"/>
      <c r="H333" s="347"/>
      <c r="I333" s="347"/>
      <c r="J333" s="347"/>
    </row>
    <row r="334" spans="1:10">
      <c r="A334" s="346"/>
      <c r="B334" s="347"/>
      <c r="C334" s="347"/>
      <c r="D334" s="347"/>
      <c r="E334" s="349" t="s">
        <v>1404</v>
      </c>
      <c r="F334" s="347"/>
      <c r="G334" s="347"/>
      <c r="H334" s="347"/>
      <c r="I334" s="347"/>
      <c r="J334" s="347"/>
    </row>
    <row r="335" spans="1:10">
      <c r="A335" s="346"/>
      <c r="B335" s="347"/>
      <c r="C335" s="347"/>
      <c r="D335" s="347"/>
      <c r="E335" s="348" t="s">
        <v>953</v>
      </c>
      <c r="F335" s="348" t="s">
        <v>1293</v>
      </c>
      <c r="G335" s="347"/>
      <c r="H335" s="347"/>
      <c r="I335" s="347"/>
      <c r="J335" s="347"/>
    </row>
    <row r="336" spans="1:10">
      <c r="A336" s="346"/>
      <c r="B336" s="347"/>
      <c r="C336" s="347"/>
      <c r="D336" s="347"/>
      <c r="E336" s="347"/>
      <c r="F336" s="349" t="s">
        <v>79</v>
      </c>
      <c r="G336" s="350" t="s">
        <v>71</v>
      </c>
      <c r="H336" s="351">
        <v>0.33</v>
      </c>
      <c r="I336" s="351">
        <f>Material!D51</f>
        <v>6953.12</v>
      </c>
      <c r="J336" s="351">
        <f>H336*I336</f>
        <v>2294.5295999999998</v>
      </c>
    </row>
    <row r="337" spans="1:10">
      <c r="A337" s="346"/>
      <c r="B337" s="347"/>
      <c r="C337" s="347"/>
      <c r="D337" s="347"/>
      <c r="E337" s="347"/>
      <c r="F337" s="349" t="s">
        <v>2668</v>
      </c>
      <c r="G337" s="350" t="s">
        <v>29</v>
      </c>
      <c r="H337" s="351">
        <v>0.45</v>
      </c>
      <c r="I337" s="351">
        <f>Material!D125</f>
        <v>1256</v>
      </c>
      <c r="J337" s="351">
        <f>H337*I337</f>
        <v>565.20000000000005</v>
      </c>
    </row>
    <row r="338" spans="1:10">
      <c r="A338" s="346"/>
      <c r="B338" s="347"/>
      <c r="C338" s="347"/>
      <c r="D338" s="347"/>
      <c r="E338" s="347"/>
      <c r="F338" s="349" t="s">
        <v>2669</v>
      </c>
      <c r="G338" s="350" t="s">
        <v>29</v>
      </c>
      <c r="H338" s="351">
        <v>0.36</v>
      </c>
      <c r="I338" s="351">
        <f>Material!D19</f>
        <v>1150</v>
      </c>
      <c r="J338" s="351">
        <f>I338*H338</f>
        <v>414</v>
      </c>
    </row>
    <row r="339" spans="1:10">
      <c r="A339" s="346"/>
      <c r="B339" s="347"/>
      <c r="C339" s="347"/>
      <c r="D339" s="347"/>
      <c r="E339" s="347"/>
      <c r="F339" s="349" t="s">
        <v>2657</v>
      </c>
      <c r="G339" s="350" t="s">
        <v>29</v>
      </c>
      <c r="H339" s="351">
        <v>0.36</v>
      </c>
      <c r="I339" s="351">
        <f>Material!D18</f>
        <v>1398</v>
      </c>
      <c r="J339" s="351">
        <f>I339*H339</f>
        <v>503.28</v>
      </c>
    </row>
    <row r="340" spans="1:10">
      <c r="A340" s="346"/>
      <c r="B340" s="347"/>
      <c r="C340" s="347"/>
      <c r="D340" s="347"/>
      <c r="E340" s="347"/>
      <c r="F340" s="349" t="s">
        <v>2658</v>
      </c>
      <c r="G340" s="350" t="s">
        <v>29</v>
      </c>
      <c r="H340" s="351">
        <v>0.18</v>
      </c>
      <c r="I340" s="351">
        <f>Material!D17</f>
        <v>1320</v>
      </c>
      <c r="J340" s="351">
        <f>H340*I340</f>
        <v>237.6</v>
      </c>
    </row>
    <row r="341" spans="1:10">
      <c r="A341" s="346"/>
      <c r="B341" s="347"/>
      <c r="C341" s="347"/>
      <c r="D341" s="347"/>
      <c r="E341" s="348" t="s">
        <v>955</v>
      </c>
      <c r="F341" s="348" t="s">
        <v>1468</v>
      </c>
      <c r="G341" s="347"/>
      <c r="H341" s="347"/>
      <c r="I341" s="347"/>
      <c r="J341" s="347"/>
    </row>
    <row r="342" spans="1:10">
      <c r="A342" s="346"/>
      <c r="B342" s="347"/>
      <c r="C342" s="347"/>
      <c r="D342" s="347"/>
      <c r="E342" s="347"/>
      <c r="F342" s="349" t="s">
        <v>17</v>
      </c>
      <c r="G342" s="350" t="s">
        <v>4</v>
      </c>
      <c r="H342" s="351">
        <v>0.08</v>
      </c>
      <c r="I342" s="351">
        <f>Labour!D16</f>
        <v>466.67</v>
      </c>
      <c r="J342" s="351">
        <f>H342*I342</f>
        <v>37.333600000000004</v>
      </c>
    </row>
    <row r="343" spans="1:10">
      <c r="A343" s="346"/>
      <c r="B343" s="347"/>
      <c r="C343" s="347"/>
      <c r="D343" s="347"/>
      <c r="E343" s="347"/>
      <c r="F343" s="349" t="s">
        <v>2288</v>
      </c>
      <c r="G343" s="350" t="s">
        <v>4</v>
      </c>
      <c r="H343" s="351">
        <v>0.1</v>
      </c>
      <c r="I343" s="351">
        <f>Labour!D14</f>
        <v>642.33000000000004</v>
      </c>
      <c r="J343" s="351">
        <f>H343*I343</f>
        <v>64.233000000000004</v>
      </c>
    </row>
    <row r="344" spans="1:10">
      <c r="A344" s="346"/>
      <c r="B344" s="347"/>
      <c r="C344" s="347"/>
      <c r="D344" s="347"/>
      <c r="E344" s="347"/>
      <c r="F344" s="349" t="s">
        <v>18</v>
      </c>
      <c r="G344" s="350" t="s">
        <v>4</v>
      </c>
      <c r="H344" s="351">
        <v>1.63</v>
      </c>
      <c r="I344" s="351">
        <f>Labour!D17</f>
        <v>466.67</v>
      </c>
      <c r="J344" s="351">
        <f>H344*I344</f>
        <v>760.6721</v>
      </c>
    </row>
    <row r="345" spans="1:10">
      <c r="A345" s="346"/>
      <c r="B345" s="347"/>
      <c r="C345" s="347"/>
      <c r="D345" s="347"/>
      <c r="E345" s="347"/>
      <c r="F345" s="349" t="s">
        <v>3</v>
      </c>
      <c r="G345" s="350" t="s">
        <v>4</v>
      </c>
      <c r="H345" s="351">
        <v>0.27</v>
      </c>
      <c r="I345" s="351">
        <f>Labour!D3</f>
        <v>466.67</v>
      </c>
      <c r="J345" s="351">
        <f>H345*I345</f>
        <v>126.00090000000002</v>
      </c>
    </row>
    <row r="346" spans="1:10">
      <c r="A346" s="346"/>
      <c r="B346" s="347"/>
      <c r="C346" s="347"/>
      <c r="D346" s="347"/>
      <c r="E346" s="348" t="s">
        <v>957</v>
      </c>
      <c r="F346" s="348" t="s">
        <v>1231</v>
      </c>
      <c r="G346" s="347"/>
      <c r="H346" s="347"/>
      <c r="I346" s="347"/>
      <c r="J346" s="347"/>
    </row>
    <row r="347" spans="1:10">
      <c r="A347" s="346"/>
      <c r="B347" s="347"/>
      <c r="C347" s="347"/>
      <c r="D347" s="347"/>
      <c r="E347" s="347"/>
      <c r="F347" s="349" t="s">
        <v>2030</v>
      </c>
      <c r="G347" s="350" t="s">
        <v>89</v>
      </c>
      <c r="H347" s="351">
        <v>0.4</v>
      </c>
      <c r="I347" s="351">
        <f>'Plant &amp; Machinery'!G12</f>
        <v>492</v>
      </c>
      <c r="J347" s="351">
        <f>I347*H347</f>
        <v>196.8</v>
      </c>
    </row>
    <row r="348" spans="1:10">
      <c r="A348" s="346"/>
      <c r="B348" s="347"/>
      <c r="C348" s="347"/>
      <c r="D348" s="347"/>
      <c r="E348" s="348" t="s">
        <v>959</v>
      </c>
      <c r="F348" s="348" t="s">
        <v>2749</v>
      </c>
      <c r="G348" s="347"/>
      <c r="H348" s="347"/>
      <c r="I348" s="347"/>
      <c r="J348" s="345">
        <f>SUM(J336:J347)*10%</f>
        <v>519.96491999999989</v>
      </c>
    </row>
    <row r="349" spans="1:10">
      <c r="A349" s="346"/>
      <c r="B349" s="347"/>
      <c r="C349" s="347"/>
      <c r="D349" s="347"/>
      <c r="E349" s="348" t="s">
        <v>961</v>
      </c>
      <c r="F349" s="348" t="s">
        <v>2141</v>
      </c>
      <c r="G349" s="347"/>
      <c r="H349" s="347"/>
      <c r="I349" s="347"/>
      <c r="J349" s="345">
        <f>SUM(J336:J348)*12.5%</f>
        <v>714.9517649999998</v>
      </c>
    </row>
    <row r="350" spans="1:10">
      <c r="A350" s="346"/>
      <c r="B350" s="347"/>
      <c r="C350" s="347"/>
      <c r="D350" s="347"/>
      <c r="E350" s="348"/>
      <c r="F350" s="348"/>
      <c r="G350" s="347"/>
      <c r="H350" s="347"/>
      <c r="I350" s="347"/>
      <c r="J350" s="345"/>
    </row>
    <row r="351" spans="1:10">
      <c r="A351" s="346"/>
      <c r="B351" s="347"/>
      <c r="C351" s="347"/>
      <c r="D351" s="347"/>
      <c r="E351" s="348" t="s">
        <v>2665</v>
      </c>
      <c r="F351" s="348"/>
      <c r="G351" s="347"/>
      <c r="H351" s="347"/>
      <c r="I351" s="347"/>
      <c r="J351" s="345">
        <f>SUM(J336:J349)</f>
        <v>6434.5658849999982</v>
      </c>
    </row>
    <row r="352" spans="1:10">
      <c r="A352" s="346"/>
      <c r="B352" s="347"/>
      <c r="C352" s="347"/>
      <c r="D352" s="348" t="s">
        <v>301</v>
      </c>
      <c r="E352" s="348" t="s">
        <v>1013</v>
      </c>
      <c r="F352" s="347"/>
      <c r="G352" s="347"/>
      <c r="H352" s="347"/>
      <c r="I352" s="347"/>
      <c r="J352" s="347"/>
    </row>
    <row r="353" spans="1:10">
      <c r="A353" s="346"/>
      <c r="B353" s="347"/>
      <c r="C353" s="347"/>
      <c r="D353" s="347"/>
      <c r="E353" s="349" t="s">
        <v>1404</v>
      </c>
      <c r="F353" s="347"/>
      <c r="G353" s="347"/>
      <c r="H353" s="347"/>
      <c r="I353" s="347"/>
      <c r="J353" s="347"/>
    </row>
    <row r="354" spans="1:10">
      <c r="A354" s="346"/>
      <c r="B354" s="347"/>
      <c r="C354" s="347"/>
      <c r="D354" s="347"/>
      <c r="E354" s="348" t="s">
        <v>953</v>
      </c>
      <c r="F354" s="348" t="s">
        <v>1293</v>
      </c>
      <c r="G354" s="347"/>
      <c r="H354" s="347"/>
      <c r="I354" s="347"/>
      <c r="J354" s="347"/>
    </row>
    <row r="355" spans="1:10">
      <c r="A355" s="346"/>
      <c r="B355" s="347"/>
      <c r="C355" s="347"/>
      <c r="D355" s="347"/>
      <c r="E355" s="347"/>
      <c r="F355" s="349" t="s">
        <v>79</v>
      </c>
      <c r="G355" s="350" t="s">
        <v>71</v>
      </c>
      <c r="H355" s="351">
        <v>0.33</v>
      </c>
      <c r="I355" s="351">
        <f>Material!D51</f>
        <v>6953.12</v>
      </c>
      <c r="J355" s="351">
        <f>H355*I355</f>
        <v>2294.5295999999998</v>
      </c>
    </row>
    <row r="356" spans="1:10">
      <c r="A356" s="346"/>
      <c r="B356" s="347"/>
      <c r="C356" s="347"/>
      <c r="D356" s="347"/>
      <c r="E356" s="347"/>
      <c r="F356" s="349" t="s">
        <v>2668</v>
      </c>
      <c r="G356" s="350" t="s">
        <v>29</v>
      </c>
      <c r="H356" s="351">
        <v>0.45</v>
      </c>
      <c r="I356" s="351">
        <f>Material!D125</f>
        <v>1256</v>
      </c>
      <c r="J356" s="351">
        <f>H356*I356</f>
        <v>565.20000000000005</v>
      </c>
    </row>
    <row r="357" spans="1:10">
      <c r="A357" s="346"/>
      <c r="B357" s="347"/>
      <c r="C357" s="347"/>
      <c r="D357" s="347"/>
      <c r="E357" s="347"/>
      <c r="F357" s="349" t="s">
        <v>2656</v>
      </c>
      <c r="G357" s="350" t="s">
        <v>29</v>
      </c>
      <c r="H357" s="351">
        <v>0.36</v>
      </c>
      <c r="I357" s="351">
        <f>Material!D19</f>
        <v>1150</v>
      </c>
      <c r="J357" s="351">
        <f>I357*H357</f>
        <v>414</v>
      </c>
    </row>
    <row r="358" spans="1:10">
      <c r="A358" s="346"/>
      <c r="B358" s="347"/>
      <c r="C358" s="347"/>
      <c r="D358" s="347"/>
      <c r="E358" s="347"/>
      <c r="F358" s="349" t="s">
        <v>2657</v>
      </c>
      <c r="G358" s="350" t="s">
        <v>29</v>
      </c>
      <c r="H358" s="351">
        <v>0.36</v>
      </c>
      <c r="I358" s="351">
        <f>Material!D18</f>
        <v>1398</v>
      </c>
      <c r="J358" s="351">
        <f>I358*H358</f>
        <v>503.28</v>
      </c>
    </row>
    <row r="359" spans="1:10">
      <c r="A359" s="346"/>
      <c r="B359" s="347"/>
      <c r="C359" s="347"/>
      <c r="D359" s="347"/>
      <c r="E359" s="347"/>
      <c r="F359" s="349" t="s">
        <v>2658</v>
      </c>
      <c r="G359" s="350" t="s">
        <v>29</v>
      </c>
      <c r="H359" s="351">
        <v>0.18</v>
      </c>
      <c r="I359" s="351">
        <f>Material!D17</f>
        <v>1320</v>
      </c>
      <c r="J359" s="351">
        <f>H359*I359</f>
        <v>237.6</v>
      </c>
    </row>
    <row r="360" spans="1:10">
      <c r="A360" s="346"/>
      <c r="B360" s="347"/>
      <c r="C360" s="347"/>
      <c r="D360" s="347"/>
      <c r="E360" s="348" t="s">
        <v>955</v>
      </c>
      <c r="F360" s="348" t="s">
        <v>1230</v>
      </c>
      <c r="G360" s="347"/>
      <c r="H360" s="347"/>
      <c r="I360" s="347"/>
      <c r="J360" s="347"/>
    </row>
    <row r="361" spans="1:10">
      <c r="A361" s="346"/>
      <c r="B361" s="347"/>
      <c r="C361" s="347"/>
      <c r="D361" s="347"/>
      <c r="E361" s="347"/>
      <c r="F361" s="349" t="s">
        <v>17</v>
      </c>
      <c r="G361" s="350" t="s">
        <v>4</v>
      </c>
      <c r="H361" s="351">
        <v>0.09</v>
      </c>
      <c r="I361" s="351">
        <f>Labour!D16</f>
        <v>466.67</v>
      </c>
      <c r="J361" s="351">
        <f>H361*I361</f>
        <v>42.000300000000003</v>
      </c>
    </row>
    <row r="362" spans="1:10">
      <c r="A362" s="346"/>
      <c r="B362" s="347"/>
      <c r="C362" s="347"/>
      <c r="D362" s="347"/>
      <c r="E362" s="347"/>
      <c r="F362" s="349" t="s">
        <v>2288</v>
      </c>
      <c r="G362" s="350" t="s">
        <v>4</v>
      </c>
      <c r="H362" s="351">
        <v>0.1</v>
      </c>
      <c r="I362" s="351">
        <f>Labour!D14</f>
        <v>642.33000000000004</v>
      </c>
      <c r="J362" s="351">
        <f>H362*I362</f>
        <v>64.233000000000004</v>
      </c>
    </row>
    <row r="363" spans="1:10">
      <c r="A363" s="346"/>
      <c r="B363" s="347"/>
      <c r="C363" s="347"/>
      <c r="D363" s="347"/>
      <c r="E363" s="347"/>
      <c r="F363" s="349" t="s">
        <v>18</v>
      </c>
      <c r="G363" s="350" t="s">
        <v>4</v>
      </c>
      <c r="H363" s="351">
        <v>2</v>
      </c>
      <c r="I363" s="351">
        <f>Labour!D17</f>
        <v>466.67</v>
      </c>
      <c r="J363" s="351">
        <f>H363*I363</f>
        <v>933.34</v>
      </c>
    </row>
    <row r="364" spans="1:10">
      <c r="A364" s="346"/>
      <c r="B364" s="347"/>
      <c r="C364" s="347"/>
      <c r="D364" s="347"/>
      <c r="E364" s="347"/>
      <c r="F364" s="349" t="s">
        <v>3</v>
      </c>
      <c r="G364" s="350" t="s">
        <v>4</v>
      </c>
      <c r="H364" s="351">
        <v>0.27</v>
      </c>
      <c r="I364" s="351">
        <f>Labour!D3</f>
        <v>466.67</v>
      </c>
      <c r="J364" s="351">
        <f>H364*I364</f>
        <v>126.00090000000002</v>
      </c>
    </row>
    <row r="365" spans="1:10" ht="25.5">
      <c r="A365" s="346"/>
      <c r="B365" s="347"/>
      <c r="C365" s="347"/>
      <c r="D365" s="347"/>
      <c r="E365" s="348" t="s">
        <v>957</v>
      </c>
      <c r="F365" s="357" t="s">
        <v>2750</v>
      </c>
      <c r="G365" s="347"/>
      <c r="H365" s="347"/>
      <c r="I365" s="347"/>
      <c r="J365" s="345">
        <f>SUM(J353:J364)*10%</f>
        <v>518.01837999999998</v>
      </c>
    </row>
    <row r="366" spans="1:10">
      <c r="A366" s="346"/>
      <c r="B366" s="347"/>
      <c r="C366" s="347"/>
      <c r="D366" s="347"/>
      <c r="E366" s="348" t="s">
        <v>959</v>
      </c>
      <c r="F366" s="348" t="s">
        <v>1296</v>
      </c>
      <c r="G366" s="347"/>
      <c r="H366" s="347"/>
      <c r="I366" s="347"/>
      <c r="J366" s="345">
        <f>SUM(J353:J365)*12.5%</f>
        <v>712.27527250000003</v>
      </c>
    </row>
    <row r="367" spans="1:10">
      <c r="A367" s="346"/>
      <c r="B367" s="347"/>
      <c r="C367" s="347"/>
      <c r="D367" s="347"/>
      <c r="E367" s="348"/>
      <c r="F367" s="348"/>
      <c r="G367" s="347"/>
      <c r="H367" s="347"/>
      <c r="I367" s="347"/>
      <c r="J367" s="345"/>
    </row>
    <row r="368" spans="1:10">
      <c r="A368" s="346"/>
      <c r="B368" s="347"/>
      <c r="C368" s="347"/>
      <c r="D368" s="347"/>
      <c r="E368" s="348" t="s">
        <v>2660</v>
      </c>
      <c r="F368" s="348"/>
      <c r="G368" s="347"/>
      <c r="H368" s="347"/>
      <c r="I368" s="347"/>
      <c r="J368" s="345">
        <f>SUM(J353:J366)</f>
        <v>6410.4774525000003</v>
      </c>
    </row>
    <row r="369" spans="1:10">
      <c r="A369" s="346"/>
      <c r="B369" s="347"/>
      <c r="C369" s="348" t="s">
        <v>1010</v>
      </c>
      <c r="D369" s="348" t="s">
        <v>1015</v>
      </c>
      <c r="E369" s="347"/>
      <c r="F369" s="347"/>
      <c r="G369" s="347"/>
      <c r="H369" s="347"/>
      <c r="I369" s="347"/>
      <c r="J369" s="347"/>
    </row>
    <row r="370" spans="1:10">
      <c r="A370" s="346"/>
      <c r="B370" s="347"/>
      <c r="C370" s="347"/>
      <c r="D370" s="349" t="s">
        <v>1404</v>
      </c>
      <c r="E370" s="347"/>
      <c r="F370" s="347"/>
      <c r="G370" s="347"/>
      <c r="H370" s="347"/>
      <c r="I370" s="347"/>
      <c r="J370" s="347"/>
    </row>
    <row r="371" spans="1:10">
      <c r="A371" s="346"/>
      <c r="B371" s="347"/>
      <c r="C371" s="347"/>
      <c r="D371" s="348" t="s">
        <v>953</v>
      </c>
      <c r="E371" s="348" t="s">
        <v>1293</v>
      </c>
      <c r="F371" s="347"/>
      <c r="G371" s="347"/>
      <c r="H371" s="347"/>
      <c r="I371" s="347"/>
      <c r="J371" s="347"/>
    </row>
    <row r="372" spans="1:10">
      <c r="A372" s="346"/>
      <c r="B372" s="347"/>
      <c r="C372" s="347"/>
      <c r="D372" s="347"/>
      <c r="E372" s="349" t="s">
        <v>79</v>
      </c>
      <c r="F372" s="347"/>
      <c r="G372" s="350" t="s">
        <v>71</v>
      </c>
      <c r="H372" s="351">
        <v>0.35</v>
      </c>
      <c r="I372" s="351">
        <f>Material!D51</f>
        <v>6953.12</v>
      </c>
      <c r="J372" s="351">
        <f>H372*I372</f>
        <v>2433.5919999999996</v>
      </c>
    </row>
    <row r="373" spans="1:10">
      <c r="A373" s="346"/>
      <c r="B373" s="347"/>
      <c r="C373" s="347"/>
      <c r="D373" s="347"/>
      <c r="E373" s="349" t="s">
        <v>1860</v>
      </c>
      <c r="F373" s="347"/>
      <c r="G373" s="350" t="s">
        <v>29</v>
      </c>
      <c r="H373" s="351">
        <v>0.45</v>
      </c>
      <c r="I373" s="351">
        <f>Material!D125</f>
        <v>1256</v>
      </c>
      <c r="J373" s="351">
        <f>H373*I373</f>
        <v>565.20000000000005</v>
      </c>
    </row>
    <row r="374" spans="1:10">
      <c r="A374" s="346"/>
      <c r="B374" s="347"/>
      <c r="C374" s="347"/>
      <c r="D374" s="347"/>
      <c r="E374" s="349" t="s">
        <v>2657</v>
      </c>
      <c r="F374" s="347"/>
      <c r="G374" s="350" t="s">
        <v>29</v>
      </c>
      <c r="H374" s="351">
        <v>0.54</v>
      </c>
      <c r="I374" s="351">
        <f>Material!D18</f>
        <v>1398</v>
      </c>
      <c r="J374" s="351">
        <f>I374*H374</f>
        <v>754.92000000000007</v>
      </c>
    </row>
    <row r="375" spans="1:10">
      <c r="A375" s="346"/>
      <c r="B375" s="347"/>
      <c r="C375" s="347"/>
      <c r="D375" s="347"/>
      <c r="E375" s="349" t="s">
        <v>2658</v>
      </c>
      <c r="F375" s="347"/>
      <c r="G375" s="350" t="s">
        <v>29</v>
      </c>
      <c r="H375" s="351">
        <v>0.36</v>
      </c>
      <c r="I375" s="351">
        <f>Material!D17</f>
        <v>1320</v>
      </c>
      <c r="J375" s="351">
        <f>H375*I375</f>
        <v>475.2</v>
      </c>
    </row>
    <row r="376" spans="1:10">
      <c r="A376" s="346"/>
      <c r="B376" s="347"/>
      <c r="C376" s="347"/>
      <c r="D376" s="348" t="s">
        <v>955</v>
      </c>
      <c r="E376" s="348" t="s">
        <v>1468</v>
      </c>
      <c r="F376" s="347"/>
      <c r="G376" s="347"/>
      <c r="H376" s="347"/>
      <c r="I376" s="347"/>
      <c r="J376" s="347"/>
    </row>
    <row r="377" spans="1:10">
      <c r="A377" s="346"/>
      <c r="B377" s="347"/>
      <c r="C377" s="347"/>
      <c r="D377" s="347"/>
      <c r="E377" s="349" t="s">
        <v>17</v>
      </c>
      <c r="F377" s="347"/>
      <c r="G377" s="350" t="s">
        <v>4</v>
      </c>
      <c r="H377" s="351">
        <v>0.08</v>
      </c>
      <c r="I377" s="351">
        <f>Labour!D16</f>
        <v>466.67</v>
      </c>
      <c r="J377" s="351">
        <f>H377*I377</f>
        <v>37.333600000000004</v>
      </c>
    </row>
    <row r="378" spans="1:10">
      <c r="A378" s="346"/>
      <c r="B378" s="347"/>
      <c r="C378" s="347"/>
      <c r="D378" s="347"/>
      <c r="E378" s="349" t="s">
        <v>2288</v>
      </c>
      <c r="F378" s="347"/>
      <c r="G378" s="350" t="s">
        <v>4</v>
      </c>
      <c r="H378" s="351">
        <v>0.12</v>
      </c>
      <c r="I378" s="351">
        <f>Labour!D14</f>
        <v>642.33000000000004</v>
      </c>
      <c r="J378" s="351">
        <f>H378*I378</f>
        <v>77.079599999999999</v>
      </c>
    </row>
    <row r="379" spans="1:10">
      <c r="A379" s="346"/>
      <c r="B379" s="347"/>
      <c r="C379" s="347"/>
      <c r="D379" s="347"/>
      <c r="E379" s="349" t="s">
        <v>18</v>
      </c>
      <c r="F379" s="347"/>
      <c r="G379" s="350" t="s">
        <v>4</v>
      </c>
      <c r="H379" s="351">
        <v>1.73</v>
      </c>
      <c r="I379" s="351">
        <f>Labour!D17</f>
        <v>466.67</v>
      </c>
      <c r="J379" s="351">
        <f>H379*I379</f>
        <v>807.33910000000003</v>
      </c>
    </row>
    <row r="380" spans="1:10">
      <c r="A380" s="346"/>
      <c r="B380" s="347"/>
      <c r="C380" s="347"/>
      <c r="D380" s="347"/>
      <c r="E380" s="349" t="s">
        <v>3</v>
      </c>
      <c r="F380" s="347"/>
      <c r="G380" s="350" t="s">
        <v>4</v>
      </c>
      <c r="H380" s="351">
        <v>0.27</v>
      </c>
      <c r="I380" s="351">
        <f>Labour!D3</f>
        <v>466.67</v>
      </c>
      <c r="J380" s="351">
        <f>H380*I380</f>
        <v>126.00090000000002</v>
      </c>
    </row>
    <row r="381" spans="1:10">
      <c r="A381" s="346"/>
      <c r="B381" s="347"/>
      <c r="C381" s="347"/>
      <c r="D381" s="348" t="s">
        <v>957</v>
      </c>
      <c r="E381" s="348" t="s">
        <v>1231</v>
      </c>
      <c r="F381" s="347"/>
      <c r="G381" s="347"/>
      <c r="H381" s="347"/>
      <c r="I381" s="347"/>
      <c r="J381" s="347"/>
    </row>
    <row r="382" spans="1:10">
      <c r="A382" s="346"/>
      <c r="B382" s="347"/>
      <c r="C382" s="347"/>
      <c r="D382" s="347"/>
      <c r="E382" s="349" t="s">
        <v>2030</v>
      </c>
      <c r="F382" s="347"/>
      <c r="G382" s="350" t="s">
        <v>89</v>
      </c>
      <c r="H382" s="351">
        <v>0.4</v>
      </c>
      <c r="I382" s="351">
        <f>'Plant &amp; Machinery'!G12</f>
        <v>492</v>
      </c>
      <c r="J382" s="351">
        <f>I382*H382</f>
        <v>196.8</v>
      </c>
    </row>
    <row r="383" spans="1:10">
      <c r="A383" s="346"/>
      <c r="B383" s="347"/>
      <c r="C383" s="347"/>
      <c r="D383" s="348" t="s">
        <v>959</v>
      </c>
      <c r="E383" s="348" t="s">
        <v>2749</v>
      </c>
      <c r="F383" s="347"/>
      <c r="G383" s="347"/>
      <c r="H383" s="347"/>
      <c r="I383" s="347"/>
      <c r="J383" s="345">
        <f>SUM(J371:J382)*10%</f>
        <v>547.34651999999994</v>
      </c>
    </row>
    <row r="384" spans="1:10">
      <c r="A384" s="346"/>
      <c r="B384" s="347"/>
      <c r="C384" s="347"/>
      <c r="D384" s="348" t="s">
        <v>961</v>
      </c>
      <c r="E384" s="348" t="s">
        <v>2141</v>
      </c>
      <c r="F384" s="347"/>
      <c r="G384" s="347"/>
      <c r="H384" s="347"/>
      <c r="I384" s="347"/>
      <c r="J384" s="345">
        <f>SUM(J371:J383)*12.5%</f>
        <v>752.60146499999996</v>
      </c>
    </row>
    <row r="385" spans="1:10">
      <c r="A385" s="346"/>
      <c r="B385" s="347"/>
      <c r="C385" s="347"/>
      <c r="D385" s="348"/>
      <c r="E385" s="348"/>
      <c r="F385" s="347"/>
      <c r="G385" s="347"/>
      <c r="H385" s="347"/>
      <c r="I385" s="347"/>
      <c r="J385" s="345"/>
    </row>
    <row r="386" spans="1:10">
      <c r="A386" s="346"/>
      <c r="B386" s="347"/>
      <c r="C386" s="347"/>
      <c r="D386" s="348" t="s">
        <v>2672</v>
      </c>
      <c r="E386" s="348"/>
      <c r="F386" s="347"/>
      <c r="G386" s="347"/>
      <c r="H386" s="347"/>
      <c r="I386" s="347"/>
      <c r="J386" s="345">
        <f>SUM(J371:J384)</f>
        <v>6773.4131849999994</v>
      </c>
    </row>
    <row r="387" spans="1:10">
      <c r="A387" s="346"/>
      <c r="B387" s="347"/>
      <c r="C387" s="348" t="s">
        <v>1014</v>
      </c>
      <c r="D387" s="348" t="s">
        <v>1017</v>
      </c>
      <c r="E387" s="347"/>
      <c r="F387" s="347"/>
      <c r="G387" s="347"/>
      <c r="H387" s="347"/>
      <c r="I387" s="347"/>
      <c r="J387" s="347"/>
    </row>
    <row r="388" spans="1:10">
      <c r="A388" s="346"/>
      <c r="B388" s="347"/>
      <c r="C388" s="347"/>
      <c r="D388" s="349" t="s">
        <v>1404</v>
      </c>
      <c r="E388" s="347"/>
      <c r="F388" s="347"/>
      <c r="G388" s="347"/>
      <c r="H388" s="347"/>
      <c r="I388" s="347"/>
      <c r="J388" s="347"/>
    </row>
    <row r="389" spans="1:10">
      <c r="A389" s="346"/>
      <c r="B389" s="347"/>
      <c r="C389" s="347"/>
      <c r="D389" s="348" t="s">
        <v>953</v>
      </c>
      <c r="E389" s="348" t="s">
        <v>1293</v>
      </c>
      <c r="F389" s="347"/>
      <c r="G389" s="347"/>
      <c r="H389" s="347"/>
      <c r="I389" s="347"/>
      <c r="J389" s="347"/>
    </row>
    <row r="390" spans="1:10">
      <c r="A390" s="346"/>
      <c r="B390" s="347"/>
      <c r="C390" s="347"/>
      <c r="D390" s="347"/>
      <c r="E390" s="349" t="s">
        <v>79</v>
      </c>
      <c r="F390" s="347"/>
      <c r="G390" s="350" t="s">
        <v>71</v>
      </c>
      <c r="H390" s="356">
        <v>0.40400000000000003</v>
      </c>
      <c r="I390" s="351">
        <f>Material!D51</f>
        <v>6953.12</v>
      </c>
      <c r="J390" s="351">
        <f>H390*I390</f>
        <v>2809.0604800000001</v>
      </c>
    </row>
    <row r="391" spans="1:10">
      <c r="A391" s="346"/>
      <c r="B391" s="347"/>
      <c r="C391" s="347"/>
      <c r="D391" s="347"/>
      <c r="E391" s="349" t="s">
        <v>1860</v>
      </c>
      <c r="F391" s="347"/>
      <c r="G391" s="350" t="s">
        <v>29</v>
      </c>
      <c r="H391" s="351">
        <v>0.45</v>
      </c>
      <c r="I391" s="351">
        <f>Material!D125</f>
        <v>1256</v>
      </c>
      <c r="J391" s="351">
        <f>H391*I391</f>
        <v>565.20000000000005</v>
      </c>
    </row>
    <row r="392" spans="1:10">
      <c r="A392" s="346"/>
      <c r="B392" s="347"/>
      <c r="C392" s="347"/>
      <c r="D392" s="347"/>
      <c r="E392" s="349" t="s">
        <v>2657</v>
      </c>
      <c r="F392" s="347"/>
      <c r="G392" s="350" t="s">
        <v>29</v>
      </c>
      <c r="H392" s="351">
        <v>0.54</v>
      </c>
      <c r="I392" s="351">
        <f>Material!D18</f>
        <v>1398</v>
      </c>
      <c r="J392" s="351">
        <f>I392*H392</f>
        <v>754.92000000000007</v>
      </c>
    </row>
    <row r="393" spans="1:10">
      <c r="A393" s="346"/>
      <c r="B393" s="347"/>
      <c r="C393" s="347"/>
      <c r="D393" s="347"/>
      <c r="E393" s="349" t="s">
        <v>2658</v>
      </c>
      <c r="F393" s="347"/>
      <c r="G393" s="350" t="s">
        <v>29</v>
      </c>
      <c r="H393" s="351">
        <v>0.36</v>
      </c>
      <c r="I393" s="351">
        <f>Material!D17</f>
        <v>1320</v>
      </c>
      <c r="J393" s="351">
        <f>H393*I393</f>
        <v>475.2</v>
      </c>
    </row>
    <row r="394" spans="1:10">
      <c r="A394" s="346"/>
      <c r="B394" s="347"/>
      <c r="C394" s="347"/>
      <c r="D394" s="348" t="s">
        <v>955</v>
      </c>
      <c r="E394" s="348" t="s">
        <v>1468</v>
      </c>
      <c r="F394" s="347"/>
      <c r="G394" s="347"/>
      <c r="H394" s="347"/>
      <c r="I394" s="347"/>
      <c r="J394" s="347"/>
    </row>
    <row r="395" spans="1:10">
      <c r="A395" s="346"/>
      <c r="B395" s="347"/>
      <c r="C395" s="347"/>
      <c r="D395" s="347"/>
      <c r="E395" s="349" t="s">
        <v>17</v>
      </c>
      <c r="F395" s="347"/>
      <c r="G395" s="350" t="s">
        <v>4</v>
      </c>
      <c r="H395" s="351">
        <v>0.08</v>
      </c>
      <c r="I395" s="351">
        <f>Labour!D16</f>
        <v>466.67</v>
      </c>
      <c r="J395" s="351">
        <f>H395*I395</f>
        <v>37.333600000000004</v>
      </c>
    </row>
    <row r="396" spans="1:10">
      <c r="A396" s="346"/>
      <c r="B396" s="347"/>
      <c r="C396" s="347"/>
      <c r="D396" s="347"/>
      <c r="E396" s="349" t="s">
        <v>2288</v>
      </c>
      <c r="F396" s="347"/>
      <c r="G396" s="350" t="s">
        <v>4</v>
      </c>
      <c r="H396" s="351">
        <v>0.12</v>
      </c>
      <c r="I396" s="351">
        <f>Labour!D14</f>
        <v>642.33000000000004</v>
      </c>
      <c r="J396" s="351">
        <f>H396*I396</f>
        <v>77.079599999999999</v>
      </c>
    </row>
    <row r="397" spans="1:10">
      <c r="A397" s="346"/>
      <c r="B397" s="347"/>
      <c r="C397" s="347"/>
      <c r="D397" s="347"/>
      <c r="E397" s="349" t="s">
        <v>18</v>
      </c>
      <c r="F397" s="347"/>
      <c r="G397" s="350" t="s">
        <v>4</v>
      </c>
      <c r="H397" s="351">
        <v>1.73</v>
      </c>
      <c r="I397" s="351">
        <f>Labour!D17</f>
        <v>466.67</v>
      </c>
      <c r="J397" s="351">
        <f>H397*I397</f>
        <v>807.33910000000003</v>
      </c>
    </row>
    <row r="398" spans="1:10">
      <c r="A398" s="346"/>
      <c r="B398" s="347"/>
      <c r="C398" s="347"/>
      <c r="D398" s="347"/>
      <c r="E398" s="349" t="s">
        <v>3</v>
      </c>
      <c r="F398" s="347"/>
      <c r="G398" s="350" t="s">
        <v>4</v>
      </c>
      <c r="H398" s="351">
        <v>0.27</v>
      </c>
      <c r="I398" s="351">
        <f>Labour!D3</f>
        <v>466.67</v>
      </c>
      <c r="J398" s="351">
        <f>H398*I398</f>
        <v>126.00090000000002</v>
      </c>
    </row>
    <row r="399" spans="1:10">
      <c r="A399" s="346"/>
      <c r="B399" s="347"/>
      <c r="C399" s="347"/>
      <c r="D399" s="348" t="s">
        <v>957</v>
      </c>
      <c r="E399" s="348" t="s">
        <v>1231</v>
      </c>
      <c r="F399" s="347"/>
      <c r="G399" s="347"/>
      <c r="H399" s="347"/>
      <c r="I399" s="347"/>
      <c r="J399" s="347"/>
    </row>
    <row r="400" spans="1:10">
      <c r="A400" s="346"/>
      <c r="B400" s="347"/>
      <c r="C400" s="347"/>
      <c r="D400" s="347"/>
      <c r="E400" s="349" t="s">
        <v>2030</v>
      </c>
      <c r="F400" s="347"/>
      <c r="G400" s="350" t="s">
        <v>89</v>
      </c>
      <c r="H400" s="351">
        <v>0.4</v>
      </c>
      <c r="I400" s="351">
        <f>'Plant &amp; Machinery'!G12</f>
        <v>492</v>
      </c>
      <c r="J400" s="351">
        <f>I400*H400</f>
        <v>196.8</v>
      </c>
    </row>
    <row r="401" spans="1:10">
      <c r="A401" s="346"/>
      <c r="B401" s="347"/>
      <c r="C401" s="347"/>
      <c r="D401" s="348" t="s">
        <v>959</v>
      </c>
      <c r="E401" s="348" t="s">
        <v>2749</v>
      </c>
      <c r="F401" s="347"/>
      <c r="G401" s="347"/>
      <c r="H401" s="347"/>
      <c r="I401" s="347"/>
      <c r="J401" s="345">
        <f>SUM(J389:J400)*10%</f>
        <v>584.89336800000001</v>
      </c>
    </row>
    <row r="402" spans="1:10">
      <c r="A402" s="346"/>
      <c r="B402" s="347"/>
      <c r="C402" s="347"/>
      <c r="D402" s="348" t="s">
        <v>961</v>
      </c>
      <c r="E402" s="348" t="s">
        <v>2141</v>
      </c>
      <c r="F402" s="347"/>
      <c r="G402" s="347"/>
      <c r="H402" s="347"/>
      <c r="I402" s="347"/>
      <c r="J402" s="345">
        <f>SUM(J389:J401)*12.5%</f>
        <v>804.22838100000001</v>
      </c>
    </row>
    <row r="403" spans="1:10">
      <c r="A403" s="346"/>
      <c r="B403" s="347"/>
      <c r="C403" s="347"/>
      <c r="D403" s="348"/>
      <c r="E403" s="348"/>
      <c r="F403" s="347"/>
      <c r="G403" s="347"/>
      <c r="H403" s="347"/>
      <c r="I403" s="347"/>
      <c r="J403" s="345"/>
    </row>
    <row r="404" spans="1:10">
      <c r="A404" s="346"/>
      <c r="B404" s="347"/>
      <c r="C404" s="347"/>
      <c r="D404" s="348" t="s">
        <v>2665</v>
      </c>
      <c r="E404" s="348"/>
      <c r="F404" s="347"/>
      <c r="G404" s="347"/>
      <c r="H404" s="347"/>
      <c r="I404" s="347"/>
      <c r="J404" s="345">
        <f>SUM(J389:J402)</f>
        <v>7238.055429</v>
      </c>
    </row>
    <row r="405" spans="1:10" ht="27.75" customHeight="1">
      <c r="A405" s="342"/>
      <c r="B405" s="358" t="s">
        <v>726</v>
      </c>
      <c r="C405" s="354">
        <v>1</v>
      </c>
      <c r="D405" s="754" t="s">
        <v>2751</v>
      </c>
      <c r="E405" s="754"/>
      <c r="F405" s="754"/>
      <c r="G405" s="347"/>
      <c r="H405" s="347"/>
      <c r="I405" s="345"/>
      <c r="J405" s="345"/>
    </row>
    <row r="406" spans="1:10" ht="27" customHeight="1">
      <c r="A406" s="346"/>
      <c r="B406" s="347"/>
      <c r="C406" s="353"/>
      <c r="D406" s="353" t="s">
        <v>2752</v>
      </c>
      <c r="E406" s="754" t="s">
        <v>2753</v>
      </c>
      <c r="F406" s="754"/>
      <c r="G406" s="344"/>
      <c r="H406" s="345"/>
      <c r="I406" s="347"/>
      <c r="J406" s="347"/>
    </row>
    <row r="407" spans="1:10" ht="39.75" customHeight="1">
      <c r="A407" s="346"/>
      <c r="B407" s="347"/>
      <c r="C407" s="353"/>
      <c r="D407" s="353" t="s">
        <v>2754</v>
      </c>
      <c r="E407" s="754" t="s">
        <v>2755</v>
      </c>
      <c r="F407" s="754"/>
      <c r="G407" s="344"/>
      <c r="H407" s="345"/>
      <c r="I407" s="347"/>
      <c r="J407" s="347"/>
    </row>
    <row r="408" spans="1:10" ht="25.5" customHeight="1">
      <c r="A408" s="346"/>
      <c r="B408" s="352"/>
      <c r="C408" s="354">
        <v>2</v>
      </c>
      <c r="D408" s="754" t="s">
        <v>2756</v>
      </c>
      <c r="E408" s="754"/>
      <c r="F408" s="754"/>
      <c r="G408" s="344"/>
      <c r="H408" s="345"/>
      <c r="I408" s="347"/>
      <c r="J408" s="347"/>
    </row>
    <row r="409" spans="1:10" ht="39.75" customHeight="1">
      <c r="A409" s="346"/>
      <c r="B409" s="347"/>
      <c r="C409" s="354">
        <v>3</v>
      </c>
      <c r="D409" s="754" t="s">
        <v>2757</v>
      </c>
      <c r="E409" s="754"/>
      <c r="F409" s="754"/>
      <c r="G409" s="347"/>
      <c r="H409" s="347"/>
      <c r="I409" s="347"/>
      <c r="J409" s="347"/>
    </row>
    <row r="410" spans="1:10" ht="42" customHeight="1">
      <c r="A410" s="342">
        <v>12.6</v>
      </c>
      <c r="B410" s="343">
        <v>1000</v>
      </c>
      <c r="C410" s="755" t="s">
        <v>1049</v>
      </c>
      <c r="D410" s="755"/>
      <c r="E410" s="755"/>
      <c r="F410" s="755"/>
      <c r="G410" s="344"/>
      <c r="H410" s="345"/>
      <c r="I410" s="345"/>
      <c r="J410" s="345"/>
    </row>
    <row r="411" spans="1:10">
      <c r="A411" s="346"/>
      <c r="B411" s="347"/>
      <c r="C411" s="349" t="s">
        <v>1414</v>
      </c>
      <c r="D411" s="347"/>
      <c r="E411" s="347"/>
      <c r="F411" s="347"/>
      <c r="G411" s="347"/>
      <c r="H411" s="347"/>
      <c r="I411" s="347"/>
      <c r="J411" s="347"/>
    </row>
    <row r="412" spans="1:10">
      <c r="A412" s="342"/>
      <c r="B412" s="343"/>
      <c r="C412" s="348" t="s">
        <v>953</v>
      </c>
      <c r="D412" s="348" t="s">
        <v>1293</v>
      </c>
      <c r="E412" s="348"/>
      <c r="F412" s="348"/>
      <c r="G412" s="347"/>
      <c r="H412" s="347"/>
      <c r="I412" s="345"/>
      <c r="J412" s="345"/>
    </row>
    <row r="413" spans="1:10">
      <c r="A413" s="346"/>
      <c r="B413" s="347"/>
      <c r="C413" s="347"/>
      <c r="D413" s="349" t="s">
        <v>2758</v>
      </c>
      <c r="E413" s="347"/>
      <c r="F413" s="347"/>
      <c r="G413" s="350" t="s">
        <v>71</v>
      </c>
      <c r="H413" s="351">
        <v>1.05</v>
      </c>
      <c r="I413" s="351">
        <f>Material!D129</f>
        <v>63700</v>
      </c>
      <c r="J413" s="351">
        <f>H413*I413</f>
        <v>66885</v>
      </c>
    </row>
    <row r="414" spans="1:10">
      <c r="A414" s="346"/>
      <c r="B414" s="347"/>
      <c r="C414" s="347"/>
      <c r="D414" s="349" t="s">
        <v>67</v>
      </c>
      <c r="E414" s="347"/>
      <c r="F414" s="347"/>
      <c r="G414" s="350" t="s">
        <v>65</v>
      </c>
      <c r="H414" s="351">
        <v>6</v>
      </c>
      <c r="I414" s="351">
        <f>Material!D38</f>
        <v>90</v>
      </c>
      <c r="J414" s="351">
        <f>H414*I414</f>
        <v>540</v>
      </c>
    </row>
    <row r="415" spans="1:10" ht="12.75" customHeight="1">
      <c r="A415" s="342"/>
      <c r="B415" s="343"/>
      <c r="C415" s="348" t="s">
        <v>1269</v>
      </c>
      <c r="D415" s="755" t="s">
        <v>2759</v>
      </c>
      <c r="E415" s="755"/>
      <c r="F415" s="755"/>
      <c r="G415" s="347"/>
      <c r="H415" s="347"/>
      <c r="I415" s="345"/>
      <c r="J415" s="345"/>
    </row>
    <row r="416" spans="1:10">
      <c r="A416" s="346"/>
      <c r="B416" s="347"/>
      <c r="C416" s="347"/>
      <c r="D416" s="349" t="s">
        <v>17</v>
      </c>
      <c r="E416" s="347"/>
      <c r="F416" s="347"/>
      <c r="G416" s="350" t="s">
        <v>4</v>
      </c>
      <c r="H416" s="351">
        <v>0.34</v>
      </c>
      <c r="I416" s="351">
        <f>Labour!D16</f>
        <v>466.67</v>
      </c>
      <c r="J416" s="351">
        <f>H416*I416</f>
        <v>158.66780000000003</v>
      </c>
    </row>
    <row r="417" spans="1:10">
      <c r="A417" s="346"/>
      <c r="B417" s="347"/>
      <c r="C417" s="347"/>
      <c r="D417" s="349" t="s">
        <v>6</v>
      </c>
      <c r="E417" s="347"/>
      <c r="F417" s="347"/>
      <c r="G417" s="350" t="s">
        <v>4</v>
      </c>
      <c r="H417" s="351">
        <v>2</v>
      </c>
      <c r="I417" s="351">
        <f>Labour!D5</f>
        <v>527.33000000000004</v>
      </c>
      <c r="J417" s="351">
        <f>H417*I417</f>
        <v>1054.6600000000001</v>
      </c>
    </row>
    <row r="418" spans="1:10">
      <c r="A418" s="346"/>
      <c r="B418" s="347"/>
      <c r="C418" s="347"/>
      <c r="D418" s="349" t="s">
        <v>18</v>
      </c>
      <c r="E418" s="347"/>
      <c r="F418" s="347"/>
      <c r="G418" s="350" t="s">
        <v>4</v>
      </c>
      <c r="H418" s="351">
        <v>6.5</v>
      </c>
      <c r="I418" s="351">
        <f>Labour!D17</f>
        <v>466.67</v>
      </c>
      <c r="J418" s="351">
        <f>H418*I418</f>
        <v>3033.355</v>
      </c>
    </row>
    <row r="419" spans="1:10">
      <c r="A419" s="342"/>
      <c r="B419" s="343"/>
      <c r="C419" s="348" t="s">
        <v>957</v>
      </c>
      <c r="D419" s="348" t="s">
        <v>1390</v>
      </c>
      <c r="E419" s="348"/>
      <c r="F419" s="348"/>
      <c r="G419" s="344"/>
      <c r="H419" s="345"/>
      <c r="I419" s="345"/>
      <c r="J419" s="345">
        <f>SUM(J411:J418)*12.5%</f>
        <v>8958.9603499999994</v>
      </c>
    </row>
    <row r="420" spans="1:10">
      <c r="A420" s="342"/>
      <c r="B420" s="343"/>
      <c r="C420" s="348"/>
      <c r="D420" s="348"/>
      <c r="E420" s="348"/>
      <c r="F420" s="348"/>
      <c r="G420" s="347"/>
      <c r="H420" s="347"/>
      <c r="I420" s="345"/>
      <c r="J420" s="345"/>
    </row>
    <row r="421" spans="1:10">
      <c r="A421" s="342"/>
      <c r="B421" s="343"/>
      <c r="C421" s="348" t="s">
        <v>1417</v>
      </c>
      <c r="D421" s="348"/>
      <c r="E421" s="348"/>
      <c r="F421" s="348"/>
      <c r="G421" s="347"/>
      <c r="H421" s="347"/>
      <c r="I421" s="345"/>
      <c r="J421" s="345">
        <f>SUM(J411:J419)</f>
        <v>80630.643149999989</v>
      </c>
    </row>
    <row r="422" spans="1:10" ht="43.5" customHeight="1">
      <c r="A422" s="342">
        <v>12.7</v>
      </c>
      <c r="B422" s="343">
        <v>1000</v>
      </c>
      <c r="C422" s="755" t="s">
        <v>1050</v>
      </c>
      <c r="D422" s="755"/>
      <c r="E422" s="755"/>
      <c r="F422" s="755"/>
      <c r="G422" s="344"/>
      <c r="H422" s="345"/>
      <c r="I422" s="345"/>
      <c r="J422" s="345"/>
    </row>
    <row r="423" spans="1:10">
      <c r="A423" s="346"/>
      <c r="B423" s="347"/>
      <c r="C423" s="349" t="s">
        <v>1414</v>
      </c>
      <c r="D423" s="347"/>
      <c r="E423" s="347"/>
      <c r="F423" s="347"/>
      <c r="G423" s="347"/>
      <c r="H423" s="347"/>
      <c r="I423" s="347"/>
      <c r="J423" s="347"/>
    </row>
    <row r="424" spans="1:10">
      <c r="A424" s="342"/>
      <c r="B424" s="343"/>
      <c r="C424" s="348" t="s">
        <v>953</v>
      </c>
      <c r="D424" s="348" t="s">
        <v>1293</v>
      </c>
      <c r="E424" s="348"/>
      <c r="F424" s="348"/>
      <c r="G424" s="347"/>
      <c r="H424" s="347"/>
      <c r="I424" s="345"/>
      <c r="J424" s="345"/>
    </row>
    <row r="425" spans="1:10">
      <c r="A425" s="346"/>
      <c r="B425" s="347"/>
      <c r="C425" s="347"/>
      <c r="D425" s="349" t="s">
        <v>2760</v>
      </c>
      <c r="E425" s="347"/>
      <c r="F425" s="347"/>
      <c r="G425" s="350" t="s">
        <v>71</v>
      </c>
      <c r="H425" s="351">
        <v>1.05</v>
      </c>
      <c r="I425" s="351">
        <f>Material!D131</f>
        <v>63700</v>
      </c>
      <c r="J425" s="351">
        <f>I425*H425</f>
        <v>66885</v>
      </c>
    </row>
    <row r="426" spans="1:10">
      <c r="A426" s="346"/>
      <c r="B426" s="347"/>
      <c r="C426" s="347"/>
      <c r="D426" s="349" t="s">
        <v>67</v>
      </c>
      <c r="E426" s="347"/>
      <c r="F426" s="347"/>
      <c r="G426" s="350" t="s">
        <v>65</v>
      </c>
      <c r="H426" s="351">
        <v>6</v>
      </c>
      <c r="I426" s="351">
        <f>Material!D38</f>
        <v>90</v>
      </c>
      <c r="J426" s="351">
        <f>H426*I426</f>
        <v>540</v>
      </c>
    </row>
    <row r="427" spans="1:10" ht="12.75" customHeight="1">
      <c r="A427" s="342"/>
      <c r="B427" s="343"/>
      <c r="C427" s="348" t="s">
        <v>1269</v>
      </c>
      <c r="D427" s="755" t="s">
        <v>2759</v>
      </c>
      <c r="E427" s="755"/>
      <c r="F427" s="755"/>
      <c r="G427" s="347"/>
      <c r="H427" s="347"/>
      <c r="I427" s="345"/>
      <c r="J427" s="345"/>
    </row>
    <row r="428" spans="1:10">
      <c r="A428" s="346"/>
      <c r="B428" s="347"/>
      <c r="C428" s="347"/>
      <c r="D428" s="349" t="s">
        <v>17</v>
      </c>
      <c r="E428" s="347"/>
      <c r="F428" s="347"/>
      <c r="G428" s="350" t="s">
        <v>4</v>
      </c>
      <c r="H428" s="351">
        <v>0.34</v>
      </c>
      <c r="I428" s="351">
        <f>Labour!D16</f>
        <v>466.67</v>
      </c>
      <c r="J428" s="351">
        <f>H428*I428</f>
        <v>158.66780000000003</v>
      </c>
    </row>
    <row r="429" spans="1:10">
      <c r="A429" s="346"/>
      <c r="B429" s="347"/>
      <c r="C429" s="347"/>
      <c r="D429" s="349" t="s">
        <v>6</v>
      </c>
      <c r="E429" s="347"/>
      <c r="F429" s="347"/>
      <c r="G429" s="350" t="s">
        <v>4</v>
      </c>
      <c r="H429" s="351">
        <v>2</v>
      </c>
      <c r="I429" s="351">
        <f>Labour!D5</f>
        <v>527.33000000000004</v>
      </c>
      <c r="J429" s="351">
        <f>H429*I429</f>
        <v>1054.6600000000001</v>
      </c>
    </row>
    <row r="430" spans="1:10">
      <c r="A430" s="346"/>
      <c r="B430" s="347"/>
      <c r="C430" s="347"/>
      <c r="D430" s="349" t="s">
        <v>18</v>
      </c>
      <c r="E430" s="347"/>
      <c r="F430" s="347"/>
      <c r="G430" s="350" t="s">
        <v>4</v>
      </c>
      <c r="H430" s="351">
        <v>6.5</v>
      </c>
      <c r="I430" s="351">
        <f>Labour!D17</f>
        <v>466.67</v>
      </c>
      <c r="J430" s="351">
        <f>H430*I430</f>
        <v>3033.355</v>
      </c>
    </row>
    <row r="431" spans="1:10">
      <c r="A431" s="342"/>
      <c r="B431" s="343"/>
      <c r="C431" s="348" t="s">
        <v>957</v>
      </c>
      <c r="D431" s="348" t="s">
        <v>1390</v>
      </c>
      <c r="E431" s="348"/>
      <c r="F431" s="348"/>
      <c r="G431" s="344"/>
      <c r="H431" s="345"/>
      <c r="I431" s="345"/>
      <c r="J431" s="345">
        <f>SUM(J423:J430)*12.5%</f>
        <v>8958.9603499999994</v>
      </c>
    </row>
    <row r="432" spans="1:10">
      <c r="A432" s="342"/>
      <c r="B432" s="343"/>
      <c r="C432" s="348"/>
      <c r="D432" s="348"/>
      <c r="E432" s="348"/>
      <c r="F432" s="348"/>
      <c r="G432" s="347"/>
      <c r="H432" s="347"/>
      <c r="I432" s="345"/>
      <c r="J432" s="345"/>
    </row>
    <row r="433" spans="1:10">
      <c r="A433" s="342"/>
      <c r="B433" s="343"/>
      <c r="C433" s="348" t="s">
        <v>1417</v>
      </c>
      <c r="D433" s="348"/>
      <c r="E433" s="348"/>
      <c r="F433" s="348"/>
      <c r="G433" s="347"/>
      <c r="H433" s="347"/>
      <c r="I433" s="345"/>
      <c r="J433" s="345">
        <f>SUM(J423:J431)</f>
        <v>80630.643149999989</v>
      </c>
    </row>
    <row r="434" spans="1:10" ht="43.5" customHeight="1">
      <c r="A434" s="342">
        <v>12.8</v>
      </c>
      <c r="B434" s="343">
        <v>1000</v>
      </c>
      <c r="C434" s="755" t="s">
        <v>1051</v>
      </c>
      <c r="D434" s="755"/>
      <c r="E434" s="755"/>
      <c r="F434" s="755"/>
      <c r="G434" s="344"/>
      <c r="H434" s="345"/>
      <c r="I434" s="345"/>
      <c r="J434" s="345"/>
    </row>
    <row r="435" spans="1:10">
      <c r="A435" s="346"/>
      <c r="B435" s="347"/>
      <c r="C435" s="349" t="s">
        <v>1414</v>
      </c>
      <c r="D435" s="347"/>
      <c r="E435" s="347"/>
      <c r="F435" s="347"/>
      <c r="G435" s="347"/>
      <c r="H435" s="347"/>
      <c r="I435" s="347"/>
      <c r="J435" s="347"/>
    </row>
    <row r="436" spans="1:10">
      <c r="A436" s="342"/>
      <c r="B436" s="343"/>
      <c r="C436" s="348" t="s">
        <v>953</v>
      </c>
      <c r="D436" s="348" t="s">
        <v>1293</v>
      </c>
      <c r="E436" s="348"/>
      <c r="F436" s="348"/>
      <c r="G436" s="347"/>
      <c r="H436" s="347"/>
      <c r="I436" s="345"/>
      <c r="J436" s="345"/>
    </row>
    <row r="437" spans="1:10">
      <c r="A437" s="346"/>
      <c r="B437" s="347"/>
      <c r="C437" s="347"/>
      <c r="D437" s="349" t="s">
        <v>2761</v>
      </c>
      <c r="E437" s="347"/>
      <c r="F437" s="347"/>
      <c r="G437" s="350" t="s">
        <v>71</v>
      </c>
      <c r="H437" s="351">
        <v>1.05</v>
      </c>
      <c r="I437" s="351">
        <f>Material!D130</f>
        <v>63700</v>
      </c>
      <c r="J437" s="351">
        <f>H437*I437</f>
        <v>66885</v>
      </c>
    </row>
    <row r="438" spans="1:10">
      <c r="A438" s="346"/>
      <c r="B438" s="347"/>
      <c r="C438" s="347"/>
      <c r="D438" s="349" t="s">
        <v>67</v>
      </c>
      <c r="E438" s="347"/>
      <c r="F438" s="347"/>
      <c r="G438" s="350" t="s">
        <v>65</v>
      </c>
      <c r="H438" s="351">
        <v>6</v>
      </c>
      <c r="I438" s="351">
        <f>Material!D38</f>
        <v>90</v>
      </c>
      <c r="J438" s="351">
        <f>H438*I438</f>
        <v>540</v>
      </c>
    </row>
    <row r="439" spans="1:10" ht="12.75" customHeight="1">
      <c r="A439" s="342"/>
      <c r="B439" s="343"/>
      <c r="C439" s="348" t="s">
        <v>1269</v>
      </c>
      <c r="D439" s="755" t="s">
        <v>2759</v>
      </c>
      <c r="E439" s="755"/>
      <c r="F439" s="755"/>
      <c r="G439" s="347"/>
      <c r="H439" s="347"/>
      <c r="I439" s="345"/>
      <c r="J439" s="345"/>
    </row>
    <row r="440" spans="1:10">
      <c r="A440" s="346"/>
      <c r="B440" s="347"/>
      <c r="C440" s="347"/>
      <c r="D440" s="349" t="s">
        <v>17</v>
      </c>
      <c r="E440" s="347"/>
      <c r="F440" s="347"/>
      <c r="G440" s="350" t="s">
        <v>4</v>
      </c>
      <c r="H440" s="351">
        <v>0.34</v>
      </c>
      <c r="I440" s="351">
        <f>Labour!D16</f>
        <v>466.67</v>
      </c>
      <c r="J440" s="351">
        <f>H440*I440</f>
        <v>158.66780000000003</v>
      </c>
    </row>
    <row r="441" spans="1:10">
      <c r="A441" s="346"/>
      <c r="B441" s="347"/>
      <c r="C441" s="347"/>
      <c r="D441" s="349" t="s">
        <v>6</v>
      </c>
      <c r="E441" s="347"/>
      <c r="F441" s="347"/>
      <c r="G441" s="350" t="s">
        <v>4</v>
      </c>
      <c r="H441" s="351">
        <v>2</v>
      </c>
      <c r="I441" s="351">
        <f>Labour!D5</f>
        <v>527.33000000000004</v>
      </c>
      <c r="J441" s="351">
        <f>H441*I441</f>
        <v>1054.6600000000001</v>
      </c>
    </row>
    <row r="442" spans="1:10">
      <c r="A442" s="346"/>
      <c r="B442" s="347"/>
      <c r="C442" s="347"/>
      <c r="D442" s="349" t="s">
        <v>18</v>
      </c>
      <c r="E442" s="347"/>
      <c r="F442" s="347"/>
      <c r="G442" s="350" t="s">
        <v>4</v>
      </c>
      <c r="H442" s="351">
        <v>6.5</v>
      </c>
      <c r="I442" s="351">
        <f>Labour!D17</f>
        <v>466.67</v>
      </c>
      <c r="J442" s="351">
        <f>H442*I442</f>
        <v>3033.355</v>
      </c>
    </row>
    <row r="443" spans="1:10">
      <c r="A443" s="342"/>
      <c r="B443" s="343"/>
      <c r="C443" s="348" t="s">
        <v>957</v>
      </c>
      <c r="D443" s="348" t="s">
        <v>1390</v>
      </c>
      <c r="E443" s="348"/>
      <c r="F443" s="348"/>
      <c r="G443" s="344"/>
      <c r="H443" s="345"/>
      <c r="I443" s="345"/>
      <c r="J443" s="345">
        <f>SUM(J435:J442)*12.5%</f>
        <v>8958.9603499999994</v>
      </c>
    </row>
    <row r="444" spans="1:10">
      <c r="A444" s="342"/>
      <c r="B444" s="343"/>
      <c r="C444" s="348"/>
      <c r="D444" s="348"/>
      <c r="E444" s="348"/>
      <c r="F444" s="348"/>
      <c r="G444" s="347"/>
      <c r="H444" s="347"/>
      <c r="I444" s="345"/>
      <c r="J444" s="345"/>
    </row>
    <row r="445" spans="1:10">
      <c r="A445" s="342"/>
      <c r="B445" s="343"/>
      <c r="C445" s="348" t="s">
        <v>1417</v>
      </c>
      <c r="D445" s="348"/>
      <c r="E445" s="348"/>
      <c r="F445" s="348"/>
      <c r="G445" s="347"/>
      <c r="H445" s="347"/>
      <c r="I445" s="345"/>
      <c r="J445" s="345">
        <f>SUM(J435:J443)</f>
        <v>80630.643149999989</v>
      </c>
    </row>
    <row r="446" spans="1:10" ht="79.5" customHeight="1">
      <c r="A446" s="342">
        <v>12.9</v>
      </c>
      <c r="B446" s="343">
        <v>600</v>
      </c>
      <c r="C446" s="755" t="s">
        <v>1052</v>
      </c>
      <c r="D446" s="755"/>
      <c r="E446" s="755"/>
      <c r="F446" s="755"/>
      <c r="G446" s="347"/>
      <c r="H446" s="347"/>
      <c r="I446" s="347"/>
      <c r="J446" s="347"/>
    </row>
    <row r="447" spans="1:10">
      <c r="A447" s="346"/>
      <c r="B447" s="347"/>
      <c r="C447" s="349" t="s">
        <v>2762</v>
      </c>
      <c r="D447" s="347"/>
      <c r="E447" s="347"/>
      <c r="F447" s="347"/>
      <c r="G447" s="344"/>
      <c r="H447" s="345"/>
      <c r="I447" s="347"/>
      <c r="J447" s="347"/>
    </row>
    <row r="448" spans="1:10">
      <c r="A448" s="346"/>
      <c r="B448" s="347"/>
      <c r="C448" s="349" t="s">
        <v>2763</v>
      </c>
      <c r="D448" s="347"/>
      <c r="E448" s="347"/>
      <c r="F448" s="347"/>
      <c r="G448" s="347"/>
      <c r="H448" s="347"/>
      <c r="I448" s="347"/>
      <c r="J448" s="347"/>
    </row>
    <row r="449" spans="1:10">
      <c r="A449" s="342"/>
      <c r="B449" s="343"/>
      <c r="C449" s="348" t="s">
        <v>1128</v>
      </c>
      <c r="D449" s="348" t="s">
        <v>1293</v>
      </c>
      <c r="E449" s="348"/>
      <c r="F449" s="348"/>
      <c r="G449" s="347"/>
      <c r="H449" s="347"/>
      <c r="I449" s="345"/>
      <c r="J449" s="345"/>
    </row>
    <row r="450" spans="1:10" ht="12.75" customHeight="1">
      <c r="A450" s="346"/>
      <c r="B450" s="347"/>
      <c r="C450" s="347"/>
      <c r="D450" s="753" t="s">
        <v>2764</v>
      </c>
      <c r="E450" s="753"/>
      <c r="F450" s="753"/>
      <c r="G450" s="350" t="s">
        <v>27</v>
      </c>
      <c r="H450" s="351">
        <v>31.5</v>
      </c>
      <c r="I450" s="351">
        <f>Material!D3</f>
        <v>200</v>
      </c>
      <c r="J450" s="351">
        <f>H450*I450</f>
        <v>6300</v>
      </c>
    </row>
    <row r="451" spans="1:10">
      <c r="A451" s="346"/>
      <c r="B451" s="347"/>
      <c r="C451" s="347"/>
      <c r="D451" s="349" t="s">
        <v>132</v>
      </c>
      <c r="E451" s="347"/>
      <c r="F451" s="347"/>
      <c r="G451" s="350" t="s">
        <v>56</v>
      </c>
      <c r="H451" s="351">
        <v>30</v>
      </c>
      <c r="I451" s="351">
        <f>Material!D102</f>
        <v>40</v>
      </c>
      <c r="J451" s="351">
        <f>I451*H451</f>
        <v>1200</v>
      </c>
    </row>
    <row r="452" spans="1:10">
      <c r="A452" s="346"/>
      <c r="B452" s="347"/>
      <c r="C452" s="347"/>
      <c r="D452" s="349" t="s">
        <v>2765</v>
      </c>
      <c r="E452" s="347"/>
      <c r="F452" s="347"/>
      <c r="G452" s="350" t="s">
        <v>29</v>
      </c>
      <c r="H452" s="351">
        <v>0.05</v>
      </c>
      <c r="I452" s="351">
        <f>'Chapter-11_Road'!J307</f>
        <v>5340.8945999999996</v>
      </c>
      <c r="J452" s="351">
        <f>H452*I452</f>
        <v>267.04473000000002</v>
      </c>
    </row>
    <row r="453" spans="1:10">
      <c r="A453" s="342"/>
      <c r="B453" s="343"/>
      <c r="C453" s="348" t="s">
        <v>955</v>
      </c>
      <c r="D453" s="348" t="s">
        <v>1230</v>
      </c>
      <c r="E453" s="348"/>
      <c r="F453" s="348"/>
      <c r="G453" s="347"/>
      <c r="H453" s="347"/>
      <c r="I453" s="345"/>
      <c r="J453" s="345"/>
    </row>
    <row r="454" spans="1:10">
      <c r="A454" s="346"/>
      <c r="B454" s="347"/>
      <c r="C454" s="347"/>
      <c r="D454" s="349" t="s">
        <v>17</v>
      </c>
      <c r="E454" s="347"/>
      <c r="F454" s="347"/>
      <c r="G454" s="350" t="s">
        <v>4</v>
      </c>
      <c r="H454" s="351">
        <v>0.03</v>
      </c>
      <c r="I454" s="351">
        <f>Labour!D16</f>
        <v>466.67</v>
      </c>
      <c r="J454" s="351">
        <f>H454*I454</f>
        <v>14.0001</v>
      </c>
    </row>
    <row r="455" spans="1:10">
      <c r="A455" s="346"/>
      <c r="B455" s="347"/>
      <c r="C455" s="347"/>
      <c r="D455" s="349" t="s">
        <v>1849</v>
      </c>
      <c r="E455" s="347"/>
      <c r="F455" s="347"/>
      <c r="G455" s="350" t="s">
        <v>4</v>
      </c>
      <c r="H455" s="351">
        <v>0.5</v>
      </c>
      <c r="I455" s="351">
        <f>Labour!D14</f>
        <v>642.33000000000004</v>
      </c>
      <c r="J455" s="351">
        <f>H455*I455</f>
        <v>321.16500000000002</v>
      </c>
    </row>
    <row r="456" spans="1:10">
      <c r="A456" s="346"/>
      <c r="B456" s="347"/>
      <c r="C456" s="347"/>
      <c r="D456" s="349" t="s">
        <v>18</v>
      </c>
      <c r="E456" s="347"/>
      <c r="F456" s="347"/>
      <c r="G456" s="350" t="s">
        <v>4</v>
      </c>
      <c r="H456" s="351">
        <v>0.25</v>
      </c>
      <c r="I456" s="351">
        <f>Labour!D17</f>
        <v>466.67</v>
      </c>
      <c r="J456" s="351">
        <f>H456*I456</f>
        <v>116.6675</v>
      </c>
    </row>
    <row r="457" spans="1:10">
      <c r="A457" s="342"/>
      <c r="B457" s="343"/>
      <c r="C457" s="348" t="s">
        <v>957</v>
      </c>
      <c r="D457" s="348" t="s">
        <v>1390</v>
      </c>
      <c r="E457" s="348"/>
      <c r="F457" s="348"/>
      <c r="G457" s="347"/>
      <c r="H457" s="347"/>
      <c r="I457" s="345"/>
      <c r="J457" s="345">
        <f>SUM(J449:J456)*12.5%</f>
        <v>1027.3596662499999</v>
      </c>
    </row>
    <row r="458" spans="1:10">
      <c r="A458" s="342"/>
      <c r="B458" s="343"/>
      <c r="C458" s="348"/>
      <c r="D458" s="348"/>
      <c r="E458" s="348"/>
      <c r="F458" s="348"/>
      <c r="G458" s="344"/>
      <c r="H458" s="345"/>
      <c r="I458" s="345"/>
      <c r="J458" s="345"/>
    </row>
    <row r="459" spans="1:10">
      <c r="A459" s="346"/>
      <c r="B459" s="347"/>
      <c r="C459" s="349" t="s">
        <v>2766</v>
      </c>
      <c r="D459" s="347"/>
      <c r="E459" s="347"/>
      <c r="F459" s="347"/>
      <c r="G459" s="347"/>
      <c r="H459" s="347"/>
      <c r="I459" s="347"/>
      <c r="J459" s="351">
        <f>SUM(J450:J457)</f>
        <v>9246.2369962499997</v>
      </c>
    </row>
    <row r="460" spans="1:10">
      <c r="A460" s="342"/>
      <c r="B460" s="343"/>
      <c r="C460" s="348" t="s">
        <v>2767</v>
      </c>
      <c r="D460" s="348"/>
      <c r="E460" s="348"/>
      <c r="F460" s="348"/>
      <c r="G460" s="347"/>
      <c r="H460" s="347"/>
      <c r="I460" s="345"/>
      <c r="J460" s="345">
        <f>J459/30</f>
        <v>308.20789987500001</v>
      </c>
    </row>
    <row r="461" spans="1:10" ht="27.75" customHeight="1">
      <c r="A461" s="342" t="s">
        <v>1053</v>
      </c>
      <c r="B461" s="343">
        <v>1200</v>
      </c>
      <c r="C461" s="755" t="s">
        <v>1054</v>
      </c>
      <c r="D461" s="755"/>
      <c r="E461" s="755"/>
      <c r="F461" s="755"/>
      <c r="G461" s="347"/>
      <c r="H461" s="347"/>
      <c r="I461" s="347"/>
      <c r="J461" s="347"/>
    </row>
    <row r="462" spans="1:10">
      <c r="A462" s="346"/>
      <c r="B462" s="347"/>
      <c r="C462" s="349" t="s">
        <v>1404</v>
      </c>
      <c r="D462" s="347"/>
      <c r="E462" s="347"/>
      <c r="F462" s="347"/>
      <c r="G462" s="344"/>
      <c r="H462" s="345"/>
      <c r="I462" s="347"/>
      <c r="J462" s="347"/>
    </row>
    <row r="463" spans="1:10">
      <c r="A463" s="346"/>
      <c r="B463" s="347"/>
      <c r="C463" s="349" t="s">
        <v>2235</v>
      </c>
      <c r="D463" s="347"/>
      <c r="E463" s="347"/>
      <c r="F463" s="347"/>
      <c r="G463" s="344"/>
      <c r="H463" s="345"/>
      <c r="I463" s="347"/>
      <c r="J463" s="347"/>
    </row>
    <row r="464" spans="1:10">
      <c r="A464" s="342"/>
      <c r="B464" s="343"/>
      <c r="C464" s="348" t="s">
        <v>1055</v>
      </c>
      <c r="D464" s="348" t="s">
        <v>1056</v>
      </c>
      <c r="E464" s="348"/>
      <c r="F464" s="348"/>
      <c r="G464" s="347"/>
      <c r="H464" s="347"/>
      <c r="I464" s="345"/>
      <c r="J464" s="345"/>
    </row>
    <row r="465" spans="1:10">
      <c r="A465" s="342"/>
      <c r="B465" s="343"/>
      <c r="C465" s="348"/>
      <c r="D465" s="348" t="s">
        <v>953</v>
      </c>
      <c r="E465" s="348" t="s">
        <v>1293</v>
      </c>
      <c r="F465" s="348"/>
      <c r="G465" s="344"/>
      <c r="H465" s="345"/>
      <c r="I465" s="345"/>
      <c r="J465" s="345"/>
    </row>
    <row r="466" spans="1:10">
      <c r="A466" s="346"/>
      <c r="B466" s="347"/>
      <c r="C466" s="347"/>
      <c r="D466" s="347"/>
      <c r="E466" s="349" t="s">
        <v>1056</v>
      </c>
      <c r="F466" s="347"/>
      <c r="G466" s="350" t="s">
        <v>29</v>
      </c>
      <c r="H466" s="351">
        <v>12</v>
      </c>
      <c r="I466" s="351">
        <f>Material!D88</f>
        <v>476</v>
      </c>
      <c r="J466" s="351">
        <f>H466*I466</f>
        <v>5712</v>
      </c>
    </row>
    <row r="467" spans="1:10">
      <c r="A467" s="342"/>
      <c r="B467" s="343"/>
      <c r="C467" s="348"/>
      <c r="D467" s="348" t="s">
        <v>955</v>
      </c>
      <c r="E467" s="348" t="s">
        <v>1230</v>
      </c>
      <c r="F467" s="348"/>
      <c r="G467" s="347"/>
      <c r="H467" s="347"/>
      <c r="I467" s="345"/>
      <c r="J467" s="345"/>
    </row>
    <row r="468" spans="1:10">
      <c r="A468" s="346"/>
      <c r="B468" s="347"/>
      <c r="C468" s="347"/>
      <c r="D468" s="347"/>
      <c r="E468" s="349" t="s">
        <v>17</v>
      </c>
      <c r="F468" s="347"/>
      <c r="G468" s="350" t="s">
        <v>4</v>
      </c>
      <c r="H468" s="351">
        <v>0.28000000000000003</v>
      </c>
      <c r="I468" s="351">
        <f>Labour!D16</f>
        <v>466.67</v>
      </c>
      <c r="J468" s="351">
        <f>H468*I468</f>
        <v>130.66760000000002</v>
      </c>
    </row>
    <row r="469" spans="1:10">
      <c r="A469" s="346"/>
      <c r="B469" s="347"/>
      <c r="C469" s="347"/>
      <c r="D469" s="347"/>
      <c r="E469" s="349" t="s">
        <v>18</v>
      </c>
      <c r="F469" s="347"/>
      <c r="G469" s="350" t="s">
        <v>4</v>
      </c>
      <c r="H469" s="351">
        <v>10</v>
      </c>
      <c r="I469" s="351">
        <f>Labour!D17</f>
        <v>466.67</v>
      </c>
      <c r="J469" s="351">
        <f>H469*I469</f>
        <v>4666.7</v>
      </c>
    </row>
    <row r="470" spans="1:10">
      <c r="A470" s="346"/>
      <c r="B470" s="347"/>
      <c r="C470" s="347"/>
      <c r="D470" s="347"/>
      <c r="E470" s="349" t="s">
        <v>3</v>
      </c>
      <c r="F470" s="347"/>
      <c r="G470" s="350" t="s">
        <v>4</v>
      </c>
      <c r="H470" s="351">
        <v>0.4</v>
      </c>
      <c r="I470" s="351">
        <f>Labour!D3</f>
        <v>466.67</v>
      </c>
      <c r="J470" s="351">
        <f>H470*I470</f>
        <v>186.66800000000001</v>
      </c>
    </row>
    <row r="471" spans="1:10">
      <c r="A471" s="342"/>
      <c r="B471" s="343"/>
      <c r="C471" s="348"/>
      <c r="D471" s="348" t="s">
        <v>957</v>
      </c>
      <c r="E471" s="348" t="s">
        <v>1390</v>
      </c>
      <c r="F471" s="348"/>
      <c r="G471" s="347"/>
      <c r="H471" s="347"/>
      <c r="I471" s="345"/>
      <c r="J471" s="345">
        <f>SUM(J463:J470)*12.5%</f>
        <v>1337.0044499999999</v>
      </c>
    </row>
    <row r="472" spans="1:10">
      <c r="A472" s="342"/>
      <c r="B472" s="343"/>
      <c r="C472" s="348"/>
      <c r="D472" s="348"/>
      <c r="E472" s="348"/>
      <c r="F472" s="348"/>
      <c r="G472" s="344"/>
      <c r="H472" s="345"/>
      <c r="I472" s="345"/>
      <c r="J472" s="345"/>
    </row>
    <row r="473" spans="1:10">
      <c r="A473" s="346"/>
      <c r="B473" s="347"/>
      <c r="C473" s="347"/>
      <c r="D473" s="348" t="s">
        <v>2768</v>
      </c>
      <c r="E473" s="347"/>
      <c r="F473" s="347"/>
      <c r="G473" s="344"/>
      <c r="H473" s="345"/>
      <c r="I473" s="347"/>
      <c r="J473" s="351">
        <f>SUM(J464:J471)</f>
        <v>12033.04005</v>
      </c>
    </row>
    <row r="474" spans="1:10">
      <c r="A474" s="342"/>
      <c r="B474" s="343"/>
      <c r="C474" s="348"/>
      <c r="D474" s="348" t="s">
        <v>2769</v>
      </c>
      <c r="E474" s="348"/>
      <c r="F474" s="348"/>
      <c r="G474" s="347"/>
      <c r="H474" s="347"/>
      <c r="I474" s="345"/>
      <c r="J474" s="345">
        <f>J473/10</f>
        <v>1203.304005</v>
      </c>
    </row>
    <row r="475" spans="1:10">
      <c r="A475" s="342"/>
      <c r="B475" s="343"/>
      <c r="C475" s="348" t="s">
        <v>1057</v>
      </c>
      <c r="D475" s="348" t="s">
        <v>1058</v>
      </c>
      <c r="E475" s="348"/>
      <c r="F475" s="348"/>
      <c r="G475" s="347"/>
      <c r="H475" s="347"/>
      <c r="I475" s="345"/>
      <c r="J475" s="345"/>
    </row>
    <row r="476" spans="1:10">
      <c r="A476" s="346"/>
      <c r="B476" s="347"/>
      <c r="C476" s="347"/>
      <c r="D476" s="349" t="s">
        <v>1404</v>
      </c>
      <c r="E476" s="347"/>
      <c r="F476" s="347"/>
      <c r="G476" s="344"/>
      <c r="H476" s="345"/>
      <c r="I476" s="347"/>
      <c r="J476" s="347"/>
    </row>
    <row r="477" spans="1:10">
      <c r="A477" s="346"/>
      <c r="B477" s="347"/>
      <c r="C477" s="347"/>
      <c r="D477" s="349" t="s">
        <v>2235</v>
      </c>
      <c r="E477" s="347"/>
      <c r="F477" s="347"/>
      <c r="G477" s="347"/>
      <c r="H477" s="347"/>
      <c r="I477" s="347"/>
      <c r="J477" s="347"/>
    </row>
    <row r="478" spans="1:10">
      <c r="A478" s="342"/>
      <c r="B478" s="343"/>
      <c r="C478" s="348"/>
      <c r="D478" s="348" t="s">
        <v>953</v>
      </c>
      <c r="E478" s="348" t="s">
        <v>1293</v>
      </c>
      <c r="F478" s="348"/>
      <c r="G478" s="344"/>
      <c r="H478" s="345"/>
      <c r="I478" s="345"/>
      <c r="J478" s="345"/>
    </row>
    <row r="479" spans="1:10">
      <c r="A479" s="346"/>
      <c r="B479" s="347"/>
      <c r="C479" s="347"/>
      <c r="D479" s="347"/>
      <c r="E479" s="349" t="s">
        <v>2668</v>
      </c>
      <c r="F479" s="347"/>
      <c r="G479" s="350" t="s">
        <v>29</v>
      </c>
      <c r="H479" s="351">
        <v>12</v>
      </c>
      <c r="I479" s="351">
        <f>Material!D125</f>
        <v>1256</v>
      </c>
      <c r="J479" s="351">
        <f>H479*I479</f>
        <v>15072</v>
      </c>
    </row>
    <row r="480" spans="1:10">
      <c r="A480" s="342"/>
      <c r="B480" s="343"/>
      <c r="C480" s="348"/>
      <c r="D480" s="348" t="s">
        <v>955</v>
      </c>
      <c r="E480" s="348" t="s">
        <v>1230</v>
      </c>
      <c r="F480" s="348"/>
      <c r="G480" s="347"/>
      <c r="H480" s="347"/>
      <c r="I480" s="345"/>
      <c r="J480" s="345"/>
    </row>
    <row r="481" spans="1:10">
      <c r="A481" s="346"/>
      <c r="B481" s="347"/>
      <c r="C481" s="347"/>
      <c r="D481" s="347"/>
      <c r="E481" s="349" t="s">
        <v>17</v>
      </c>
      <c r="F481" s="347"/>
      <c r="G481" s="350" t="s">
        <v>4</v>
      </c>
      <c r="H481" s="351">
        <v>0.4</v>
      </c>
      <c r="I481" s="351">
        <f>Labour!D16</f>
        <v>466.67</v>
      </c>
      <c r="J481" s="351">
        <f>H481*I481</f>
        <v>186.66800000000001</v>
      </c>
    </row>
    <row r="482" spans="1:10">
      <c r="A482" s="346"/>
      <c r="B482" s="347"/>
      <c r="C482" s="347"/>
      <c r="D482" s="347"/>
      <c r="E482" s="349" t="s">
        <v>1279</v>
      </c>
      <c r="F482" s="347"/>
      <c r="G482" s="350" t="s">
        <v>4</v>
      </c>
      <c r="H482" s="351">
        <v>10</v>
      </c>
      <c r="I482" s="351">
        <f>Labour!D17</f>
        <v>466.67</v>
      </c>
      <c r="J482" s="351">
        <f>H482*I482</f>
        <v>4666.7</v>
      </c>
    </row>
    <row r="483" spans="1:10">
      <c r="A483" s="346"/>
      <c r="B483" s="347"/>
      <c r="C483" s="347"/>
      <c r="D483" s="347"/>
      <c r="E483" s="349" t="s">
        <v>3</v>
      </c>
      <c r="F483" s="347"/>
      <c r="G483" s="350" t="s">
        <v>4</v>
      </c>
      <c r="H483" s="351">
        <v>0.4</v>
      </c>
      <c r="I483" s="351">
        <f>Labour!D3</f>
        <v>466.67</v>
      </c>
      <c r="J483" s="351">
        <f>H483*I483</f>
        <v>186.66800000000001</v>
      </c>
    </row>
    <row r="484" spans="1:10">
      <c r="A484" s="342"/>
      <c r="B484" s="343"/>
      <c r="C484" s="348"/>
      <c r="D484" s="348" t="s">
        <v>957</v>
      </c>
      <c r="E484" s="348" t="s">
        <v>1390</v>
      </c>
      <c r="F484" s="348"/>
      <c r="G484" s="347"/>
      <c r="H484" s="347"/>
      <c r="I484" s="345"/>
      <c r="J484" s="345">
        <f>SUM(J476:J483)*12.5%</f>
        <v>2514.0045</v>
      </c>
    </row>
    <row r="485" spans="1:10">
      <c r="A485" s="342"/>
      <c r="B485" s="343"/>
      <c r="C485" s="348"/>
      <c r="D485" s="348"/>
      <c r="E485" s="348"/>
      <c r="F485" s="348"/>
      <c r="G485" s="344"/>
      <c r="H485" s="345"/>
      <c r="I485" s="345"/>
      <c r="J485" s="345"/>
    </row>
    <row r="486" spans="1:10">
      <c r="A486" s="346"/>
      <c r="B486" s="347"/>
      <c r="C486" s="347"/>
      <c r="D486" s="349" t="s">
        <v>2770</v>
      </c>
      <c r="E486" s="347"/>
      <c r="F486" s="347"/>
      <c r="G486" s="347"/>
      <c r="H486" s="347"/>
      <c r="I486" s="347"/>
      <c r="J486" s="351">
        <f>SUM(J477:J484)</f>
        <v>22626.040499999999</v>
      </c>
    </row>
    <row r="487" spans="1:10">
      <c r="A487" s="342"/>
      <c r="B487" s="343"/>
      <c r="C487" s="348"/>
      <c r="D487" s="348" t="s">
        <v>2769</v>
      </c>
      <c r="E487" s="348"/>
      <c r="F487" s="348"/>
      <c r="G487" s="347"/>
      <c r="H487" s="347"/>
      <c r="I487" s="345"/>
      <c r="J487" s="345">
        <f>J486/10</f>
        <v>2262.6040499999999</v>
      </c>
    </row>
    <row r="488" spans="1:10" ht="91.5" customHeight="1">
      <c r="A488" s="342">
        <v>12.11</v>
      </c>
      <c r="B488" s="343">
        <v>1200</v>
      </c>
      <c r="C488" s="755" t="s">
        <v>1059</v>
      </c>
      <c r="D488" s="755"/>
      <c r="E488" s="755"/>
      <c r="F488" s="755"/>
      <c r="G488" s="347"/>
      <c r="H488" s="347"/>
      <c r="I488" s="347"/>
      <c r="J488" s="347"/>
    </row>
    <row r="489" spans="1:10">
      <c r="A489" s="346"/>
      <c r="B489" s="347"/>
      <c r="C489" s="349" t="s">
        <v>1404</v>
      </c>
      <c r="D489" s="347"/>
      <c r="E489" s="347"/>
      <c r="F489" s="347"/>
      <c r="G489" s="344"/>
      <c r="H489" s="345"/>
      <c r="I489" s="347"/>
      <c r="J489" s="347"/>
    </row>
    <row r="490" spans="1:10">
      <c r="A490" s="346"/>
      <c r="B490" s="347"/>
      <c r="C490" s="349" t="s">
        <v>2235</v>
      </c>
      <c r="D490" s="347"/>
      <c r="E490" s="347"/>
      <c r="F490" s="347"/>
      <c r="G490" s="347"/>
      <c r="H490" s="347"/>
      <c r="I490" s="347"/>
      <c r="J490" s="347"/>
    </row>
    <row r="491" spans="1:10">
      <c r="A491" s="342"/>
      <c r="B491" s="343"/>
      <c r="C491" s="348" t="s">
        <v>953</v>
      </c>
      <c r="D491" s="348" t="s">
        <v>1293</v>
      </c>
      <c r="E491" s="348"/>
      <c r="F491" s="348"/>
      <c r="G491" s="344"/>
      <c r="H491" s="345"/>
      <c r="I491" s="345"/>
      <c r="J491" s="345"/>
    </row>
    <row r="492" spans="1:10">
      <c r="A492" s="346"/>
      <c r="B492" s="347"/>
      <c r="C492" s="347"/>
      <c r="D492" s="349" t="s">
        <v>2771</v>
      </c>
      <c r="E492" s="347"/>
      <c r="F492" s="347"/>
      <c r="G492" s="350" t="s">
        <v>29</v>
      </c>
      <c r="H492" s="351">
        <v>12</v>
      </c>
      <c r="I492" s="351">
        <f>Material!D79</f>
        <v>855</v>
      </c>
      <c r="J492" s="351">
        <f>I492*H492</f>
        <v>10260</v>
      </c>
    </row>
    <row r="493" spans="1:10">
      <c r="A493" s="342"/>
      <c r="B493" s="343"/>
      <c r="C493" s="348" t="s">
        <v>955</v>
      </c>
      <c r="D493" s="348" t="s">
        <v>1230</v>
      </c>
      <c r="E493" s="348"/>
      <c r="F493" s="348"/>
      <c r="G493" s="347"/>
      <c r="H493" s="347"/>
      <c r="I493" s="345"/>
      <c r="J493" s="345"/>
    </row>
    <row r="494" spans="1:10">
      <c r="A494" s="346"/>
      <c r="B494" s="347"/>
      <c r="C494" s="347"/>
      <c r="D494" s="349" t="s">
        <v>17</v>
      </c>
      <c r="E494" s="347"/>
      <c r="F494" s="347"/>
      <c r="G494" s="350" t="s">
        <v>4</v>
      </c>
      <c r="H494" s="351">
        <v>0.4</v>
      </c>
      <c r="I494" s="351">
        <f>Labour!D16</f>
        <v>466.67</v>
      </c>
      <c r="J494" s="351">
        <f>H494*I494</f>
        <v>186.66800000000001</v>
      </c>
    </row>
    <row r="495" spans="1:10">
      <c r="A495" s="346"/>
      <c r="B495" s="347"/>
      <c r="C495" s="347"/>
      <c r="D495" s="349" t="s">
        <v>1279</v>
      </c>
      <c r="E495" s="347"/>
      <c r="F495" s="347"/>
      <c r="G495" s="350" t="s">
        <v>4</v>
      </c>
      <c r="H495" s="351">
        <v>9</v>
      </c>
      <c r="I495" s="351">
        <f>Labour!D17</f>
        <v>466.67</v>
      </c>
      <c r="J495" s="351">
        <f>H495*I495</f>
        <v>4200.03</v>
      </c>
    </row>
    <row r="496" spans="1:10">
      <c r="A496" s="342"/>
      <c r="B496" s="343"/>
      <c r="C496" s="348"/>
      <c r="D496" s="349" t="s">
        <v>2772</v>
      </c>
      <c r="E496" s="348"/>
      <c r="F496" s="348"/>
      <c r="G496" s="350" t="s">
        <v>4</v>
      </c>
      <c r="H496" s="351">
        <v>1</v>
      </c>
      <c r="I496" s="351">
        <f>Labour!D19</f>
        <v>466.67</v>
      </c>
      <c r="J496" s="351">
        <f>H496*I496</f>
        <v>466.67</v>
      </c>
    </row>
    <row r="497" spans="1:10">
      <c r="A497" s="346"/>
      <c r="B497" s="347"/>
      <c r="C497" s="347"/>
      <c r="D497" s="349" t="s">
        <v>3</v>
      </c>
      <c r="E497" s="347"/>
      <c r="F497" s="347"/>
      <c r="G497" s="350" t="s">
        <v>4</v>
      </c>
      <c r="H497" s="351">
        <v>0.5</v>
      </c>
      <c r="I497" s="351">
        <f>Labour!D3</f>
        <v>466.67</v>
      </c>
      <c r="J497" s="351">
        <f>H497*I497</f>
        <v>233.33500000000001</v>
      </c>
    </row>
    <row r="498" spans="1:10">
      <c r="A498" s="342"/>
      <c r="B498" s="343"/>
      <c r="C498" s="348" t="s">
        <v>957</v>
      </c>
      <c r="D498" s="348" t="s">
        <v>1390</v>
      </c>
      <c r="E498" s="348"/>
      <c r="F498" s="348"/>
      <c r="G498" s="347"/>
      <c r="H498" s="347"/>
      <c r="I498" s="345"/>
      <c r="J498" s="345">
        <f>SUM(J490:J497)*12.5%</f>
        <v>1918.3378749999999</v>
      </c>
    </row>
    <row r="499" spans="1:10">
      <c r="A499" s="342"/>
      <c r="B499" s="343"/>
      <c r="C499" s="348"/>
      <c r="D499" s="348"/>
      <c r="E499" s="348"/>
      <c r="F499" s="348"/>
      <c r="G499" s="344"/>
      <c r="H499" s="345"/>
      <c r="I499" s="345"/>
      <c r="J499" s="345"/>
    </row>
    <row r="500" spans="1:10">
      <c r="A500" s="346"/>
      <c r="B500" s="347"/>
      <c r="C500" s="349" t="s">
        <v>2773</v>
      </c>
      <c r="D500" s="347"/>
      <c r="E500" s="347"/>
      <c r="F500" s="347"/>
      <c r="G500" s="344"/>
      <c r="H500" s="345"/>
      <c r="I500" s="347"/>
      <c r="J500" s="351">
        <f>SUM(J491:J498)</f>
        <v>17265.040874999999</v>
      </c>
    </row>
    <row r="501" spans="1:10">
      <c r="A501" s="342"/>
      <c r="B501" s="343"/>
      <c r="C501" s="348" t="s">
        <v>2769</v>
      </c>
      <c r="D501" s="348"/>
      <c r="E501" s="348"/>
      <c r="F501" s="348"/>
      <c r="G501" s="347"/>
      <c r="H501" s="347"/>
      <c r="I501" s="345"/>
      <c r="J501" s="345">
        <f>J500/10</f>
        <v>1726.5040875</v>
      </c>
    </row>
    <row r="502" spans="1:10" ht="52.5" customHeight="1">
      <c r="A502" s="342" t="s">
        <v>1060</v>
      </c>
      <c r="B502" s="343">
        <v>1200</v>
      </c>
      <c r="C502" s="755" t="s">
        <v>1061</v>
      </c>
      <c r="D502" s="755"/>
      <c r="E502" s="755"/>
      <c r="F502" s="755"/>
      <c r="G502" s="347"/>
      <c r="H502" s="347"/>
      <c r="I502" s="345"/>
      <c r="J502" s="345"/>
    </row>
    <row r="503" spans="1:10">
      <c r="A503" s="346"/>
      <c r="B503" s="347"/>
      <c r="C503" s="349" t="s">
        <v>2774</v>
      </c>
      <c r="D503" s="347"/>
      <c r="E503" s="347"/>
      <c r="F503" s="347"/>
      <c r="G503" s="347"/>
      <c r="H503" s="347"/>
      <c r="I503" s="347"/>
      <c r="J503" s="347"/>
    </row>
    <row r="504" spans="1:10" ht="27" customHeight="1">
      <c r="A504" s="346"/>
      <c r="B504" s="347"/>
      <c r="C504" s="753" t="s">
        <v>2775</v>
      </c>
      <c r="D504" s="753"/>
      <c r="E504" s="753"/>
      <c r="F504" s="753"/>
      <c r="G504" s="347"/>
      <c r="H504" s="347"/>
      <c r="I504" s="347"/>
      <c r="J504" s="347"/>
    </row>
    <row r="505" spans="1:10">
      <c r="A505" s="346"/>
      <c r="B505" s="347"/>
      <c r="C505" s="349" t="s">
        <v>2776</v>
      </c>
      <c r="D505" s="347"/>
      <c r="E505" s="347"/>
      <c r="F505" s="347"/>
      <c r="G505" s="347"/>
      <c r="H505" s="347"/>
      <c r="I505" s="347"/>
      <c r="J505" s="347"/>
    </row>
    <row r="506" spans="1:10" ht="27" customHeight="1">
      <c r="A506" s="346"/>
      <c r="B506" s="347"/>
      <c r="C506" s="753" t="s">
        <v>2777</v>
      </c>
      <c r="D506" s="753"/>
      <c r="E506" s="753"/>
      <c r="F506" s="753"/>
      <c r="G506" s="344"/>
      <c r="H506" s="345"/>
      <c r="I506" s="347"/>
      <c r="J506" s="347"/>
    </row>
    <row r="507" spans="1:10">
      <c r="A507" s="346"/>
      <c r="B507" s="347"/>
      <c r="C507" s="349" t="s">
        <v>2778</v>
      </c>
      <c r="D507" s="347"/>
      <c r="E507" s="347"/>
      <c r="F507" s="347"/>
      <c r="G507" s="344"/>
      <c r="H507" s="345"/>
      <c r="I507" s="347"/>
      <c r="J507" s="347"/>
    </row>
    <row r="508" spans="1:10">
      <c r="A508" s="342"/>
      <c r="B508" s="343"/>
      <c r="C508" s="348" t="s">
        <v>953</v>
      </c>
      <c r="D508" s="348" t="s">
        <v>1230</v>
      </c>
      <c r="E508" s="348"/>
      <c r="F508" s="348"/>
      <c r="G508" s="347"/>
      <c r="H508" s="347"/>
      <c r="I508" s="345"/>
      <c r="J508" s="345"/>
    </row>
    <row r="509" spans="1:10" ht="12.75" customHeight="1">
      <c r="A509" s="342"/>
      <c r="B509" s="343"/>
      <c r="C509" s="348"/>
      <c r="D509" s="753" t="s">
        <v>17</v>
      </c>
      <c r="E509" s="753"/>
      <c r="F509" s="753"/>
      <c r="G509" s="350" t="s">
        <v>4</v>
      </c>
      <c r="H509" s="351">
        <v>0.06</v>
      </c>
      <c r="I509" s="351">
        <f>Labour!D16</f>
        <v>466.67</v>
      </c>
      <c r="J509" s="351">
        <f>H509*I509</f>
        <v>28.0002</v>
      </c>
    </row>
    <row r="510" spans="1:10" ht="12.75" customHeight="1">
      <c r="A510" s="346"/>
      <c r="B510" s="347"/>
      <c r="C510" s="347"/>
      <c r="D510" s="753" t="s">
        <v>18</v>
      </c>
      <c r="E510" s="753"/>
      <c r="F510" s="753"/>
      <c r="G510" s="350" t="s">
        <v>4</v>
      </c>
      <c r="H510" s="351">
        <v>1</v>
      </c>
      <c r="I510" s="351">
        <f>Labour!D17</f>
        <v>466.67</v>
      </c>
      <c r="J510" s="351">
        <f>H510*I510</f>
        <v>466.67</v>
      </c>
    </row>
    <row r="511" spans="1:10" ht="12.75" customHeight="1">
      <c r="A511" s="346"/>
      <c r="B511" s="347"/>
      <c r="C511" s="347"/>
      <c r="D511" s="753" t="s">
        <v>2779</v>
      </c>
      <c r="E511" s="753"/>
      <c r="F511" s="753"/>
      <c r="G511" s="350" t="s">
        <v>4</v>
      </c>
      <c r="H511" s="351">
        <v>0.5</v>
      </c>
      <c r="I511" s="351">
        <f>Labour!D19</f>
        <v>466.67</v>
      </c>
      <c r="J511" s="351">
        <f>H511*I511</f>
        <v>233.33500000000001</v>
      </c>
    </row>
    <row r="512" spans="1:10">
      <c r="A512" s="342"/>
      <c r="B512" s="343"/>
      <c r="C512" s="348" t="s">
        <v>1269</v>
      </c>
      <c r="D512" s="348" t="s">
        <v>1293</v>
      </c>
      <c r="E512" s="348"/>
      <c r="F512" s="348"/>
      <c r="G512" s="344"/>
      <c r="H512" s="345"/>
      <c r="I512" s="345"/>
      <c r="J512" s="345"/>
    </row>
    <row r="513" spans="1:11" ht="54" customHeight="1">
      <c r="A513" s="342"/>
      <c r="B513" s="343"/>
      <c r="C513" s="348"/>
      <c r="D513" s="753" t="s">
        <v>2780</v>
      </c>
      <c r="E513" s="753"/>
      <c r="F513" s="753"/>
      <c r="G513" s="350" t="s">
        <v>56</v>
      </c>
      <c r="H513" s="351">
        <v>1</v>
      </c>
      <c r="I513" s="351">
        <f>Material!D73</f>
        <v>70000</v>
      </c>
      <c r="J513" s="351">
        <f>H513*I513</f>
        <v>70000</v>
      </c>
    </row>
    <row r="514" spans="1:11" ht="28.5" customHeight="1">
      <c r="A514" s="342"/>
      <c r="B514" s="343"/>
      <c r="C514" s="348"/>
      <c r="D514" s="753" t="s">
        <v>2781</v>
      </c>
      <c r="E514" s="753"/>
      <c r="F514" s="753"/>
      <c r="G514" s="344"/>
      <c r="H514" s="345"/>
      <c r="I514" s="345"/>
      <c r="J514" s="345">
        <f>SUM(J509:J513)*1%</f>
        <v>707.28005199999996</v>
      </c>
    </row>
    <row r="515" spans="1:11" ht="15" customHeight="1">
      <c r="A515" s="342"/>
      <c r="B515" s="343"/>
      <c r="C515" s="348" t="s">
        <v>1261</v>
      </c>
      <c r="D515" s="348" t="s">
        <v>1390</v>
      </c>
      <c r="E515" s="348"/>
      <c r="F515" s="348"/>
      <c r="G515" s="347"/>
      <c r="H515" s="347"/>
      <c r="I515" s="345"/>
      <c r="J515" s="345">
        <f>SUM(J507:J514)*12.5%</f>
        <v>8929.4106565000002</v>
      </c>
    </row>
    <row r="516" spans="1:11">
      <c r="A516" s="342"/>
      <c r="B516" s="343"/>
      <c r="C516" s="348"/>
      <c r="D516" s="348"/>
      <c r="E516" s="348"/>
      <c r="F516" s="348"/>
      <c r="G516" s="344"/>
      <c r="H516" s="345"/>
      <c r="I516" s="345"/>
      <c r="J516" s="345"/>
    </row>
    <row r="517" spans="1:11">
      <c r="A517" s="346"/>
      <c r="B517" s="347"/>
      <c r="C517" s="349" t="s">
        <v>2782</v>
      </c>
      <c r="D517" s="347"/>
      <c r="E517" s="347"/>
      <c r="F517" s="347"/>
      <c r="G517" s="347"/>
      <c r="H517" s="347"/>
      <c r="I517" s="347"/>
      <c r="J517" s="351">
        <f>SUM(J508:J515)</f>
        <v>80364.695908499998</v>
      </c>
    </row>
    <row r="518" spans="1:11">
      <c r="A518" s="342"/>
      <c r="B518" s="343"/>
      <c r="C518" s="348" t="s">
        <v>2783</v>
      </c>
      <c r="D518" s="348"/>
      <c r="E518" s="348"/>
      <c r="F518" s="348"/>
      <c r="G518" s="347"/>
      <c r="H518" s="347"/>
      <c r="I518" s="345"/>
      <c r="J518" s="345">
        <f>J517/19200</f>
        <v>4.1856612452343747</v>
      </c>
    </row>
    <row r="519" spans="1:11" ht="29.25" customHeight="1">
      <c r="A519" s="346"/>
      <c r="B519" s="352" t="s">
        <v>726</v>
      </c>
      <c r="C519" s="754" t="s">
        <v>2784</v>
      </c>
      <c r="D519" s="754"/>
      <c r="E519" s="754"/>
      <c r="F519" s="754"/>
      <c r="G519" s="347"/>
      <c r="H519" s="347"/>
      <c r="I519" s="347"/>
      <c r="J519" s="347"/>
    </row>
    <row r="520" spans="1:11" ht="39.75" customHeight="1">
      <c r="A520" s="342">
        <v>12.13</v>
      </c>
      <c r="B520" s="343">
        <v>600</v>
      </c>
      <c r="C520" s="755" t="s">
        <v>1062</v>
      </c>
      <c r="D520" s="755"/>
      <c r="E520" s="755"/>
      <c r="F520" s="755"/>
      <c r="G520" s="347"/>
      <c r="H520" s="347"/>
      <c r="I520" s="347"/>
      <c r="J520" s="347"/>
    </row>
    <row r="521" spans="1:11">
      <c r="A521" s="346"/>
      <c r="B521" s="347"/>
      <c r="C521" s="349" t="s">
        <v>2568</v>
      </c>
      <c r="D521" s="347"/>
      <c r="E521" s="347"/>
      <c r="F521" s="347"/>
      <c r="G521" s="347"/>
      <c r="H521" s="347"/>
      <c r="I521" s="347"/>
      <c r="J521" s="347"/>
    </row>
    <row r="522" spans="1:11">
      <c r="A522" s="346"/>
      <c r="B522" s="347"/>
      <c r="C522" s="349" t="s">
        <v>2785</v>
      </c>
      <c r="D522" s="347"/>
      <c r="E522" s="347"/>
      <c r="F522" s="347"/>
      <c r="G522" s="344"/>
      <c r="H522" s="345"/>
      <c r="I522" s="347"/>
      <c r="J522" s="347"/>
    </row>
    <row r="523" spans="1:11">
      <c r="A523" s="346"/>
      <c r="B523" s="347"/>
      <c r="C523" s="349" t="s">
        <v>2786</v>
      </c>
      <c r="D523" s="347"/>
      <c r="E523" s="347"/>
      <c r="F523" s="347"/>
      <c r="G523" s="347"/>
      <c r="H523" s="347"/>
      <c r="I523" s="347"/>
      <c r="J523" s="347"/>
    </row>
    <row r="524" spans="1:11" ht="27" customHeight="1">
      <c r="A524" s="346"/>
      <c r="B524" s="347"/>
      <c r="C524" s="753" t="s">
        <v>2787</v>
      </c>
      <c r="D524" s="753"/>
      <c r="E524" s="753"/>
      <c r="F524" s="753"/>
      <c r="G524" s="347"/>
      <c r="H524" s="347"/>
      <c r="I524" s="347"/>
      <c r="J524" s="347"/>
    </row>
    <row r="525" spans="1:11">
      <c r="A525" s="346"/>
      <c r="B525" s="347"/>
      <c r="C525" s="349" t="s">
        <v>2788</v>
      </c>
      <c r="D525" s="347"/>
      <c r="E525" s="347"/>
      <c r="F525" s="347"/>
      <c r="G525" s="347"/>
      <c r="H525" s="347"/>
      <c r="I525" s="347"/>
      <c r="J525" s="347"/>
    </row>
    <row r="526" spans="1:11">
      <c r="A526" s="342"/>
      <c r="B526" s="343"/>
      <c r="C526" s="348" t="s">
        <v>2789</v>
      </c>
      <c r="D526" s="347"/>
      <c r="E526" s="348"/>
      <c r="F526" s="348"/>
      <c r="G526" s="344"/>
      <c r="H526" s="345"/>
      <c r="I526" s="345"/>
      <c r="J526" s="345"/>
    </row>
    <row r="527" spans="1:11">
      <c r="A527" s="346"/>
      <c r="B527" s="347"/>
      <c r="C527" s="349" t="s">
        <v>2790</v>
      </c>
      <c r="D527" s="347"/>
      <c r="E527" s="347"/>
      <c r="F527" s="347"/>
      <c r="G527" s="350" t="s">
        <v>29</v>
      </c>
      <c r="H527" s="356">
        <v>5.8999999999999997E-2</v>
      </c>
      <c r="I527" s="351">
        <f>J351</f>
        <v>6434.5658849999982</v>
      </c>
      <c r="J527" s="351">
        <f>H527*I527</f>
        <v>379.63938721499989</v>
      </c>
    </row>
    <row r="528" spans="1:11" ht="17.25" customHeight="1">
      <c r="A528" s="342"/>
      <c r="B528" s="343"/>
      <c r="C528" s="349" t="s">
        <v>2791</v>
      </c>
      <c r="D528" s="347"/>
      <c r="E528" s="347"/>
      <c r="F528" s="347"/>
      <c r="G528" s="344"/>
      <c r="H528" s="345"/>
      <c r="I528" s="345"/>
      <c r="J528" s="351">
        <f>J527*10%</f>
        <v>37.963938721499993</v>
      </c>
      <c r="K528" t="s">
        <v>1584</v>
      </c>
    </row>
    <row r="529" spans="1:10">
      <c r="A529" s="342"/>
      <c r="B529" s="343"/>
      <c r="C529" s="349" t="s">
        <v>2792</v>
      </c>
      <c r="D529" s="347"/>
      <c r="E529" s="348"/>
      <c r="F529" s="348"/>
      <c r="G529" s="347"/>
      <c r="H529" s="347"/>
      <c r="I529" s="345"/>
      <c r="J529" s="351">
        <f>SUM(J527:J528)</f>
        <v>417.60332593649986</v>
      </c>
    </row>
    <row r="530" spans="1:10">
      <c r="A530" s="342"/>
      <c r="B530" s="343"/>
      <c r="C530" s="348" t="s">
        <v>2793</v>
      </c>
      <c r="D530" s="347"/>
      <c r="E530" s="348"/>
      <c r="F530" s="348"/>
      <c r="G530" s="347"/>
      <c r="H530" s="347"/>
      <c r="I530" s="345"/>
      <c r="J530" s="345">
        <f>J529</f>
        <v>417.60332593649986</v>
      </c>
    </row>
    <row r="531" spans="1:10" ht="39" customHeight="1">
      <c r="A531" s="342">
        <v>12.14</v>
      </c>
      <c r="B531" s="343">
        <v>1200</v>
      </c>
      <c r="C531" s="755" t="s">
        <v>1063</v>
      </c>
      <c r="D531" s="755"/>
      <c r="E531" s="755"/>
      <c r="F531" s="755"/>
      <c r="G531" s="344"/>
      <c r="H531" s="345"/>
      <c r="I531" s="347"/>
      <c r="J531" s="347"/>
    </row>
    <row r="532" spans="1:10">
      <c r="A532" s="346"/>
      <c r="B532" s="347"/>
      <c r="C532" s="349" t="s">
        <v>2762</v>
      </c>
      <c r="D532" s="347"/>
      <c r="E532" s="347"/>
      <c r="F532" s="347"/>
      <c r="G532" s="347"/>
      <c r="H532" s="347"/>
      <c r="I532" s="347"/>
      <c r="J532" s="347"/>
    </row>
    <row r="533" spans="1:10">
      <c r="A533" s="342"/>
      <c r="B533" s="343"/>
      <c r="C533" s="348" t="s">
        <v>953</v>
      </c>
      <c r="D533" s="348" t="s">
        <v>1293</v>
      </c>
      <c r="E533" s="348"/>
      <c r="F533" s="348"/>
      <c r="G533" s="347"/>
      <c r="H533" s="347"/>
      <c r="I533" s="345"/>
      <c r="J533" s="345"/>
    </row>
    <row r="534" spans="1:10" ht="29.25" customHeight="1">
      <c r="A534" s="346"/>
      <c r="B534" s="347"/>
      <c r="C534" s="347"/>
      <c r="D534" s="753" t="s">
        <v>2794</v>
      </c>
      <c r="E534" s="753"/>
      <c r="F534" s="753"/>
      <c r="G534" s="350" t="s">
        <v>27</v>
      </c>
      <c r="H534" s="351">
        <v>0.63</v>
      </c>
      <c r="I534" s="351">
        <f>Material!D3</f>
        <v>200</v>
      </c>
      <c r="J534" s="351">
        <f>I534*H534</f>
        <v>126</v>
      </c>
    </row>
    <row r="535" spans="1:10" ht="26.25" customHeight="1">
      <c r="A535" s="346"/>
      <c r="B535" s="347"/>
      <c r="C535" s="347"/>
      <c r="D535" s="753" t="s">
        <v>2795</v>
      </c>
      <c r="E535" s="753"/>
      <c r="F535" s="753"/>
      <c r="G535" s="350" t="s">
        <v>29</v>
      </c>
      <c r="H535" s="351">
        <v>0.25</v>
      </c>
      <c r="I535" s="351">
        <f>Material!D79</f>
        <v>855</v>
      </c>
      <c r="J535" s="351">
        <f>I535*H535</f>
        <v>213.75</v>
      </c>
    </row>
    <row r="536" spans="1:10">
      <c r="A536" s="342"/>
      <c r="B536" s="343"/>
      <c r="C536" s="348" t="s">
        <v>955</v>
      </c>
      <c r="D536" s="348" t="s">
        <v>1230</v>
      </c>
      <c r="E536" s="348"/>
      <c r="F536" s="348"/>
      <c r="G536" s="347"/>
      <c r="H536" s="347"/>
      <c r="I536" s="345"/>
      <c r="J536" s="345"/>
    </row>
    <row r="537" spans="1:10">
      <c r="A537" s="346"/>
      <c r="B537" s="347"/>
      <c r="C537" s="347"/>
      <c r="D537" s="349" t="s">
        <v>17</v>
      </c>
      <c r="E537" s="347"/>
      <c r="F537" s="347"/>
      <c r="G537" s="350" t="s">
        <v>4</v>
      </c>
      <c r="H537" s="356">
        <v>3.1E-2</v>
      </c>
      <c r="I537" s="351">
        <f>Labour!D16</f>
        <v>466.67</v>
      </c>
      <c r="J537" s="351">
        <f>H537*I537</f>
        <v>14.46677</v>
      </c>
    </row>
    <row r="538" spans="1:10">
      <c r="A538" s="346"/>
      <c r="B538" s="347"/>
      <c r="C538" s="347"/>
      <c r="D538" s="349" t="s">
        <v>1849</v>
      </c>
      <c r="E538" s="347"/>
      <c r="F538" s="347"/>
      <c r="G538" s="350" t="s">
        <v>4</v>
      </c>
      <c r="H538" s="356">
        <v>1.6E-2</v>
      </c>
      <c r="I538" s="351">
        <f>Labour!D14</f>
        <v>642.33000000000004</v>
      </c>
      <c r="J538" s="351">
        <f>H538*I538</f>
        <v>10.277280000000001</v>
      </c>
    </row>
    <row r="539" spans="1:10">
      <c r="A539" s="346"/>
      <c r="B539" s="347"/>
      <c r="C539" s="347"/>
      <c r="D539" s="349" t="s">
        <v>18</v>
      </c>
      <c r="E539" s="347"/>
      <c r="F539" s="347"/>
      <c r="G539" s="350" t="s">
        <v>4</v>
      </c>
      <c r="H539" s="351">
        <v>0.8</v>
      </c>
      <c r="I539" s="351">
        <f>Labour!D17</f>
        <v>466.67</v>
      </c>
      <c r="J539" s="351">
        <f>H539*I539</f>
        <v>373.33600000000001</v>
      </c>
    </row>
    <row r="540" spans="1:10">
      <c r="A540" s="342"/>
      <c r="B540" s="343"/>
      <c r="C540" s="348" t="s">
        <v>957</v>
      </c>
      <c r="D540" s="348" t="s">
        <v>1390</v>
      </c>
      <c r="E540" s="348"/>
      <c r="F540" s="348"/>
      <c r="G540" s="344"/>
      <c r="H540" s="345"/>
      <c r="I540" s="345"/>
      <c r="J540" s="345">
        <f>SUM(J534:J539)*12.5%</f>
        <v>92.228756250000004</v>
      </c>
    </row>
    <row r="541" spans="1:10">
      <c r="A541" s="342"/>
      <c r="B541" s="343"/>
      <c r="C541" s="348"/>
      <c r="D541" s="348"/>
      <c r="E541" s="348"/>
      <c r="F541" s="348"/>
      <c r="G541" s="347"/>
      <c r="H541" s="347"/>
      <c r="I541" s="345"/>
      <c r="J541" s="345"/>
    </row>
    <row r="542" spans="1:10">
      <c r="A542" s="342"/>
      <c r="B542" s="343"/>
      <c r="C542" s="348" t="s">
        <v>2796</v>
      </c>
      <c r="D542" s="348"/>
      <c r="E542" s="348"/>
      <c r="F542" s="348"/>
      <c r="G542" s="347"/>
      <c r="H542" s="347"/>
      <c r="I542" s="345"/>
      <c r="J542" s="345">
        <f>SUM(J534:J540)</f>
        <v>830.05880625000009</v>
      </c>
    </row>
  </sheetData>
  <autoFilter ref="A4:J4"/>
  <mergeCells count="43">
    <mergeCell ref="A1:J1"/>
    <mergeCell ref="A2:J2"/>
    <mergeCell ref="C3:F3"/>
    <mergeCell ref="C5:F5"/>
    <mergeCell ref="E16:F16"/>
    <mergeCell ref="E31:F31"/>
    <mergeCell ref="E45:F45"/>
    <mergeCell ref="E69:F69"/>
    <mergeCell ref="C73:F73"/>
    <mergeCell ref="C87:F87"/>
    <mergeCell ref="D101:F101"/>
    <mergeCell ref="D102:F102"/>
    <mergeCell ref="C103:F103"/>
    <mergeCell ref="C292:F292"/>
    <mergeCell ref="D405:F405"/>
    <mergeCell ref="E406:F406"/>
    <mergeCell ref="E407:F407"/>
    <mergeCell ref="D408:F408"/>
    <mergeCell ref="D409:F409"/>
    <mergeCell ref="C410:F410"/>
    <mergeCell ref="D415:F415"/>
    <mergeCell ref="C422:F422"/>
    <mergeCell ref="D427:F427"/>
    <mergeCell ref="C434:F434"/>
    <mergeCell ref="D439:F439"/>
    <mergeCell ref="C446:F446"/>
    <mergeCell ref="D450:F450"/>
    <mergeCell ref="C461:F461"/>
    <mergeCell ref="C488:F488"/>
    <mergeCell ref="C502:F502"/>
    <mergeCell ref="C504:F504"/>
    <mergeCell ref="C506:F506"/>
    <mergeCell ref="D509:F509"/>
    <mergeCell ref="D510:F510"/>
    <mergeCell ref="D511:F511"/>
    <mergeCell ref="D513:F513"/>
    <mergeCell ref="D535:F535"/>
    <mergeCell ref="D514:F514"/>
    <mergeCell ref="C519:F519"/>
    <mergeCell ref="C520:F520"/>
    <mergeCell ref="C524:F524"/>
    <mergeCell ref="C531:F531"/>
    <mergeCell ref="D534:F534"/>
  </mergeCells>
  <printOptions horizontalCentered="1"/>
  <pageMargins left="0.7" right="0.7" top="0.75" bottom="0.75" header="0.51180555555555551" footer="0.51180555555555551"/>
  <pageSetup paperSize="9" scale="71" firstPageNumber="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56"/>
  <sheetViews>
    <sheetView view="pageBreakPreview" zoomScaleSheetLayoutView="100" workbookViewId="0">
      <selection activeCell="J68" sqref="J68"/>
    </sheetView>
  </sheetViews>
  <sheetFormatPr defaultRowHeight="15"/>
  <cols>
    <col min="1" max="1" width="7.7109375" customWidth="1"/>
    <col min="2" max="2" width="13.85546875" customWidth="1"/>
    <col min="3" max="3" width="5.85546875" customWidth="1"/>
    <col min="4" max="4" width="7.28515625" customWidth="1"/>
    <col min="5" max="5" width="5.28515625" customWidth="1"/>
    <col min="6" max="6" width="45.140625" customWidth="1"/>
    <col min="7" max="7" width="8.85546875" customWidth="1"/>
    <col min="8" max="8" width="10.28515625" customWidth="1"/>
    <col min="9" max="9" width="10" customWidth="1"/>
    <col min="10" max="10" width="11.28515625" customWidth="1"/>
  </cols>
  <sheetData>
    <row r="1" spans="1:10" ht="15.75" customHeight="1">
      <c r="A1" s="762" t="s">
        <v>2797</v>
      </c>
      <c r="B1" s="762"/>
      <c r="C1" s="762"/>
      <c r="D1" s="762"/>
      <c r="E1" s="762"/>
      <c r="F1" s="762"/>
      <c r="G1" s="762"/>
      <c r="H1" s="762"/>
      <c r="I1" s="762"/>
      <c r="J1" s="762"/>
    </row>
    <row r="2" spans="1:10" ht="15.75">
      <c r="A2" s="763" t="s">
        <v>2798</v>
      </c>
      <c r="B2" s="763"/>
      <c r="C2" s="763"/>
      <c r="D2" s="763"/>
      <c r="E2" s="763"/>
      <c r="F2" s="763"/>
      <c r="G2" s="763"/>
      <c r="H2" s="763"/>
      <c r="I2" s="763"/>
      <c r="J2" s="763"/>
    </row>
    <row r="3" spans="1:10" ht="38.25">
      <c r="A3" s="359" t="s">
        <v>1224</v>
      </c>
      <c r="B3" s="360" t="s">
        <v>2799</v>
      </c>
      <c r="C3" s="764" t="s">
        <v>25</v>
      </c>
      <c r="D3" s="764"/>
      <c r="E3" s="764"/>
      <c r="F3" s="764"/>
      <c r="G3" s="361" t="s">
        <v>2</v>
      </c>
      <c r="H3" s="362" t="s">
        <v>1226</v>
      </c>
      <c r="I3" s="363" t="s">
        <v>296</v>
      </c>
      <c r="J3" s="364" t="s">
        <v>1227</v>
      </c>
    </row>
    <row r="5" spans="1:10" ht="41.25" customHeight="1">
      <c r="A5" s="365" t="s">
        <v>1064</v>
      </c>
      <c r="B5" s="366">
        <v>800</v>
      </c>
      <c r="C5" s="760" t="s">
        <v>1065</v>
      </c>
      <c r="D5" s="760"/>
      <c r="E5" s="760"/>
      <c r="F5" s="760"/>
      <c r="G5" s="367"/>
      <c r="H5" s="368"/>
      <c r="I5" s="368"/>
      <c r="J5" s="368"/>
    </row>
    <row r="6" spans="1:10">
      <c r="A6" s="369"/>
      <c r="B6" s="370"/>
      <c r="C6" s="371" t="s">
        <v>985</v>
      </c>
      <c r="D6" s="371" t="s">
        <v>1015</v>
      </c>
      <c r="E6" s="370"/>
      <c r="F6" s="370"/>
      <c r="G6" s="370"/>
      <c r="H6" s="370"/>
      <c r="I6" s="370"/>
      <c r="J6" s="370"/>
    </row>
    <row r="7" spans="1:10">
      <c r="A7" s="365"/>
      <c r="B7" s="366"/>
      <c r="C7" s="371"/>
      <c r="D7" s="371" t="s">
        <v>299</v>
      </c>
      <c r="E7" s="371" t="s">
        <v>1066</v>
      </c>
      <c r="F7" s="371"/>
      <c r="G7" s="367"/>
      <c r="H7" s="368"/>
      <c r="I7" s="368"/>
      <c r="J7" s="368"/>
    </row>
    <row r="8" spans="1:10">
      <c r="A8" s="369"/>
      <c r="B8" s="370"/>
      <c r="C8" s="370"/>
      <c r="D8" s="370"/>
      <c r="E8" s="372" t="s">
        <v>1404</v>
      </c>
      <c r="F8" s="370"/>
      <c r="G8" s="370"/>
      <c r="H8" s="370"/>
      <c r="I8" s="370"/>
      <c r="J8" s="370"/>
    </row>
    <row r="9" spans="1:10">
      <c r="A9" s="365"/>
      <c r="B9" s="366"/>
      <c r="C9" s="371"/>
      <c r="D9" s="371"/>
      <c r="E9" s="371" t="s">
        <v>953</v>
      </c>
      <c r="F9" s="371" t="s">
        <v>1293</v>
      </c>
      <c r="G9" s="367"/>
      <c r="H9" s="368"/>
      <c r="I9" s="368"/>
      <c r="J9" s="368"/>
    </row>
    <row r="10" spans="1:10">
      <c r="A10" s="369"/>
      <c r="B10" s="370"/>
      <c r="C10" s="370"/>
      <c r="D10" s="370"/>
      <c r="E10" s="370"/>
      <c r="F10" s="372" t="s">
        <v>79</v>
      </c>
      <c r="G10" s="373" t="s">
        <v>71</v>
      </c>
      <c r="H10" s="374">
        <v>0.35</v>
      </c>
      <c r="I10" s="374">
        <f>Material!D51</f>
        <v>6953.12</v>
      </c>
      <c r="J10" s="374">
        <f>H10*I10</f>
        <v>2433.5919999999996</v>
      </c>
    </row>
    <row r="11" spans="1:10">
      <c r="A11" s="369"/>
      <c r="B11" s="370"/>
      <c r="C11" s="370"/>
      <c r="D11" s="370"/>
      <c r="E11" s="370"/>
      <c r="F11" s="372" t="s">
        <v>1860</v>
      </c>
      <c r="G11" s="373" t="s">
        <v>29</v>
      </c>
      <c r="H11" s="374">
        <v>0.45</v>
      </c>
      <c r="I11" s="374">
        <f>Material!D125</f>
        <v>1256</v>
      </c>
      <c r="J11" s="374">
        <f>H11*I11</f>
        <v>565.20000000000005</v>
      </c>
    </row>
    <row r="12" spans="1:10">
      <c r="A12" s="369"/>
      <c r="B12" s="370"/>
      <c r="C12" s="370"/>
      <c r="D12" s="370"/>
      <c r="E12" s="370"/>
      <c r="F12" s="372" t="s">
        <v>2657</v>
      </c>
      <c r="G12" s="373" t="s">
        <v>29</v>
      </c>
      <c r="H12" s="374">
        <v>0.54</v>
      </c>
      <c r="I12" s="374">
        <f>Material!D18</f>
        <v>1398</v>
      </c>
      <c r="J12" s="374">
        <f>I12*H12</f>
        <v>754.92000000000007</v>
      </c>
    </row>
    <row r="13" spans="1:10">
      <c r="A13" s="369"/>
      <c r="B13" s="370"/>
      <c r="C13" s="370"/>
      <c r="D13" s="370"/>
      <c r="E13" s="370"/>
      <c r="F13" s="372" t="s">
        <v>2658</v>
      </c>
      <c r="G13" s="373" t="s">
        <v>29</v>
      </c>
      <c r="H13" s="374">
        <v>0.36</v>
      </c>
      <c r="I13" s="374">
        <f>Material!D17</f>
        <v>1320</v>
      </c>
      <c r="J13" s="374">
        <f>H13*I13</f>
        <v>475.2</v>
      </c>
    </row>
    <row r="14" spans="1:10">
      <c r="A14" s="365"/>
      <c r="B14" s="366"/>
      <c r="C14" s="371"/>
      <c r="D14" s="371"/>
      <c r="E14" s="371" t="s">
        <v>955</v>
      </c>
      <c r="F14" s="371" t="s">
        <v>1230</v>
      </c>
      <c r="G14" s="373"/>
      <c r="H14" s="374"/>
      <c r="I14" s="374"/>
      <c r="J14" s="374"/>
    </row>
    <row r="15" spans="1:10">
      <c r="A15" s="369"/>
      <c r="B15" s="370"/>
      <c r="C15" s="370"/>
      <c r="D15" s="370"/>
      <c r="E15" s="370"/>
      <c r="F15" s="372" t="s">
        <v>17</v>
      </c>
      <c r="G15" s="373" t="s">
        <v>4</v>
      </c>
      <c r="H15" s="374">
        <v>0.08</v>
      </c>
      <c r="I15" s="374">
        <f>Labour!D16</f>
        <v>466.67</v>
      </c>
      <c r="J15" s="374">
        <f>H15*I15</f>
        <v>37.333600000000004</v>
      </c>
    </row>
    <row r="16" spans="1:10">
      <c r="A16" s="369"/>
      <c r="B16" s="370"/>
      <c r="C16" s="370"/>
      <c r="D16" s="370"/>
      <c r="E16" s="370"/>
      <c r="F16" s="372" t="s">
        <v>2288</v>
      </c>
      <c r="G16" s="373" t="s">
        <v>4</v>
      </c>
      <c r="H16" s="374">
        <v>0.12</v>
      </c>
      <c r="I16" s="374">
        <f>Labour!D14</f>
        <v>642.33000000000004</v>
      </c>
      <c r="J16" s="374">
        <f>H16*I16</f>
        <v>77.079599999999999</v>
      </c>
    </row>
    <row r="17" spans="1:10">
      <c r="A17" s="369"/>
      <c r="B17" s="370"/>
      <c r="C17" s="370"/>
      <c r="D17" s="370"/>
      <c r="E17" s="370"/>
      <c r="F17" s="372" t="s">
        <v>18</v>
      </c>
      <c r="G17" s="373" t="s">
        <v>4</v>
      </c>
      <c r="H17" s="374">
        <v>1.73</v>
      </c>
      <c r="I17" s="374">
        <f>Labour!D17</f>
        <v>466.67</v>
      </c>
      <c r="J17" s="374">
        <f>H17*I17</f>
        <v>807.33910000000003</v>
      </c>
    </row>
    <row r="18" spans="1:10">
      <c r="A18" s="369"/>
      <c r="B18" s="370"/>
      <c r="C18" s="370"/>
      <c r="D18" s="370"/>
      <c r="E18" s="370"/>
      <c r="F18" s="372" t="s">
        <v>3</v>
      </c>
      <c r="G18" s="373" t="s">
        <v>4</v>
      </c>
      <c r="H18" s="374">
        <v>0.27</v>
      </c>
      <c r="I18" s="374">
        <f>Labour!D3</f>
        <v>466.67</v>
      </c>
      <c r="J18" s="374">
        <f>I18*H18</f>
        <v>126.00090000000002</v>
      </c>
    </row>
    <row r="19" spans="1:10">
      <c r="A19" s="369"/>
      <c r="B19" s="370"/>
      <c r="C19" s="370"/>
      <c r="D19" s="370"/>
      <c r="E19" s="371" t="s">
        <v>957</v>
      </c>
      <c r="F19" s="371" t="s">
        <v>1231</v>
      </c>
      <c r="G19" s="373"/>
      <c r="H19" s="374"/>
      <c r="I19" s="374"/>
      <c r="J19" s="374"/>
    </row>
    <row r="20" spans="1:10">
      <c r="A20" s="369"/>
      <c r="B20" s="370"/>
      <c r="C20" s="370"/>
      <c r="D20" s="370"/>
      <c r="E20" s="371"/>
      <c r="F20" s="372" t="s">
        <v>2030</v>
      </c>
      <c r="G20" s="373" t="s">
        <v>89</v>
      </c>
      <c r="H20" s="374">
        <v>0.4</v>
      </c>
      <c r="I20" s="374">
        <f>'Plant &amp; Machinery'!G12</f>
        <v>492</v>
      </c>
      <c r="J20" s="374">
        <f>H20*I20</f>
        <v>196.8</v>
      </c>
    </row>
    <row r="21" spans="1:10">
      <c r="A21" s="365"/>
      <c r="B21" s="366"/>
      <c r="C21" s="371"/>
      <c r="D21" s="371"/>
      <c r="E21" s="371" t="s">
        <v>959</v>
      </c>
      <c r="F21" s="371" t="s">
        <v>2800</v>
      </c>
      <c r="G21" s="373"/>
      <c r="H21" s="374"/>
      <c r="I21" s="374"/>
      <c r="J21" s="374"/>
    </row>
    <row r="22" spans="1:10">
      <c r="A22" s="369"/>
      <c r="B22" s="370"/>
      <c r="C22" s="370"/>
      <c r="D22" s="370"/>
      <c r="E22" s="370"/>
      <c r="F22" s="372" t="s">
        <v>2801</v>
      </c>
      <c r="G22" s="373"/>
      <c r="H22" s="374"/>
      <c r="I22" s="374"/>
      <c r="J22" s="374">
        <f>SUM(J10:J20)*20%</f>
        <v>1094.6930399999999</v>
      </c>
    </row>
    <row r="23" spans="1:10">
      <c r="A23" s="365"/>
      <c r="B23" s="366"/>
      <c r="C23" s="371"/>
      <c r="D23" s="371"/>
      <c r="E23" s="371" t="s">
        <v>961</v>
      </c>
      <c r="F23" s="371" t="s">
        <v>2141</v>
      </c>
      <c r="G23" s="373"/>
      <c r="H23" s="374"/>
      <c r="I23" s="374"/>
      <c r="J23" s="368">
        <f>SUM(J10:J22)*12.5%</f>
        <v>821.01977999999997</v>
      </c>
    </row>
    <row r="24" spans="1:10">
      <c r="A24" s="365"/>
      <c r="B24" s="366"/>
      <c r="C24" s="371"/>
      <c r="D24" s="371"/>
      <c r="E24" s="371"/>
      <c r="F24" s="371"/>
      <c r="G24" s="373"/>
      <c r="H24" s="374"/>
      <c r="I24" s="374"/>
      <c r="J24" s="368"/>
    </row>
    <row r="25" spans="1:10">
      <c r="A25" s="365"/>
      <c r="B25" s="366"/>
      <c r="C25" s="371"/>
      <c r="D25" s="371"/>
      <c r="E25" s="371" t="s">
        <v>2665</v>
      </c>
      <c r="F25" s="371"/>
      <c r="G25" s="373"/>
      <c r="H25" s="374"/>
      <c r="I25" s="374"/>
      <c r="J25" s="368">
        <f>SUM(J10:J23)</f>
        <v>7389.1780199999994</v>
      </c>
    </row>
    <row r="26" spans="1:10">
      <c r="A26" s="365"/>
      <c r="B26" s="366"/>
      <c r="C26" s="371"/>
      <c r="D26" s="371" t="s">
        <v>301</v>
      </c>
      <c r="E26" s="371" t="s">
        <v>1067</v>
      </c>
      <c r="F26" s="371"/>
      <c r="G26" s="373"/>
      <c r="H26" s="374"/>
      <c r="I26" s="374"/>
      <c r="J26" s="374"/>
    </row>
    <row r="27" spans="1:10">
      <c r="A27" s="369"/>
      <c r="B27" s="370"/>
      <c r="C27" s="370"/>
      <c r="D27" s="370"/>
      <c r="E27" s="372" t="s">
        <v>1404</v>
      </c>
      <c r="F27" s="370"/>
      <c r="G27" s="373"/>
      <c r="H27" s="374"/>
      <c r="I27" s="374"/>
      <c r="J27" s="374"/>
    </row>
    <row r="28" spans="1:10">
      <c r="A28" s="365"/>
      <c r="B28" s="366"/>
      <c r="C28" s="371"/>
      <c r="D28" s="371"/>
      <c r="E28" s="371" t="s">
        <v>953</v>
      </c>
      <c r="F28" s="371" t="s">
        <v>1293</v>
      </c>
      <c r="G28" s="373"/>
      <c r="H28" s="374"/>
      <c r="I28" s="374"/>
      <c r="J28" s="374"/>
    </row>
    <row r="29" spans="1:10">
      <c r="A29" s="369"/>
      <c r="B29" s="370"/>
      <c r="C29" s="370"/>
      <c r="D29" s="370"/>
      <c r="E29" s="370"/>
      <c r="F29" s="372" t="s">
        <v>79</v>
      </c>
      <c r="G29" s="373" t="s">
        <v>71</v>
      </c>
      <c r="H29" s="374">
        <v>0.35</v>
      </c>
      <c r="I29" s="374">
        <f>Material!D51</f>
        <v>6953.12</v>
      </c>
      <c r="J29" s="374">
        <f>H29*I29</f>
        <v>2433.5919999999996</v>
      </c>
    </row>
    <row r="30" spans="1:10">
      <c r="A30" s="369"/>
      <c r="B30" s="370"/>
      <c r="C30" s="370"/>
      <c r="D30" s="370"/>
      <c r="E30" s="370"/>
      <c r="F30" s="372" t="s">
        <v>2802</v>
      </c>
      <c r="G30" s="373" t="s">
        <v>29</v>
      </c>
      <c r="H30" s="374">
        <v>0.45</v>
      </c>
      <c r="I30" s="374">
        <f>Material!D125</f>
        <v>1256</v>
      </c>
      <c r="J30" s="374">
        <f>H30*I30</f>
        <v>565.20000000000005</v>
      </c>
    </row>
    <row r="31" spans="1:10">
      <c r="A31" s="369"/>
      <c r="B31" s="370"/>
      <c r="C31" s="370"/>
      <c r="D31" s="370"/>
      <c r="E31" s="370"/>
      <c r="F31" s="372" t="s">
        <v>2803</v>
      </c>
      <c r="G31" s="373" t="s">
        <v>29</v>
      </c>
      <c r="H31" s="374">
        <v>0.54</v>
      </c>
      <c r="I31" s="374">
        <f>Material!D18</f>
        <v>1398</v>
      </c>
      <c r="J31" s="374">
        <f>I31*H31</f>
        <v>754.92000000000007</v>
      </c>
    </row>
    <row r="32" spans="1:10">
      <c r="A32" s="369"/>
      <c r="B32" s="370"/>
      <c r="C32" s="370"/>
      <c r="D32" s="370"/>
      <c r="E32" s="370"/>
      <c r="F32" s="372" t="s">
        <v>2658</v>
      </c>
      <c r="G32" s="373" t="s">
        <v>29</v>
      </c>
      <c r="H32" s="374">
        <v>0.36</v>
      </c>
      <c r="I32" s="374">
        <f>Material!D17</f>
        <v>1320</v>
      </c>
      <c r="J32" s="374">
        <f>H32*I32</f>
        <v>475.2</v>
      </c>
    </row>
    <row r="33" spans="1:10">
      <c r="A33" s="365"/>
      <c r="B33" s="366"/>
      <c r="C33" s="371"/>
      <c r="D33" s="371"/>
      <c r="E33" s="371" t="s">
        <v>955</v>
      </c>
      <c r="F33" s="371" t="s">
        <v>1230</v>
      </c>
      <c r="G33" s="373"/>
      <c r="H33" s="374"/>
      <c r="I33" s="374"/>
      <c r="J33" s="374"/>
    </row>
    <row r="34" spans="1:10">
      <c r="A34" s="369"/>
      <c r="B34" s="370"/>
      <c r="C34" s="370"/>
      <c r="D34" s="370"/>
      <c r="E34" s="370"/>
      <c r="F34" s="372" t="s">
        <v>17</v>
      </c>
      <c r="G34" s="373" t="s">
        <v>4</v>
      </c>
      <c r="H34" s="374">
        <v>0.09</v>
      </c>
      <c r="I34" s="374">
        <f>Labour!D16</f>
        <v>466.67</v>
      </c>
      <c r="J34" s="374">
        <f>H34*I34</f>
        <v>42.000300000000003</v>
      </c>
    </row>
    <row r="35" spans="1:10">
      <c r="A35" s="369"/>
      <c r="B35" s="370"/>
      <c r="C35" s="370"/>
      <c r="D35" s="370"/>
      <c r="E35" s="370"/>
      <c r="F35" s="372" t="s">
        <v>2288</v>
      </c>
      <c r="G35" s="373" t="s">
        <v>4</v>
      </c>
      <c r="H35" s="374">
        <v>0.1</v>
      </c>
      <c r="I35" s="374">
        <f>Labour!D14</f>
        <v>642.33000000000004</v>
      </c>
      <c r="J35" s="374">
        <f>H35*I35</f>
        <v>64.233000000000004</v>
      </c>
    </row>
    <row r="36" spans="1:10">
      <c r="A36" s="369"/>
      <c r="B36" s="370"/>
      <c r="C36" s="370"/>
      <c r="D36" s="370"/>
      <c r="E36" s="370"/>
      <c r="F36" s="372" t="s">
        <v>18</v>
      </c>
      <c r="G36" s="373" t="s">
        <v>4</v>
      </c>
      <c r="H36" s="374">
        <v>2</v>
      </c>
      <c r="I36" s="374">
        <f>Labour!D17</f>
        <v>466.67</v>
      </c>
      <c r="J36" s="374">
        <f>H36*I36</f>
        <v>933.34</v>
      </c>
    </row>
    <row r="37" spans="1:10">
      <c r="A37" s="369"/>
      <c r="B37" s="370"/>
      <c r="C37" s="370"/>
      <c r="D37" s="370"/>
      <c r="E37" s="370"/>
      <c r="F37" s="372" t="s">
        <v>3</v>
      </c>
      <c r="G37" s="373" t="s">
        <v>4</v>
      </c>
      <c r="H37" s="374">
        <v>0.27</v>
      </c>
      <c r="I37" s="374">
        <f>Labour!D3</f>
        <v>466.67</v>
      </c>
      <c r="J37" s="374">
        <f>I37*H37</f>
        <v>126.00090000000002</v>
      </c>
    </row>
    <row r="38" spans="1:10" ht="25.5">
      <c r="A38" s="365"/>
      <c r="B38" s="366"/>
      <c r="C38" s="371"/>
      <c r="D38" s="371"/>
      <c r="E38" s="371" t="s">
        <v>957</v>
      </c>
      <c r="F38" s="375" t="s">
        <v>2804</v>
      </c>
      <c r="G38" s="373"/>
      <c r="H38" s="374"/>
      <c r="I38" s="374"/>
      <c r="J38" s="374"/>
    </row>
    <row r="39" spans="1:10">
      <c r="A39" s="369"/>
      <c r="B39" s="370"/>
      <c r="C39" s="370"/>
      <c r="D39" s="370"/>
      <c r="E39" s="370"/>
      <c r="F39" s="372" t="s">
        <v>2805</v>
      </c>
      <c r="G39" s="373"/>
      <c r="H39" s="374"/>
      <c r="I39" s="374"/>
      <c r="J39" s="374">
        <f>SUM(J27:J37)*20%</f>
        <v>1078.89724</v>
      </c>
    </row>
    <row r="40" spans="1:10">
      <c r="A40" s="369"/>
      <c r="B40" s="370"/>
      <c r="C40" s="370"/>
      <c r="D40" s="370"/>
      <c r="E40" s="370"/>
      <c r="F40" s="372" t="s">
        <v>2806</v>
      </c>
      <c r="G40" s="373"/>
      <c r="H40" s="374"/>
      <c r="I40" s="374"/>
      <c r="J40" s="374"/>
    </row>
    <row r="41" spans="1:10">
      <c r="A41" s="369"/>
      <c r="B41" s="370"/>
      <c r="C41" s="370"/>
      <c r="D41" s="370"/>
      <c r="E41" s="370"/>
      <c r="F41" s="372" t="s">
        <v>2807</v>
      </c>
      <c r="G41" s="373"/>
      <c r="H41" s="374"/>
      <c r="I41" s="374"/>
      <c r="J41" s="374"/>
    </row>
    <row r="42" spans="1:10">
      <c r="A42" s="365"/>
      <c r="B42" s="366"/>
      <c r="C42" s="371"/>
      <c r="D42" s="371"/>
      <c r="E42" s="371" t="s">
        <v>959</v>
      </c>
      <c r="F42" s="371" t="s">
        <v>1296</v>
      </c>
      <c r="G42" s="373"/>
      <c r="H42" s="374"/>
      <c r="I42" s="374"/>
      <c r="J42" s="368">
        <f>SUM(J29:J41)*12.5%</f>
        <v>809.17292999999995</v>
      </c>
    </row>
    <row r="43" spans="1:10">
      <c r="A43" s="365"/>
      <c r="B43" s="366"/>
      <c r="C43" s="371"/>
      <c r="D43" s="371"/>
      <c r="E43" s="371"/>
      <c r="F43" s="371"/>
      <c r="G43" s="373"/>
      <c r="H43" s="374"/>
      <c r="I43" s="374"/>
      <c r="J43" s="368"/>
    </row>
    <row r="44" spans="1:10">
      <c r="A44" s="365"/>
      <c r="B44" s="366"/>
      <c r="C44" s="371"/>
      <c r="D44" s="371"/>
      <c r="E44" s="371" t="s">
        <v>2660</v>
      </c>
      <c r="F44" s="371"/>
      <c r="G44" s="373"/>
      <c r="H44" s="374"/>
      <c r="I44" s="374"/>
      <c r="J44" s="368">
        <f>SUM(J29:J42)</f>
        <v>7282.5563699999993</v>
      </c>
    </row>
    <row r="45" spans="1:10">
      <c r="A45" s="365"/>
      <c r="B45" s="366"/>
      <c r="C45" s="371"/>
      <c r="D45" s="371" t="s">
        <v>303</v>
      </c>
      <c r="E45" s="371" t="s">
        <v>1068</v>
      </c>
      <c r="F45" s="371"/>
      <c r="G45" s="373"/>
      <c r="H45" s="374"/>
      <c r="I45" s="374"/>
      <c r="J45" s="374"/>
    </row>
    <row r="46" spans="1:10">
      <c r="A46" s="365"/>
      <c r="B46" s="366"/>
      <c r="C46" s="371"/>
      <c r="D46" s="371"/>
      <c r="E46" s="371" t="s">
        <v>953</v>
      </c>
      <c r="F46" s="371" t="s">
        <v>1293</v>
      </c>
      <c r="G46" s="373"/>
      <c r="H46" s="374"/>
      <c r="I46" s="374"/>
      <c r="J46" s="374"/>
    </row>
    <row r="47" spans="1:10">
      <c r="A47" s="369"/>
      <c r="B47" s="370"/>
      <c r="C47" s="370"/>
      <c r="D47" s="370"/>
      <c r="E47" s="370"/>
      <c r="F47" s="372" t="s">
        <v>79</v>
      </c>
      <c r="G47" s="373" t="s">
        <v>71</v>
      </c>
      <c r="H47" s="374">
        <v>0.33</v>
      </c>
      <c r="I47" s="374">
        <f>Material!D51</f>
        <v>6953.12</v>
      </c>
      <c r="J47" s="374">
        <f>H47*I47</f>
        <v>2294.5295999999998</v>
      </c>
    </row>
    <row r="48" spans="1:10">
      <c r="A48" s="369"/>
      <c r="B48" s="370"/>
      <c r="C48" s="370"/>
      <c r="D48" s="370"/>
      <c r="E48" s="370"/>
      <c r="F48" s="372" t="s">
        <v>1860</v>
      </c>
      <c r="G48" s="373" t="s">
        <v>29</v>
      </c>
      <c r="H48" s="374">
        <v>0.45</v>
      </c>
      <c r="I48" s="374">
        <f>Material!D125</f>
        <v>1256</v>
      </c>
      <c r="J48" s="374">
        <f>H48*I48</f>
        <v>565.20000000000005</v>
      </c>
    </row>
    <row r="49" spans="1:10">
      <c r="A49" s="369"/>
      <c r="B49" s="370"/>
      <c r="C49" s="370"/>
      <c r="D49" s="370"/>
      <c r="E49" s="370"/>
      <c r="F49" s="372" t="s">
        <v>2657</v>
      </c>
      <c r="G49" s="373" t="s">
        <v>29</v>
      </c>
      <c r="H49" s="374">
        <v>0.54</v>
      </c>
      <c r="I49" s="374">
        <f>Material!D18</f>
        <v>1398</v>
      </c>
      <c r="J49" s="374">
        <f>I49*H49</f>
        <v>754.92000000000007</v>
      </c>
    </row>
    <row r="50" spans="1:10">
      <c r="A50" s="369"/>
      <c r="B50" s="370"/>
      <c r="C50" s="370"/>
      <c r="D50" s="370"/>
      <c r="E50" s="370"/>
      <c r="F50" s="372" t="s">
        <v>2658</v>
      </c>
      <c r="G50" s="373" t="s">
        <v>29</v>
      </c>
      <c r="H50" s="374">
        <v>0.36</v>
      </c>
      <c r="I50" s="374">
        <f>Material!D17</f>
        <v>1320</v>
      </c>
      <c r="J50" s="374">
        <f>H50*I50</f>
        <v>475.2</v>
      </c>
    </row>
    <row r="51" spans="1:10">
      <c r="A51" s="365"/>
      <c r="B51" s="366"/>
      <c r="C51" s="371"/>
      <c r="D51" s="371"/>
      <c r="E51" s="371" t="s">
        <v>955</v>
      </c>
      <c r="F51" s="371" t="s">
        <v>1230</v>
      </c>
      <c r="G51" s="373"/>
      <c r="H51" s="374"/>
      <c r="I51" s="374"/>
      <c r="J51" s="374"/>
    </row>
    <row r="52" spans="1:10">
      <c r="A52" s="369"/>
      <c r="B52" s="370"/>
      <c r="C52" s="370"/>
      <c r="D52" s="370"/>
      <c r="E52" s="370"/>
      <c r="F52" s="372" t="s">
        <v>17</v>
      </c>
      <c r="G52" s="373" t="s">
        <v>4</v>
      </c>
      <c r="H52" s="374">
        <v>0.08</v>
      </c>
      <c r="I52" s="374">
        <f>Labour!D16</f>
        <v>466.67</v>
      </c>
      <c r="J52" s="374">
        <f>H52*I52</f>
        <v>37.333600000000004</v>
      </c>
    </row>
    <row r="53" spans="1:10">
      <c r="A53" s="369"/>
      <c r="B53" s="370"/>
      <c r="C53" s="370"/>
      <c r="D53" s="370"/>
      <c r="E53" s="370"/>
      <c r="F53" s="372" t="s">
        <v>2288</v>
      </c>
      <c r="G53" s="373" t="s">
        <v>4</v>
      </c>
      <c r="H53" s="374">
        <v>0.12</v>
      </c>
      <c r="I53" s="374">
        <f>Labour!D14</f>
        <v>642.33000000000004</v>
      </c>
      <c r="J53" s="374">
        <f>H53*I53</f>
        <v>77.079599999999999</v>
      </c>
    </row>
    <row r="54" spans="1:10">
      <c r="A54" s="369"/>
      <c r="B54" s="370"/>
      <c r="C54" s="370"/>
      <c r="D54" s="370"/>
      <c r="E54" s="370"/>
      <c r="F54" s="372" t="s">
        <v>18</v>
      </c>
      <c r="G54" s="373" t="s">
        <v>4</v>
      </c>
      <c r="H54" s="374">
        <v>1.73</v>
      </c>
      <c r="I54" s="374">
        <f>Labour!D17</f>
        <v>466.67</v>
      </c>
      <c r="J54" s="374">
        <f>H54*I54</f>
        <v>807.33910000000003</v>
      </c>
    </row>
    <row r="55" spans="1:10">
      <c r="A55" s="369"/>
      <c r="B55" s="370"/>
      <c r="C55" s="370"/>
      <c r="D55" s="370"/>
      <c r="E55" s="370"/>
      <c r="F55" s="372" t="s">
        <v>3</v>
      </c>
      <c r="G55" s="373" t="s">
        <v>4</v>
      </c>
      <c r="H55" s="374">
        <v>0.27</v>
      </c>
      <c r="I55" s="374">
        <f>Labour!D3</f>
        <v>466.67</v>
      </c>
      <c r="J55" s="374">
        <f>I55*H55</f>
        <v>126.00090000000002</v>
      </c>
    </row>
    <row r="56" spans="1:10">
      <c r="A56" s="365"/>
      <c r="B56" s="366"/>
      <c r="C56" s="371"/>
      <c r="D56" s="371"/>
      <c r="E56" s="371" t="s">
        <v>957</v>
      </c>
      <c r="F56" s="371" t="s">
        <v>1231</v>
      </c>
      <c r="G56" s="373"/>
      <c r="H56" s="374"/>
      <c r="I56" s="374"/>
      <c r="J56" s="374"/>
    </row>
    <row r="57" spans="1:10">
      <c r="A57" s="369"/>
      <c r="B57" s="370"/>
      <c r="C57" s="370"/>
      <c r="D57" s="370"/>
      <c r="E57" s="370"/>
      <c r="F57" s="372" t="s">
        <v>2030</v>
      </c>
      <c r="G57" s="373" t="s">
        <v>89</v>
      </c>
      <c r="H57" s="374">
        <v>0.4</v>
      </c>
      <c r="I57" s="374">
        <f>'Plant &amp; Machinery'!G12</f>
        <v>492</v>
      </c>
      <c r="J57" s="374">
        <f>H57*I57</f>
        <v>196.8</v>
      </c>
    </row>
    <row r="58" spans="1:10" ht="31.5" customHeight="1">
      <c r="A58" s="365"/>
      <c r="B58" s="366"/>
      <c r="C58" s="371"/>
      <c r="D58" s="371"/>
      <c r="E58" s="371" t="s">
        <v>959</v>
      </c>
      <c r="F58" s="375" t="s">
        <v>2808</v>
      </c>
      <c r="G58" s="373"/>
      <c r="H58" s="374"/>
      <c r="I58" s="374"/>
      <c r="J58" s="374"/>
    </row>
    <row r="59" spans="1:10">
      <c r="A59" s="369"/>
      <c r="B59" s="370"/>
      <c r="C59" s="370"/>
      <c r="D59" s="370"/>
      <c r="E59" s="370"/>
      <c r="F59" s="372" t="s">
        <v>2809</v>
      </c>
      <c r="G59" s="373"/>
      <c r="H59" s="374"/>
      <c r="I59" s="374"/>
      <c r="J59" s="374">
        <f>SUM(J47:J57)*20%</f>
        <v>1066.8805600000001</v>
      </c>
    </row>
    <row r="60" spans="1:10">
      <c r="A60" s="365"/>
      <c r="B60" s="366"/>
      <c r="C60" s="371"/>
      <c r="D60" s="371"/>
      <c r="E60" s="371" t="s">
        <v>961</v>
      </c>
      <c r="F60" s="371" t="s">
        <v>2141</v>
      </c>
      <c r="G60" s="373"/>
      <c r="H60" s="374"/>
      <c r="I60" s="374"/>
      <c r="J60" s="368">
        <f>SUM(J47:J59)*12.5%</f>
        <v>800.16041999999993</v>
      </c>
    </row>
    <row r="61" spans="1:10">
      <c r="A61" s="365"/>
      <c r="B61" s="366"/>
      <c r="C61" s="371"/>
      <c r="D61" s="371"/>
      <c r="E61" s="371"/>
      <c r="F61" s="371"/>
      <c r="G61" s="373"/>
      <c r="H61" s="374"/>
      <c r="I61" s="374"/>
      <c r="J61" s="368"/>
    </row>
    <row r="62" spans="1:10">
      <c r="A62" s="365"/>
      <c r="B62" s="366"/>
      <c r="C62" s="371"/>
      <c r="D62" s="371"/>
      <c r="E62" s="371" t="s">
        <v>2665</v>
      </c>
      <c r="F62" s="371"/>
      <c r="G62" s="373"/>
      <c r="H62" s="374"/>
      <c r="I62" s="374"/>
      <c r="J62" s="368">
        <f>SUM(J47:J60)</f>
        <v>7201.4437799999996</v>
      </c>
    </row>
    <row r="63" spans="1:10" ht="14.25" customHeight="1">
      <c r="A63" s="369"/>
      <c r="B63" s="376" t="s">
        <v>2810</v>
      </c>
      <c r="C63" s="370"/>
      <c r="D63" s="377" t="s">
        <v>2811</v>
      </c>
      <c r="E63" s="370"/>
      <c r="F63" s="370"/>
      <c r="G63" s="373"/>
      <c r="H63" s="374"/>
      <c r="I63" s="374"/>
      <c r="J63" s="374"/>
    </row>
    <row r="64" spans="1:10">
      <c r="A64" s="369"/>
      <c r="B64" s="370"/>
      <c r="C64" s="370"/>
      <c r="D64" s="377" t="s">
        <v>2812</v>
      </c>
      <c r="E64" s="370"/>
      <c r="F64" s="370"/>
      <c r="G64" s="373"/>
      <c r="H64" s="374"/>
      <c r="I64" s="374"/>
      <c r="J64" s="374"/>
    </row>
    <row r="65" spans="1:10">
      <c r="A65" s="369"/>
      <c r="B65" s="370"/>
      <c r="C65" s="371" t="s">
        <v>989</v>
      </c>
      <c r="D65" s="371" t="s">
        <v>1069</v>
      </c>
      <c r="E65" s="370"/>
      <c r="F65" s="370"/>
      <c r="G65" s="373"/>
      <c r="H65" s="374"/>
      <c r="I65" s="374"/>
      <c r="J65" s="374"/>
    </row>
    <row r="66" spans="1:10">
      <c r="A66" s="369"/>
      <c r="B66" s="370"/>
      <c r="C66" s="370"/>
      <c r="D66" s="372" t="s">
        <v>2813</v>
      </c>
      <c r="E66" s="370"/>
      <c r="F66" s="370"/>
      <c r="G66" s="373"/>
      <c r="H66" s="374"/>
      <c r="I66" s="374"/>
      <c r="J66" s="374"/>
    </row>
    <row r="67" spans="1:10">
      <c r="A67" s="365"/>
      <c r="B67" s="366"/>
      <c r="C67" s="371"/>
      <c r="D67" s="371" t="s">
        <v>953</v>
      </c>
      <c r="E67" s="371" t="s">
        <v>1293</v>
      </c>
      <c r="F67" s="371"/>
      <c r="G67" s="373"/>
      <c r="H67" s="374"/>
      <c r="I67" s="374"/>
      <c r="J67" s="374"/>
    </row>
    <row r="68" spans="1:10">
      <c r="A68" s="369"/>
      <c r="B68" s="370"/>
      <c r="C68" s="370"/>
      <c r="D68" s="370"/>
      <c r="E68" s="372" t="s">
        <v>79</v>
      </c>
      <c r="F68" s="370"/>
      <c r="G68" s="373" t="s">
        <v>71</v>
      </c>
      <c r="H68" s="374">
        <v>0.4</v>
      </c>
      <c r="I68" s="374">
        <f>Material!D51</f>
        <v>6953.12</v>
      </c>
      <c r="J68" s="374">
        <f>H68*I68</f>
        <v>2781.248</v>
      </c>
    </row>
    <row r="69" spans="1:10">
      <c r="A69" s="369"/>
      <c r="B69" s="370"/>
      <c r="C69" s="370"/>
      <c r="D69" s="370"/>
      <c r="E69" s="372" t="s">
        <v>1860</v>
      </c>
      <c r="F69" s="370"/>
      <c r="G69" s="373" t="s">
        <v>29</v>
      </c>
      <c r="H69" s="374">
        <v>0.45</v>
      </c>
      <c r="I69" s="374">
        <f>Material!D125</f>
        <v>1256</v>
      </c>
      <c r="J69" s="374">
        <f>H69*I69</f>
        <v>565.20000000000005</v>
      </c>
    </row>
    <row r="70" spans="1:10">
      <c r="A70" s="369"/>
      <c r="B70" s="370"/>
      <c r="C70" s="370"/>
      <c r="D70" s="370"/>
      <c r="E70" s="372" t="s">
        <v>2657</v>
      </c>
      <c r="F70" s="370"/>
      <c r="G70" s="373" t="s">
        <v>29</v>
      </c>
      <c r="H70" s="374">
        <v>0.54</v>
      </c>
      <c r="I70" s="374">
        <f>Material!D18</f>
        <v>1398</v>
      </c>
      <c r="J70" s="374">
        <f>I70*H70</f>
        <v>754.92000000000007</v>
      </c>
    </row>
    <row r="71" spans="1:10">
      <c r="A71" s="369"/>
      <c r="B71" s="370"/>
      <c r="C71" s="370"/>
      <c r="D71" s="370"/>
      <c r="E71" s="372" t="s">
        <v>2658</v>
      </c>
      <c r="F71" s="370"/>
      <c r="G71" s="373" t="s">
        <v>29</v>
      </c>
      <c r="H71" s="374">
        <v>0.36</v>
      </c>
      <c r="I71" s="374">
        <f>Material!D17</f>
        <v>1320</v>
      </c>
      <c r="J71" s="374">
        <f>H71*I71</f>
        <v>475.2</v>
      </c>
    </row>
    <row r="72" spans="1:10">
      <c r="A72" s="365"/>
      <c r="B72" s="366"/>
      <c r="C72" s="371"/>
      <c r="D72" s="371" t="s">
        <v>955</v>
      </c>
      <c r="E72" s="371" t="s">
        <v>1230</v>
      </c>
      <c r="F72" s="371"/>
      <c r="G72" s="373"/>
      <c r="H72" s="374"/>
      <c r="I72" s="374"/>
      <c r="J72" s="374"/>
    </row>
    <row r="73" spans="1:10">
      <c r="A73" s="369"/>
      <c r="B73" s="370"/>
      <c r="C73" s="370"/>
      <c r="D73" s="370"/>
      <c r="E73" s="372" t="s">
        <v>17</v>
      </c>
      <c r="F73" s="370"/>
      <c r="G73" s="373" t="s">
        <v>4</v>
      </c>
      <c r="H73" s="374">
        <v>0.08</v>
      </c>
      <c r="I73" s="374">
        <f>Labour!D16</f>
        <v>466.67</v>
      </c>
      <c r="J73" s="374">
        <f>H73*I73</f>
        <v>37.333600000000004</v>
      </c>
    </row>
    <row r="74" spans="1:10">
      <c r="A74" s="369"/>
      <c r="B74" s="370"/>
      <c r="C74" s="370"/>
      <c r="D74" s="370"/>
      <c r="E74" s="372" t="s">
        <v>2288</v>
      </c>
      <c r="F74" s="370"/>
      <c r="G74" s="373" t="s">
        <v>4</v>
      </c>
      <c r="H74" s="374">
        <v>0.12</v>
      </c>
      <c r="I74" s="374">
        <f>Labour!D14</f>
        <v>642.33000000000004</v>
      </c>
      <c r="J74" s="374">
        <f>H74*I74</f>
        <v>77.079599999999999</v>
      </c>
    </row>
    <row r="75" spans="1:10">
      <c r="A75" s="369"/>
      <c r="B75" s="370"/>
      <c r="C75" s="370"/>
      <c r="D75" s="370"/>
      <c r="E75" s="372" t="s">
        <v>18</v>
      </c>
      <c r="F75" s="370"/>
      <c r="G75" s="373" t="s">
        <v>4</v>
      </c>
      <c r="H75" s="374">
        <v>1.73</v>
      </c>
      <c r="I75" s="374">
        <f>Labour!D17</f>
        <v>466.67</v>
      </c>
      <c r="J75" s="374">
        <f>H75*I75</f>
        <v>807.33910000000003</v>
      </c>
    </row>
    <row r="76" spans="1:10">
      <c r="A76" s="369"/>
      <c r="B76" s="370"/>
      <c r="C76" s="370"/>
      <c r="D76" s="370"/>
      <c r="E76" s="372" t="s">
        <v>3</v>
      </c>
      <c r="F76" s="370"/>
      <c r="G76" s="373" t="s">
        <v>4</v>
      </c>
      <c r="H76" s="374">
        <v>0.27</v>
      </c>
      <c r="I76" s="374">
        <f>Labour!D3</f>
        <v>466.67</v>
      </c>
      <c r="J76" s="374">
        <f>I76*H76</f>
        <v>126.00090000000002</v>
      </c>
    </row>
    <row r="77" spans="1:10">
      <c r="A77" s="365"/>
      <c r="B77" s="366"/>
      <c r="C77" s="371"/>
      <c r="D77" s="371" t="s">
        <v>961</v>
      </c>
      <c r="E77" s="371" t="s">
        <v>1231</v>
      </c>
      <c r="F77" s="371"/>
      <c r="G77" s="373"/>
      <c r="H77" s="374"/>
      <c r="I77" s="374"/>
      <c r="J77" s="374"/>
    </row>
    <row r="78" spans="1:10">
      <c r="A78" s="369"/>
      <c r="B78" s="370"/>
      <c r="C78" s="370"/>
      <c r="D78" s="370"/>
      <c r="E78" s="372" t="s">
        <v>2030</v>
      </c>
      <c r="F78" s="370"/>
      <c r="G78" s="373" t="s">
        <v>89</v>
      </c>
      <c r="H78" s="374">
        <v>0.4</v>
      </c>
      <c r="I78" s="374">
        <f>'Plant &amp; Machinery'!G12</f>
        <v>492</v>
      </c>
      <c r="J78" s="374">
        <f>H78*I78</f>
        <v>196.8</v>
      </c>
    </row>
    <row r="79" spans="1:10" ht="25.5" customHeight="1">
      <c r="A79" s="365"/>
      <c r="B79" s="366"/>
      <c r="C79" s="371"/>
      <c r="D79" s="371" t="s">
        <v>959</v>
      </c>
      <c r="E79" s="760" t="s">
        <v>2814</v>
      </c>
      <c r="F79" s="760"/>
      <c r="G79" s="373"/>
      <c r="H79" s="374"/>
      <c r="I79" s="374"/>
      <c r="J79" s="368">
        <f>J39</f>
        <v>1078.89724</v>
      </c>
    </row>
    <row r="80" spans="1:10">
      <c r="A80" s="365"/>
      <c r="B80" s="366"/>
      <c r="C80" s="371"/>
      <c r="D80" s="371" t="s">
        <v>961</v>
      </c>
      <c r="E80" s="371" t="s">
        <v>2141</v>
      </c>
      <c r="F80" s="371"/>
      <c r="G80" s="373"/>
      <c r="H80" s="374"/>
      <c r="I80" s="374"/>
      <c r="J80" s="368">
        <f>SUM(J67:J79)*12.5%</f>
        <v>862.50230500000009</v>
      </c>
    </row>
    <row r="81" spans="1:10">
      <c r="A81" s="365"/>
      <c r="B81" s="366"/>
      <c r="C81" s="371"/>
      <c r="D81" s="371"/>
      <c r="E81" s="371"/>
      <c r="F81" s="371"/>
      <c r="G81" s="373"/>
      <c r="H81" s="374"/>
      <c r="I81" s="374"/>
      <c r="J81" s="368"/>
    </row>
    <row r="82" spans="1:10">
      <c r="A82" s="365"/>
      <c r="B82" s="366"/>
      <c r="C82" s="371"/>
      <c r="D82" s="371" t="s">
        <v>2665</v>
      </c>
      <c r="E82" s="371"/>
      <c r="F82" s="371"/>
      <c r="G82" s="373"/>
      <c r="H82" s="374"/>
      <c r="I82" s="374"/>
      <c r="J82" s="368">
        <f>SUM(J67:J80)</f>
        <v>7762.5207450000007</v>
      </c>
    </row>
    <row r="83" spans="1:10" ht="27" customHeight="1">
      <c r="A83" s="369"/>
      <c r="B83" s="378" t="s">
        <v>726</v>
      </c>
      <c r="C83" s="759" t="s">
        <v>2815</v>
      </c>
      <c r="D83" s="759"/>
      <c r="E83" s="759"/>
      <c r="F83" s="759"/>
      <c r="G83" s="373"/>
      <c r="H83" s="374"/>
      <c r="I83" s="374"/>
      <c r="J83" s="374"/>
    </row>
    <row r="84" spans="1:10">
      <c r="A84" s="369"/>
      <c r="B84" s="370"/>
      <c r="C84" s="371" t="s">
        <v>1010</v>
      </c>
      <c r="D84" s="371" t="s">
        <v>1070</v>
      </c>
      <c r="E84" s="370"/>
      <c r="F84" s="370"/>
      <c r="G84" s="373"/>
      <c r="H84" s="374"/>
      <c r="I84" s="374"/>
      <c r="J84" s="374"/>
    </row>
    <row r="85" spans="1:10">
      <c r="A85" s="369"/>
      <c r="B85" s="370"/>
      <c r="C85" s="370"/>
      <c r="D85" s="372" t="s">
        <v>2813</v>
      </c>
      <c r="E85" s="370"/>
      <c r="F85" s="370"/>
      <c r="G85" s="373"/>
      <c r="H85" s="374"/>
      <c r="I85" s="374"/>
      <c r="J85" s="374"/>
    </row>
    <row r="86" spans="1:10">
      <c r="A86" s="365"/>
      <c r="B86" s="366"/>
      <c r="C86" s="371"/>
      <c r="D86" s="371" t="s">
        <v>953</v>
      </c>
      <c r="E86" s="371" t="s">
        <v>1293</v>
      </c>
      <c r="F86" s="371"/>
      <c r="G86" s="373"/>
      <c r="H86" s="374"/>
      <c r="I86" s="374"/>
      <c r="J86" s="374"/>
    </row>
    <row r="87" spans="1:10">
      <c r="A87" s="369"/>
      <c r="B87" s="370"/>
      <c r="C87" s="370"/>
      <c r="D87" s="370"/>
      <c r="E87" s="372" t="s">
        <v>79</v>
      </c>
      <c r="F87" s="370"/>
      <c r="G87" s="373" t="s">
        <v>71</v>
      </c>
      <c r="H87" s="374">
        <v>0.43</v>
      </c>
      <c r="I87" s="374">
        <f>Material!D51</f>
        <v>6953.12</v>
      </c>
      <c r="J87" s="374">
        <f>H87*I87</f>
        <v>2989.8415999999997</v>
      </c>
    </row>
    <row r="88" spans="1:10">
      <c r="A88" s="369"/>
      <c r="B88" s="370"/>
      <c r="C88" s="370"/>
      <c r="D88" s="370"/>
      <c r="E88" s="372" t="s">
        <v>2668</v>
      </c>
      <c r="F88" s="370"/>
      <c r="G88" s="373" t="s">
        <v>29</v>
      </c>
      <c r="H88" s="374">
        <v>0.45</v>
      </c>
      <c r="I88" s="374">
        <f>Material!D125</f>
        <v>1256</v>
      </c>
      <c r="J88" s="374">
        <f>H88*I88</f>
        <v>565.20000000000005</v>
      </c>
    </row>
    <row r="89" spans="1:10">
      <c r="A89" s="369"/>
      <c r="B89" s="370"/>
      <c r="C89" s="370"/>
      <c r="D89" s="370"/>
      <c r="E89" s="372" t="s">
        <v>2657</v>
      </c>
      <c r="F89" s="370"/>
      <c r="G89" s="373" t="s">
        <v>29</v>
      </c>
      <c r="H89" s="374">
        <v>0.54</v>
      </c>
      <c r="I89" s="374">
        <f>Material!D18</f>
        <v>1398</v>
      </c>
      <c r="J89" s="374">
        <f>I89*H89</f>
        <v>754.92000000000007</v>
      </c>
    </row>
    <row r="90" spans="1:10">
      <c r="A90" s="369"/>
      <c r="B90" s="370"/>
      <c r="C90" s="370"/>
      <c r="D90" s="370"/>
      <c r="E90" s="372" t="s">
        <v>2658</v>
      </c>
      <c r="F90" s="370"/>
      <c r="G90" s="373" t="s">
        <v>29</v>
      </c>
      <c r="H90" s="374">
        <v>0.36</v>
      </c>
      <c r="I90" s="374">
        <f>Material!D17</f>
        <v>1320</v>
      </c>
      <c r="J90" s="374">
        <f>H90*I90</f>
        <v>475.2</v>
      </c>
    </row>
    <row r="91" spans="1:10">
      <c r="A91" s="365"/>
      <c r="B91" s="366"/>
      <c r="C91" s="371"/>
      <c r="D91" s="371" t="s">
        <v>955</v>
      </c>
      <c r="E91" s="371" t="s">
        <v>1230</v>
      </c>
      <c r="F91" s="371"/>
      <c r="G91" s="373"/>
      <c r="H91" s="374"/>
      <c r="I91" s="374"/>
      <c r="J91" s="374"/>
    </row>
    <row r="92" spans="1:10">
      <c r="A92" s="369"/>
      <c r="B92" s="370"/>
      <c r="C92" s="370"/>
      <c r="D92" s="370"/>
      <c r="E92" s="372" t="s">
        <v>17</v>
      </c>
      <c r="F92" s="370"/>
      <c r="G92" s="373" t="s">
        <v>4</v>
      </c>
      <c r="H92" s="374">
        <v>0.08</v>
      </c>
      <c r="I92" s="374">
        <f>Labour!D16</f>
        <v>466.67</v>
      </c>
      <c r="J92" s="374">
        <f>H92*I92</f>
        <v>37.333600000000004</v>
      </c>
    </row>
    <row r="93" spans="1:10">
      <c r="A93" s="369"/>
      <c r="B93" s="370"/>
      <c r="C93" s="370"/>
      <c r="D93" s="370"/>
      <c r="E93" s="372" t="s">
        <v>2288</v>
      </c>
      <c r="F93" s="370"/>
      <c r="G93" s="373" t="s">
        <v>4</v>
      </c>
      <c r="H93" s="374">
        <v>0.12</v>
      </c>
      <c r="I93" s="374">
        <f>Labour!D14</f>
        <v>642.33000000000004</v>
      </c>
      <c r="J93" s="374">
        <f>H93*I93</f>
        <v>77.079599999999999</v>
      </c>
    </row>
    <row r="94" spans="1:10">
      <c r="A94" s="369"/>
      <c r="B94" s="370"/>
      <c r="C94" s="370"/>
      <c r="D94" s="370"/>
      <c r="E94" s="372" t="s">
        <v>18</v>
      </c>
      <c r="F94" s="370"/>
      <c r="G94" s="373" t="s">
        <v>4</v>
      </c>
      <c r="H94" s="374">
        <v>1.73</v>
      </c>
      <c r="I94" s="374">
        <f>Labour!D17</f>
        <v>466.67</v>
      </c>
      <c r="J94" s="374">
        <f>H94*I94</f>
        <v>807.33910000000003</v>
      </c>
    </row>
    <row r="95" spans="1:10">
      <c r="A95" s="369"/>
      <c r="B95" s="370"/>
      <c r="C95" s="370"/>
      <c r="D95" s="370"/>
      <c r="E95" s="372" t="s">
        <v>3</v>
      </c>
      <c r="F95" s="370"/>
      <c r="G95" s="373" t="s">
        <v>4</v>
      </c>
      <c r="H95" s="374">
        <v>0.27</v>
      </c>
      <c r="I95" s="374">
        <f>Labour!D3</f>
        <v>466.67</v>
      </c>
      <c r="J95" s="374">
        <f>I95*H95</f>
        <v>126.00090000000002</v>
      </c>
    </row>
    <row r="96" spans="1:10">
      <c r="A96" s="365"/>
      <c r="B96" s="366"/>
      <c r="C96" s="371"/>
      <c r="D96" s="371" t="s">
        <v>957</v>
      </c>
      <c r="E96" s="371" t="s">
        <v>1231</v>
      </c>
      <c r="F96" s="371"/>
      <c r="G96" s="373"/>
      <c r="H96" s="374"/>
      <c r="I96" s="374"/>
      <c r="J96" s="374"/>
    </row>
    <row r="97" spans="1:10">
      <c r="A97" s="369"/>
      <c r="B97" s="370"/>
      <c r="C97" s="370"/>
      <c r="D97" s="370"/>
      <c r="E97" s="372" t="s">
        <v>2030</v>
      </c>
      <c r="F97" s="370"/>
      <c r="G97" s="373" t="s">
        <v>89</v>
      </c>
      <c r="H97" s="374">
        <v>0.4</v>
      </c>
      <c r="I97" s="374">
        <f>'Plant &amp; Machinery'!G12</f>
        <v>492</v>
      </c>
      <c r="J97" s="374">
        <f>H97*I97</f>
        <v>196.8</v>
      </c>
    </row>
    <row r="98" spans="1:10" ht="30" customHeight="1">
      <c r="A98" s="365"/>
      <c r="B98" s="366"/>
      <c r="C98" s="371"/>
      <c r="D98" s="371" t="s">
        <v>959</v>
      </c>
      <c r="E98" s="760" t="s">
        <v>2816</v>
      </c>
      <c r="F98" s="760"/>
      <c r="G98" s="373"/>
      <c r="H98" s="374"/>
      <c r="I98" s="374"/>
      <c r="J98" s="368">
        <f>J39</f>
        <v>1078.89724</v>
      </c>
    </row>
    <row r="99" spans="1:10">
      <c r="A99" s="365"/>
      <c r="B99" s="366"/>
      <c r="C99" s="371"/>
      <c r="D99" s="371" t="s">
        <v>961</v>
      </c>
      <c r="E99" s="371" t="s">
        <v>2141</v>
      </c>
      <c r="F99" s="371"/>
      <c r="G99" s="373"/>
      <c r="H99" s="374"/>
      <c r="I99" s="374"/>
      <c r="J99" s="368">
        <f>SUM(J86:J98)*12.5%</f>
        <v>888.576505</v>
      </c>
    </row>
    <row r="100" spans="1:10">
      <c r="A100" s="365"/>
      <c r="B100" s="366"/>
      <c r="C100" s="371"/>
      <c r="D100" s="371"/>
      <c r="E100" s="371"/>
      <c r="F100" s="371"/>
      <c r="G100" s="373"/>
      <c r="H100" s="374"/>
      <c r="I100" s="374"/>
      <c r="J100" s="368"/>
    </row>
    <row r="101" spans="1:10">
      <c r="A101" s="365"/>
      <c r="B101" s="366"/>
      <c r="C101" s="371"/>
      <c r="D101" s="371" t="s">
        <v>2665</v>
      </c>
      <c r="E101" s="371"/>
      <c r="F101" s="371"/>
      <c r="G101" s="373"/>
      <c r="H101" s="374"/>
      <c r="I101" s="374"/>
      <c r="J101" s="368">
        <f>SUM(J86:J99)</f>
        <v>7997.188545</v>
      </c>
    </row>
    <row r="102" spans="1:10" ht="116.25" customHeight="1">
      <c r="A102" s="369"/>
      <c r="B102" s="378" t="s">
        <v>726</v>
      </c>
      <c r="C102" s="379">
        <v>1</v>
      </c>
      <c r="D102" s="759" t="s">
        <v>2817</v>
      </c>
      <c r="E102" s="759"/>
      <c r="F102" s="759"/>
      <c r="G102" s="373"/>
      <c r="H102" s="374"/>
      <c r="I102" s="374"/>
      <c r="J102" s="374"/>
    </row>
    <row r="103" spans="1:10" ht="27.75" customHeight="1">
      <c r="A103" s="369"/>
      <c r="B103" s="370"/>
      <c r="C103" s="379">
        <v>2</v>
      </c>
      <c r="D103" s="759" t="s">
        <v>2818</v>
      </c>
      <c r="E103" s="759"/>
      <c r="F103" s="759"/>
      <c r="G103" s="373"/>
      <c r="H103" s="374"/>
      <c r="I103" s="374"/>
      <c r="J103" s="374"/>
    </row>
    <row r="104" spans="1:10" ht="39.75" customHeight="1">
      <c r="A104" s="365">
        <v>13.2</v>
      </c>
      <c r="B104" s="366">
        <v>1000</v>
      </c>
      <c r="C104" s="760" t="s">
        <v>1071</v>
      </c>
      <c r="D104" s="760"/>
      <c r="E104" s="760"/>
      <c r="F104" s="760"/>
      <c r="G104" s="373"/>
      <c r="H104" s="374"/>
      <c r="I104" s="374"/>
      <c r="J104" s="374"/>
    </row>
    <row r="105" spans="1:10">
      <c r="A105" s="369"/>
      <c r="B105" s="370"/>
      <c r="C105" s="372" t="s">
        <v>1414</v>
      </c>
      <c r="D105" s="370"/>
      <c r="E105" s="370"/>
      <c r="F105" s="370"/>
      <c r="G105" s="373"/>
      <c r="H105" s="374"/>
      <c r="I105" s="374"/>
      <c r="J105" s="374"/>
    </row>
    <row r="106" spans="1:10">
      <c r="A106" s="365"/>
      <c r="B106" s="366"/>
      <c r="C106" s="371" t="s">
        <v>953</v>
      </c>
      <c r="D106" s="371" t="s">
        <v>1293</v>
      </c>
      <c r="E106" s="371"/>
      <c r="F106" s="371"/>
      <c r="G106" s="373"/>
      <c r="H106" s="374"/>
      <c r="I106" s="374"/>
      <c r="J106" s="374"/>
    </row>
    <row r="107" spans="1:10">
      <c r="A107" s="369"/>
      <c r="B107" s="370"/>
      <c r="C107" s="370"/>
      <c r="D107" s="372" t="s">
        <v>2819</v>
      </c>
      <c r="E107" s="370"/>
      <c r="F107" s="370"/>
      <c r="G107" s="373" t="s">
        <v>71</v>
      </c>
      <c r="H107" s="374">
        <v>1.05</v>
      </c>
      <c r="I107" s="374">
        <f>Material!D129</f>
        <v>63700</v>
      </c>
      <c r="J107" s="374">
        <f>I107*H107</f>
        <v>66885</v>
      </c>
    </row>
    <row r="108" spans="1:10">
      <c r="A108" s="369"/>
      <c r="B108" s="370"/>
      <c r="C108" s="370"/>
      <c r="D108" s="372" t="s">
        <v>67</v>
      </c>
      <c r="E108" s="370"/>
      <c r="F108" s="370"/>
      <c r="G108" s="373" t="s">
        <v>65</v>
      </c>
      <c r="H108" s="374">
        <v>8</v>
      </c>
      <c r="I108" s="374">
        <f>Material!D38</f>
        <v>90</v>
      </c>
      <c r="J108" s="374">
        <f>I108*H108</f>
        <v>720</v>
      </c>
    </row>
    <row r="109" spans="1:10" ht="12.75" customHeight="1">
      <c r="A109" s="365"/>
      <c r="B109" s="366"/>
      <c r="C109" s="371" t="s">
        <v>955</v>
      </c>
      <c r="D109" s="760" t="s">
        <v>2820</v>
      </c>
      <c r="E109" s="760"/>
      <c r="F109" s="760"/>
      <c r="G109" s="373"/>
      <c r="H109" s="374"/>
      <c r="I109" s="374"/>
      <c r="J109" s="374"/>
    </row>
    <row r="110" spans="1:10">
      <c r="A110" s="369"/>
      <c r="B110" s="370"/>
      <c r="C110" s="370"/>
      <c r="D110" s="372" t="s">
        <v>17</v>
      </c>
      <c r="E110" s="370"/>
      <c r="F110" s="370"/>
      <c r="G110" s="373" t="s">
        <v>4</v>
      </c>
      <c r="H110" s="374">
        <v>0.44</v>
      </c>
      <c r="I110" s="374">
        <f>Labour!D16</f>
        <v>466.67</v>
      </c>
      <c r="J110" s="374">
        <f>H110*I110</f>
        <v>205.3348</v>
      </c>
    </row>
    <row r="111" spans="1:10">
      <c r="A111" s="369"/>
      <c r="B111" s="370"/>
      <c r="C111" s="370"/>
      <c r="D111" s="372" t="s">
        <v>6</v>
      </c>
      <c r="E111" s="370"/>
      <c r="F111" s="370"/>
      <c r="G111" s="373" t="s">
        <v>4</v>
      </c>
      <c r="H111" s="374">
        <v>3</v>
      </c>
      <c r="I111" s="374">
        <f>Labour!D5</f>
        <v>527.33000000000004</v>
      </c>
      <c r="J111" s="374">
        <f>I111*H111</f>
        <v>1581.9900000000002</v>
      </c>
    </row>
    <row r="112" spans="1:10">
      <c r="A112" s="369"/>
      <c r="B112" s="370"/>
      <c r="C112" s="370"/>
      <c r="D112" s="372" t="s">
        <v>18</v>
      </c>
      <c r="E112" s="370"/>
      <c r="F112" s="370"/>
      <c r="G112" s="373" t="s">
        <v>4</v>
      </c>
      <c r="H112" s="374">
        <v>8</v>
      </c>
      <c r="I112" s="374">
        <f>Labour!D17</f>
        <v>466.67</v>
      </c>
      <c r="J112" s="374">
        <f>H112*I112</f>
        <v>3733.36</v>
      </c>
    </row>
    <row r="113" spans="1:10">
      <c r="A113" s="365"/>
      <c r="B113" s="366"/>
      <c r="C113" s="371" t="s">
        <v>957</v>
      </c>
      <c r="D113" s="371" t="s">
        <v>1390</v>
      </c>
      <c r="E113" s="371"/>
      <c r="F113" s="371"/>
      <c r="G113" s="373"/>
      <c r="H113" s="374"/>
      <c r="I113" s="374"/>
      <c r="J113" s="368">
        <f>SUM(J106:J112)*12.5%</f>
        <v>9140.7106000000003</v>
      </c>
    </row>
    <row r="114" spans="1:10">
      <c r="A114" s="365"/>
      <c r="B114" s="366"/>
      <c r="C114" s="371"/>
      <c r="D114" s="371"/>
      <c r="E114" s="371"/>
      <c r="F114" s="371"/>
      <c r="G114" s="373"/>
      <c r="H114" s="374"/>
      <c r="I114" s="374"/>
      <c r="J114" s="368"/>
    </row>
    <row r="115" spans="1:10">
      <c r="A115" s="365"/>
      <c r="B115" s="366"/>
      <c r="C115" s="371" t="s">
        <v>1417</v>
      </c>
      <c r="D115" s="371"/>
      <c r="E115" s="371"/>
      <c r="F115" s="371"/>
      <c r="G115" s="373"/>
      <c r="H115" s="374"/>
      <c r="I115" s="374"/>
      <c r="J115" s="368">
        <f>SUM(J105:J113)</f>
        <v>82266.395400000009</v>
      </c>
    </row>
    <row r="116" spans="1:10" ht="40.5" customHeight="1">
      <c r="A116" s="365">
        <v>13.3</v>
      </c>
      <c r="B116" s="366">
        <v>1000</v>
      </c>
      <c r="C116" s="760" t="s">
        <v>1072</v>
      </c>
      <c r="D116" s="760"/>
      <c r="E116" s="760"/>
      <c r="F116" s="760"/>
      <c r="G116" s="373"/>
      <c r="H116" s="374"/>
      <c r="I116" s="374"/>
      <c r="J116" s="374"/>
    </row>
    <row r="117" spans="1:10">
      <c r="A117" s="369"/>
      <c r="B117" s="370"/>
      <c r="C117" s="372" t="s">
        <v>1414</v>
      </c>
      <c r="D117" s="370"/>
      <c r="E117" s="370"/>
      <c r="F117" s="370"/>
      <c r="G117" s="373"/>
      <c r="H117" s="374"/>
      <c r="I117" s="374"/>
      <c r="J117" s="374"/>
    </row>
    <row r="118" spans="1:10">
      <c r="A118" s="365"/>
      <c r="B118" s="366"/>
      <c r="C118" s="371" t="s">
        <v>953</v>
      </c>
      <c r="D118" s="371" t="s">
        <v>1293</v>
      </c>
      <c r="E118" s="371"/>
      <c r="F118" s="371"/>
      <c r="G118" s="373"/>
      <c r="H118" s="374"/>
      <c r="I118" s="374"/>
      <c r="J118" s="374"/>
    </row>
    <row r="119" spans="1:10">
      <c r="A119" s="369"/>
      <c r="B119" s="370"/>
      <c r="C119" s="370"/>
      <c r="D119" s="372" t="s">
        <v>2821</v>
      </c>
      <c r="E119" s="370"/>
      <c r="F119" s="370"/>
      <c r="G119" s="373" t="s">
        <v>71</v>
      </c>
      <c r="H119" s="374">
        <v>1.05</v>
      </c>
      <c r="I119" s="374">
        <f>Material!$D$131</f>
        <v>63700</v>
      </c>
      <c r="J119" s="374">
        <f>I119*H119</f>
        <v>66885</v>
      </c>
    </row>
    <row r="120" spans="1:10">
      <c r="A120" s="369"/>
      <c r="B120" s="370"/>
      <c r="C120" s="370"/>
      <c r="D120" s="372" t="s">
        <v>67</v>
      </c>
      <c r="E120" s="370"/>
      <c r="F120" s="370"/>
      <c r="G120" s="373" t="s">
        <v>65</v>
      </c>
      <c r="H120" s="374">
        <v>8</v>
      </c>
      <c r="I120" s="374">
        <f>Material!$D$38</f>
        <v>90</v>
      </c>
      <c r="J120" s="374">
        <f>I120*H120</f>
        <v>720</v>
      </c>
    </row>
    <row r="121" spans="1:10" ht="15.75" customHeight="1">
      <c r="A121" s="365"/>
      <c r="B121" s="366"/>
      <c r="C121" s="371" t="s">
        <v>955</v>
      </c>
      <c r="D121" s="760" t="s">
        <v>2820</v>
      </c>
      <c r="E121" s="760"/>
      <c r="F121" s="760"/>
      <c r="G121" s="373"/>
      <c r="H121" s="374"/>
      <c r="I121" s="374"/>
      <c r="J121" s="374"/>
    </row>
    <row r="122" spans="1:10">
      <c r="A122" s="369"/>
      <c r="B122" s="370"/>
      <c r="C122" s="370"/>
      <c r="D122" s="372" t="s">
        <v>17</v>
      </c>
      <c r="E122" s="370"/>
      <c r="F122" s="370"/>
      <c r="G122" s="373" t="s">
        <v>4</v>
      </c>
      <c r="H122" s="374">
        <v>0.44</v>
      </c>
      <c r="I122" s="374">
        <f>Labour!$D$16</f>
        <v>466.67</v>
      </c>
      <c r="J122" s="374">
        <f>H122*I122</f>
        <v>205.3348</v>
      </c>
    </row>
    <row r="123" spans="1:10">
      <c r="A123" s="369"/>
      <c r="B123" s="370"/>
      <c r="C123" s="370"/>
      <c r="D123" s="372" t="s">
        <v>6</v>
      </c>
      <c r="E123" s="370"/>
      <c r="F123" s="370"/>
      <c r="G123" s="373" t="s">
        <v>4</v>
      </c>
      <c r="H123" s="374">
        <v>3</v>
      </c>
      <c r="I123" s="374">
        <f>Labour!$D$5</f>
        <v>527.33000000000004</v>
      </c>
      <c r="J123" s="374">
        <f>I123*H123</f>
        <v>1581.9900000000002</v>
      </c>
    </row>
    <row r="124" spans="1:10">
      <c r="A124" s="369"/>
      <c r="B124" s="370"/>
      <c r="C124" s="370"/>
      <c r="D124" s="372" t="s">
        <v>18</v>
      </c>
      <c r="E124" s="370"/>
      <c r="F124" s="370"/>
      <c r="G124" s="373" t="s">
        <v>4</v>
      </c>
      <c r="H124" s="374">
        <v>8</v>
      </c>
      <c r="I124" s="374">
        <f>Labour!$D$17</f>
        <v>466.67</v>
      </c>
      <c r="J124" s="374">
        <f>H124*I124</f>
        <v>3733.36</v>
      </c>
    </row>
    <row r="125" spans="1:10">
      <c r="A125" s="365"/>
      <c r="B125" s="366"/>
      <c r="C125" s="371" t="s">
        <v>957</v>
      </c>
      <c r="D125" s="371" t="s">
        <v>1390</v>
      </c>
      <c r="E125" s="371"/>
      <c r="F125" s="371"/>
      <c r="G125" s="373"/>
      <c r="H125" s="374"/>
      <c r="I125" s="374"/>
      <c r="J125" s="368">
        <f>SUM(J118:J124)*12.5%</f>
        <v>9140.7106000000003</v>
      </c>
    </row>
    <row r="126" spans="1:10">
      <c r="A126" s="365"/>
      <c r="B126" s="366"/>
      <c r="C126" s="371"/>
      <c r="D126" s="371"/>
      <c r="E126" s="371"/>
      <c r="F126" s="371"/>
      <c r="G126" s="373"/>
      <c r="H126" s="374"/>
      <c r="I126" s="374"/>
      <c r="J126" s="368"/>
    </row>
    <row r="127" spans="1:10">
      <c r="A127" s="365"/>
      <c r="B127" s="366"/>
      <c r="C127" s="371" t="s">
        <v>1417</v>
      </c>
      <c r="D127" s="371"/>
      <c r="E127" s="371"/>
      <c r="F127" s="371"/>
      <c r="G127" s="373"/>
      <c r="H127" s="374"/>
      <c r="I127" s="374"/>
      <c r="J127" s="368">
        <f>SUM(J117:J125)</f>
        <v>82266.395400000009</v>
      </c>
    </row>
    <row r="128" spans="1:10" ht="39" customHeight="1">
      <c r="A128" s="365">
        <v>13.4</v>
      </c>
      <c r="B128" s="366">
        <v>1000</v>
      </c>
      <c r="C128" s="760" t="s">
        <v>1073</v>
      </c>
      <c r="D128" s="760"/>
      <c r="E128" s="760"/>
      <c r="F128" s="760"/>
      <c r="G128" s="373"/>
      <c r="H128" s="374"/>
      <c r="I128" s="374"/>
      <c r="J128" s="374"/>
    </row>
    <row r="129" spans="1:10">
      <c r="A129" s="369"/>
      <c r="B129" s="370"/>
      <c r="C129" s="372" t="s">
        <v>1414</v>
      </c>
      <c r="D129" s="370"/>
      <c r="E129" s="370"/>
      <c r="F129" s="370"/>
      <c r="G129" s="373"/>
      <c r="H129" s="374"/>
      <c r="I129" s="374"/>
      <c r="J129" s="374"/>
    </row>
    <row r="130" spans="1:10">
      <c r="A130" s="365"/>
      <c r="B130" s="366"/>
      <c r="C130" s="371" t="s">
        <v>953</v>
      </c>
      <c r="D130" s="371" t="s">
        <v>1293</v>
      </c>
      <c r="E130" s="371"/>
      <c r="F130" s="371"/>
      <c r="G130" s="373"/>
      <c r="H130" s="374"/>
      <c r="I130" s="374"/>
      <c r="J130" s="374"/>
    </row>
    <row r="131" spans="1:10">
      <c r="A131" s="369"/>
      <c r="B131" s="370"/>
      <c r="C131" s="370"/>
      <c r="D131" s="372" t="s">
        <v>2822</v>
      </c>
      <c r="E131" s="370"/>
      <c r="F131" s="370"/>
      <c r="G131" s="373" t="s">
        <v>71</v>
      </c>
      <c r="H131" s="374">
        <v>1.05</v>
      </c>
      <c r="I131" s="374">
        <f>Material!D130</f>
        <v>63700</v>
      </c>
      <c r="J131" s="374">
        <f>H131*I131</f>
        <v>66885</v>
      </c>
    </row>
    <row r="132" spans="1:10">
      <c r="A132" s="369"/>
      <c r="B132" s="370"/>
      <c r="C132" s="370"/>
      <c r="D132" s="372" t="s">
        <v>67</v>
      </c>
      <c r="E132" s="370"/>
      <c r="F132" s="370"/>
      <c r="G132" s="373" t="s">
        <v>65</v>
      </c>
      <c r="H132" s="374">
        <v>8</v>
      </c>
      <c r="I132" s="374">
        <f>Material!D38</f>
        <v>90</v>
      </c>
      <c r="J132" s="374">
        <f>I132*H132</f>
        <v>720</v>
      </c>
    </row>
    <row r="133" spans="1:10" ht="16.5" customHeight="1">
      <c r="A133" s="365"/>
      <c r="B133" s="366"/>
      <c r="C133" s="371" t="s">
        <v>955</v>
      </c>
      <c r="D133" s="760" t="s">
        <v>2820</v>
      </c>
      <c r="E133" s="760"/>
      <c r="F133" s="760"/>
      <c r="G133" s="373"/>
      <c r="H133" s="374"/>
      <c r="I133" s="374"/>
      <c r="J133" s="374"/>
    </row>
    <row r="134" spans="1:10">
      <c r="A134" s="369"/>
      <c r="B134" s="370"/>
      <c r="C134" s="370"/>
      <c r="D134" s="372" t="s">
        <v>17</v>
      </c>
      <c r="E134" s="370"/>
      <c r="F134" s="370"/>
      <c r="G134" s="373" t="s">
        <v>4</v>
      </c>
      <c r="H134" s="374">
        <v>0.44</v>
      </c>
      <c r="I134" s="374">
        <f>Labour!D16</f>
        <v>466.67</v>
      </c>
      <c r="J134" s="374">
        <f>H134*I134</f>
        <v>205.3348</v>
      </c>
    </row>
    <row r="135" spans="1:10">
      <c r="A135" s="369"/>
      <c r="B135" s="370"/>
      <c r="C135" s="370"/>
      <c r="D135" s="372" t="s">
        <v>6</v>
      </c>
      <c r="E135" s="370"/>
      <c r="F135" s="370"/>
      <c r="G135" s="373" t="s">
        <v>4</v>
      </c>
      <c r="H135" s="374">
        <v>3</v>
      </c>
      <c r="I135" s="374">
        <f>Labour!D5</f>
        <v>527.33000000000004</v>
      </c>
      <c r="J135" s="374">
        <f>I135*H135</f>
        <v>1581.9900000000002</v>
      </c>
    </row>
    <row r="136" spans="1:10">
      <c r="A136" s="369"/>
      <c r="B136" s="370"/>
      <c r="C136" s="370"/>
      <c r="D136" s="372" t="s">
        <v>18</v>
      </c>
      <c r="E136" s="370"/>
      <c r="F136" s="370"/>
      <c r="G136" s="373" t="s">
        <v>4</v>
      </c>
      <c r="H136" s="374">
        <v>8</v>
      </c>
      <c r="I136" s="374">
        <f>Labour!D17</f>
        <v>466.67</v>
      </c>
      <c r="J136" s="374">
        <f>H136*I136</f>
        <v>3733.36</v>
      </c>
    </row>
    <row r="137" spans="1:10">
      <c r="A137" s="365"/>
      <c r="B137" s="366"/>
      <c r="C137" s="371" t="s">
        <v>957</v>
      </c>
      <c r="D137" s="371" t="s">
        <v>1390</v>
      </c>
      <c r="E137" s="371"/>
      <c r="F137" s="371"/>
      <c r="G137" s="373"/>
      <c r="H137" s="374"/>
      <c r="I137" s="374"/>
      <c r="J137" s="368">
        <f>SUM(J130:J136)*12.5%</f>
        <v>9140.7106000000003</v>
      </c>
    </row>
    <row r="138" spans="1:10">
      <c r="A138" s="365"/>
      <c r="B138" s="366"/>
      <c r="C138" s="371"/>
      <c r="D138" s="371"/>
      <c r="E138" s="371"/>
      <c r="F138" s="371"/>
      <c r="G138" s="373"/>
      <c r="H138" s="374"/>
      <c r="I138" s="374"/>
      <c r="J138" s="368"/>
    </row>
    <row r="139" spans="1:10">
      <c r="A139" s="365"/>
      <c r="B139" s="366"/>
      <c r="C139" s="371" t="s">
        <v>1417</v>
      </c>
      <c r="D139" s="371"/>
      <c r="E139" s="371"/>
      <c r="F139" s="371"/>
      <c r="G139" s="373"/>
      <c r="H139" s="374"/>
      <c r="I139" s="374"/>
      <c r="J139" s="368">
        <f>SUM(J129:J137)</f>
        <v>82266.395400000009</v>
      </c>
    </row>
    <row r="140" spans="1:10" ht="40.5" customHeight="1">
      <c r="A140" s="365">
        <v>13.5</v>
      </c>
      <c r="B140" s="366">
        <v>800</v>
      </c>
      <c r="C140" s="760" t="s">
        <v>1074</v>
      </c>
      <c r="D140" s="760"/>
      <c r="E140" s="760"/>
      <c r="F140" s="760"/>
      <c r="G140" s="373"/>
      <c r="H140" s="374"/>
      <c r="I140" s="374"/>
      <c r="J140" s="374"/>
    </row>
    <row r="141" spans="1:10">
      <c r="A141" s="369"/>
      <c r="B141" s="370"/>
      <c r="C141" s="372" t="s">
        <v>1404</v>
      </c>
      <c r="D141" s="370"/>
      <c r="E141" s="370"/>
      <c r="F141" s="370"/>
      <c r="G141" s="373"/>
      <c r="H141" s="374"/>
      <c r="I141" s="374"/>
      <c r="J141" s="374"/>
    </row>
    <row r="142" spans="1:10">
      <c r="A142" s="365"/>
      <c r="B142" s="366"/>
      <c r="C142" s="371" t="s">
        <v>953</v>
      </c>
      <c r="D142" s="371" t="s">
        <v>1293</v>
      </c>
      <c r="E142" s="371"/>
      <c r="F142" s="371"/>
      <c r="G142" s="373"/>
      <c r="H142" s="374"/>
      <c r="I142" s="374"/>
      <c r="J142" s="374"/>
    </row>
    <row r="143" spans="1:10">
      <c r="A143" s="369"/>
      <c r="B143" s="370"/>
      <c r="C143" s="370"/>
      <c r="D143" s="372" t="s">
        <v>79</v>
      </c>
      <c r="E143" s="370"/>
      <c r="F143" s="370"/>
      <c r="G143" s="373" t="s">
        <v>71</v>
      </c>
      <c r="H143" s="374">
        <v>0.43</v>
      </c>
      <c r="I143" s="374">
        <f>Material!D51</f>
        <v>6953.12</v>
      </c>
      <c r="J143" s="374">
        <f>H143*I143</f>
        <v>2989.8415999999997</v>
      </c>
    </row>
    <row r="144" spans="1:10">
      <c r="A144" s="369"/>
      <c r="B144" s="370"/>
      <c r="C144" s="370"/>
      <c r="D144" s="372" t="s">
        <v>2668</v>
      </c>
      <c r="E144" s="370"/>
      <c r="F144" s="370"/>
      <c r="G144" s="373" t="s">
        <v>29</v>
      </c>
      <c r="H144" s="374">
        <v>0.45</v>
      </c>
      <c r="I144" s="374">
        <f>Material!D125</f>
        <v>1256</v>
      </c>
      <c r="J144" s="374">
        <f>H144*I144</f>
        <v>565.20000000000005</v>
      </c>
    </row>
    <row r="145" spans="1:11">
      <c r="A145" s="369"/>
      <c r="B145" s="370"/>
      <c r="C145" s="370"/>
      <c r="D145" s="372" t="s">
        <v>2657</v>
      </c>
      <c r="E145" s="370"/>
      <c r="F145" s="370"/>
      <c r="G145" s="373" t="s">
        <v>29</v>
      </c>
      <c r="H145" s="374">
        <v>0.54</v>
      </c>
      <c r="I145" s="374">
        <f>Material!D18</f>
        <v>1398</v>
      </c>
      <c r="J145" s="374">
        <f>I145*H145</f>
        <v>754.92000000000007</v>
      </c>
    </row>
    <row r="146" spans="1:11">
      <c r="A146" s="369"/>
      <c r="B146" s="370"/>
      <c r="C146" s="370"/>
      <c r="D146" s="372" t="s">
        <v>2658</v>
      </c>
      <c r="E146" s="370"/>
      <c r="F146" s="370"/>
      <c r="G146" s="373" t="s">
        <v>29</v>
      </c>
      <c r="H146" s="374">
        <v>0.36</v>
      </c>
      <c r="I146" s="374">
        <f>Material!D17</f>
        <v>1320</v>
      </c>
      <c r="J146" s="374">
        <f>H146*I146</f>
        <v>475.2</v>
      </c>
    </row>
    <row r="147" spans="1:11">
      <c r="A147" s="369"/>
      <c r="B147" s="370"/>
      <c r="C147" s="370"/>
      <c r="D147" s="372" t="s">
        <v>2823</v>
      </c>
      <c r="E147" s="370"/>
      <c r="F147" s="371"/>
      <c r="G147" s="373" t="s">
        <v>71</v>
      </c>
      <c r="H147" s="380">
        <v>7.4999999999999997E-2</v>
      </c>
      <c r="I147" s="374">
        <f>J107</f>
        <v>66885</v>
      </c>
      <c r="J147" s="374">
        <f>H147*I147</f>
        <v>5016.375</v>
      </c>
    </row>
    <row r="148" spans="1:11">
      <c r="A148" s="369"/>
      <c r="B148" s="370"/>
      <c r="C148" s="370"/>
      <c r="D148" s="372" t="s">
        <v>2824</v>
      </c>
      <c r="E148" s="370"/>
      <c r="F148" s="371"/>
      <c r="G148" s="373" t="s">
        <v>65</v>
      </c>
      <c r="H148" s="374">
        <v>0.01</v>
      </c>
      <c r="I148" s="374">
        <f>Material!D38</f>
        <v>90</v>
      </c>
      <c r="J148" s="374">
        <f>I148*H148</f>
        <v>0.9</v>
      </c>
    </row>
    <row r="149" spans="1:11">
      <c r="A149" s="365"/>
      <c r="B149" s="366"/>
      <c r="C149" s="371" t="s">
        <v>955</v>
      </c>
      <c r="D149" s="371" t="s">
        <v>1230</v>
      </c>
      <c r="E149" s="370"/>
      <c r="F149" s="371"/>
      <c r="G149" s="373"/>
      <c r="H149" s="374"/>
      <c r="I149" s="374"/>
      <c r="J149" s="374"/>
    </row>
    <row r="150" spans="1:11">
      <c r="A150" s="369"/>
      <c r="B150" s="370"/>
      <c r="C150" s="370"/>
      <c r="D150" s="372" t="s">
        <v>17</v>
      </c>
      <c r="E150" s="370"/>
      <c r="F150" s="370"/>
      <c r="G150" s="373" t="s">
        <v>4</v>
      </c>
      <c r="H150" s="374">
        <v>0.1</v>
      </c>
      <c r="I150" s="374">
        <f>Labour!D16</f>
        <v>466.67</v>
      </c>
      <c r="J150" s="374">
        <f>H150*I150</f>
        <v>46.667000000000002</v>
      </c>
    </row>
    <row r="151" spans="1:11">
      <c r="A151" s="369"/>
      <c r="B151" s="370"/>
      <c r="C151" s="370"/>
      <c r="D151" s="372" t="s">
        <v>2288</v>
      </c>
      <c r="E151" s="370"/>
      <c r="F151" s="370"/>
      <c r="G151" s="373" t="s">
        <v>4</v>
      </c>
      <c r="H151" s="374">
        <v>0.12</v>
      </c>
      <c r="I151" s="374">
        <f>Labour!D14</f>
        <v>642.33000000000004</v>
      </c>
      <c r="J151" s="374">
        <f>H151*I151</f>
        <v>77.079599999999999</v>
      </c>
    </row>
    <row r="152" spans="1:11">
      <c r="A152" s="369"/>
      <c r="B152" s="370"/>
      <c r="C152" s="370"/>
      <c r="D152" s="372" t="s">
        <v>18</v>
      </c>
      <c r="E152" s="370"/>
      <c r="F152" s="370"/>
      <c r="G152" s="373" t="s">
        <v>4</v>
      </c>
      <c r="H152" s="374">
        <v>3</v>
      </c>
      <c r="I152" s="374">
        <f>Labour!D17</f>
        <v>466.67</v>
      </c>
      <c r="J152" s="374">
        <f>H152*I152</f>
        <v>1400.01</v>
      </c>
    </row>
    <row r="153" spans="1:11">
      <c r="A153" s="369"/>
      <c r="B153" s="370"/>
      <c r="C153" s="370"/>
      <c r="D153" s="372" t="s">
        <v>3</v>
      </c>
      <c r="E153" s="370"/>
      <c r="F153" s="370"/>
      <c r="G153" s="373" t="s">
        <v>4</v>
      </c>
      <c r="H153" s="374">
        <v>0.27</v>
      </c>
      <c r="I153" s="374">
        <f>Labour!D3</f>
        <v>466.67</v>
      </c>
      <c r="J153" s="374">
        <f>I153*H153</f>
        <v>126.00090000000002</v>
      </c>
    </row>
    <row r="154" spans="1:11">
      <c r="A154" s="369"/>
      <c r="B154" s="370"/>
      <c r="C154" s="370"/>
      <c r="D154" s="372" t="s">
        <v>6</v>
      </c>
      <c r="E154" s="370"/>
      <c r="F154" s="370"/>
      <c r="G154" s="373" t="s">
        <v>4</v>
      </c>
      <c r="H154" s="374">
        <v>0.3</v>
      </c>
      <c r="I154" s="374">
        <f>Labour!D5</f>
        <v>527.33000000000004</v>
      </c>
      <c r="J154" s="374">
        <f>I154*H154</f>
        <v>158.19900000000001</v>
      </c>
    </row>
    <row r="155" spans="1:11">
      <c r="A155" s="365"/>
      <c r="B155" s="366"/>
      <c r="C155" s="371" t="s">
        <v>957</v>
      </c>
      <c r="D155" s="371" t="s">
        <v>1231</v>
      </c>
      <c r="E155" s="370"/>
      <c r="F155" s="371"/>
      <c r="G155" s="373"/>
      <c r="H155" s="374"/>
      <c r="I155" s="374"/>
      <c r="J155" s="374"/>
    </row>
    <row r="156" spans="1:11">
      <c r="A156" s="369"/>
      <c r="B156" s="370"/>
      <c r="C156" s="370"/>
      <c r="D156" s="372" t="s">
        <v>2030</v>
      </c>
      <c r="E156" s="370"/>
      <c r="F156" s="370"/>
      <c r="G156" s="373" t="s">
        <v>89</v>
      </c>
      <c r="H156" s="374">
        <v>0.4</v>
      </c>
      <c r="I156" s="374">
        <f>'Plant &amp; Machinery'!G12</f>
        <v>492</v>
      </c>
      <c r="J156" s="374">
        <f>H156*I156</f>
        <v>196.8</v>
      </c>
    </row>
    <row r="157" spans="1:11">
      <c r="A157" s="365"/>
      <c r="B157" s="366"/>
      <c r="C157" s="371" t="s">
        <v>959</v>
      </c>
      <c r="D157" s="371" t="s">
        <v>2825</v>
      </c>
      <c r="E157" s="370"/>
      <c r="F157" s="371"/>
      <c r="G157" s="373"/>
      <c r="H157" s="374"/>
      <c r="I157" s="374"/>
      <c r="J157" s="368">
        <f>SUM(J143:J148)*3%</f>
        <v>294.07309799999996</v>
      </c>
      <c r="K157" t="s">
        <v>1584</v>
      </c>
    </row>
    <row r="158" spans="1:11">
      <c r="A158" s="365"/>
      <c r="B158" s="366"/>
      <c r="C158" s="371" t="s">
        <v>961</v>
      </c>
      <c r="D158" s="371" t="s">
        <v>2141</v>
      </c>
      <c r="E158" s="370"/>
      <c r="F158" s="371"/>
      <c r="G158" s="373"/>
      <c r="H158" s="374"/>
      <c r="I158" s="374"/>
      <c r="J158" s="368">
        <f>SUM(J143:J157)*12.5%</f>
        <v>1512.6582747499999</v>
      </c>
    </row>
    <row r="159" spans="1:11">
      <c r="A159" s="365"/>
      <c r="B159" s="366"/>
      <c r="C159" s="371"/>
      <c r="D159" s="371"/>
      <c r="E159" s="370"/>
      <c r="F159" s="371"/>
      <c r="G159" s="373"/>
      <c r="H159" s="374"/>
      <c r="I159" s="374"/>
      <c r="J159" s="368"/>
    </row>
    <row r="160" spans="1:11">
      <c r="A160" s="365"/>
      <c r="B160" s="366"/>
      <c r="C160" s="371" t="s">
        <v>2665</v>
      </c>
      <c r="D160" s="371"/>
      <c r="E160" s="370"/>
      <c r="F160" s="371"/>
      <c r="G160" s="373"/>
      <c r="H160" s="374"/>
      <c r="I160" s="374"/>
      <c r="J160" s="368">
        <f>SUM(J143:J158)</f>
        <v>13613.924472749999</v>
      </c>
    </row>
    <row r="161" spans="1:10" ht="66" customHeight="1">
      <c r="A161" s="365">
        <v>13.6</v>
      </c>
      <c r="B161" s="366">
        <v>800</v>
      </c>
      <c r="C161" s="760" t="s">
        <v>1075</v>
      </c>
      <c r="D161" s="760"/>
      <c r="E161" s="760"/>
      <c r="F161" s="760"/>
      <c r="G161" s="373"/>
      <c r="H161" s="374"/>
      <c r="I161" s="374"/>
      <c r="J161" s="374"/>
    </row>
    <row r="162" spans="1:10">
      <c r="A162" s="369"/>
      <c r="B162" s="370"/>
      <c r="C162" s="372" t="s">
        <v>2826</v>
      </c>
      <c r="D162" s="370"/>
      <c r="E162" s="370"/>
      <c r="F162" s="370"/>
      <c r="G162" s="373"/>
      <c r="H162" s="374"/>
      <c r="I162" s="374"/>
      <c r="J162" s="374"/>
    </row>
    <row r="163" spans="1:10">
      <c r="A163" s="369"/>
      <c r="B163" s="370"/>
      <c r="C163" s="372" t="s">
        <v>2827</v>
      </c>
      <c r="D163" s="370"/>
      <c r="E163" s="370"/>
      <c r="F163" s="370"/>
      <c r="G163" s="373"/>
      <c r="H163" s="374"/>
      <c r="I163" s="374"/>
      <c r="J163" s="374"/>
    </row>
    <row r="164" spans="1:10">
      <c r="A164" s="369"/>
      <c r="B164" s="370"/>
      <c r="C164" s="372" t="s">
        <v>2828</v>
      </c>
      <c r="D164" s="370"/>
      <c r="E164" s="370"/>
      <c r="F164" s="370"/>
      <c r="G164" s="373"/>
      <c r="H164" s="374"/>
      <c r="I164" s="374"/>
      <c r="J164" s="374"/>
    </row>
    <row r="165" spans="1:10">
      <c r="A165" s="365"/>
      <c r="B165" s="366"/>
      <c r="C165" s="371"/>
      <c r="D165" s="371" t="s">
        <v>953</v>
      </c>
      <c r="E165" s="371" t="s">
        <v>2829</v>
      </c>
      <c r="F165" s="371"/>
      <c r="G165" s="373"/>
      <c r="H165" s="374"/>
      <c r="I165" s="374"/>
      <c r="J165" s="374"/>
    </row>
    <row r="166" spans="1:10">
      <c r="A166" s="365"/>
      <c r="B166" s="366"/>
      <c r="C166" s="371"/>
      <c r="D166" s="371"/>
      <c r="E166" s="372" t="s">
        <v>2830</v>
      </c>
      <c r="F166" s="371"/>
      <c r="G166" s="373"/>
      <c r="H166" s="374"/>
      <c r="I166" s="374"/>
      <c r="J166" s="374"/>
    </row>
    <row r="167" spans="1:10" ht="12.75" customHeight="1">
      <c r="A167" s="369"/>
      <c r="B167" s="370"/>
      <c r="C167" s="370"/>
      <c r="D167" s="370"/>
      <c r="E167" s="761" t="s">
        <v>2831</v>
      </c>
      <c r="F167" s="761"/>
      <c r="G167" s="373"/>
      <c r="H167" s="374"/>
      <c r="I167" s="374"/>
      <c r="J167" s="374"/>
    </row>
    <row r="168" spans="1:10" ht="12.75" customHeight="1">
      <c r="A168" s="369"/>
      <c r="B168" s="370"/>
      <c r="C168" s="370"/>
      <c r="D168" s="370"/>
      <c r="E168" s="761" t="s">
        <v>2832</v>
      </c>
      <c r="F168" s="761"/>
      <c r="G168" s="373"/>
      <c r="H168" s="374"/>
      <c r="I168" s="374"/>
      <c r="J168" s="374"/>
    </row>
    <row r="169" spans="1:10">
      <c r="A169" s="369"/>
      <c r="B169" s="370"/>
      <c r="C169" s="370"/>
      <c r="D169" s="370"/>
      <c r="E169" s="372" t="s">
        <v>2833</v>
      </c>
      <c r="F169" s="370"/>
      <c r="G169" s="373"/>
      <c r="H169" s="374"/>
      <c r="I169" s="374"/>
      <c r="J169" s="374"/>
    </row>
    <row r="170" spans="1:10">
      <c r="A170" s="369"/>
      <c r="B170" s="370"/>
      <c r="C170" s="370"/>
      <c r="D170" s="370"/>
      <c r="E170" s="372" t="s">
        <v>2834</v>
      </c>
      <c r="F170" s="370"/>
      <c r="G170" s="373"/>
      <c r="H170" s="374"/>
      <c r="I170" s="374"/>
      <c r="J170" s="374"/>
    </row>
    <row r="171" spans="1:10">
      <c r="A171" s="369"/>
      <c r="B171" s="370"/>
      <c r="C171" s="370"/>
      <c r="D171" s="370"/>
      <c r="E171" s="372" t="s">
        <v>2835</v>
      </c>
      <c r="F171" s="370"/>
      <c r="G171" s="373"/>
      <c r="H171" s="374"/>
      <c r="I171" s="374"/>
      <c r="J171" s="374"/>
    </row>
    <row r="172" spans="1:10">
      <c r="A172" s="369"/>
      <c r="B172" s="370"/>
      <c r="C172" s="370"/>
      <c r="D172" s="370"/>
      <c r="E172" s="372" t="s">
        <v>2836</v>
      </c>
      <c r="F172" s="370"/>
      <c r="G172" s="373" t="s">
        <v>29</v>
      </c>
      <c r="H172" s="374">
        <v>6.2519999999999998</v>
      </c>
      <c r="I172" s="374">
        <f>J192</f>
        <v>6370.3093600000002</v>
      </c>
      <c r="J172" s="374">
        <f>I172*H172</f>
        <v>39827.174118720002</v>
      </c>
    </row>
    <row r="173" spans="1:10">
      <c r="A173" s="365"/>
      <c r="B173" s="366"/>
      <c r="C173" s="371"/>
      <c r="D173" s="371" t="s">
        <v>955</v>
      </c>
      <c r="E173" s="371" t="s">
        <v>2823</v>
      </c>
      <c r="F173" s="371"/>
      <c r="G173" s="373" t="s">
        <v>71</v>
      </c>
      <c r="H173" s="374">
        <v>1.36</v>
      </c>
      <c r="I173" s="374">
        <f>J107</f>
        <v>66885</v>
      </c>
      <c r="J173" s="374">
        <f>H173*I173</f>
        <v>90963.6</v>
      </c>
    </row>
    <row r="174" spans="1:10">
      <c r="A174" s="365"/>
      <c r="B174" s="366"/>
      <c r="C174" s="371"/>
      <c r="D174" s="371" t="s">
        <v>957</v>
      </c>
      <c r="E174" s="371" t="s">
        <v>1390</v>
      </c>
      <c r="F174" s="371"/>
      <c r="G174" s="373"/>
      <c r="H174" s="374"/>
      <c r="I174" s="374"/>
      <c r="J174" s="368">
        <f>SUM(J170:J173)*12.5%</f>
        <v>16348.84676484</v>
      </c>
    </row>
    <row r="175" spans="1:10">
      <c r="A175" s="365"/>
      <c r="B175" s="366"/>
      <c r="C175" s="371"/>
      <c r="D175" s="371"/>
      <c r="E175" s="371"/>
      <c r="F175" s="371"/>
      <c r="G175" s="373"/>
      <c r="H175" s="374"/>
      <c r="I175" s="374"/>
      <c r="J175" s="368"/>
    </row>
    <row r="176" spans="1:10">
      <c r="A176" s="365"/>
      <c r="B176" s="366"/>
      <c r="C176" s="371"/>
      <c r="D176" s="372" t="s">
        <v>2837</v>
      </c>
      <c r="E176" s="371"/>
      <c r="F176" s="371"/>
      <c r="G176" s="373"/>
      <c r="H176" s="374"/>
      <c r="I176" s="374"/>
      <c r="J176" s="374">
        <f>SUM(J172:J174)</f>
        <v>147139.62088356001</v>
      </c>
    </row>
    <row r="177" spans="1:11">
      <c r="A177" s="365"/>
      <c r="B177" s="366"/>
      <c r="C177" s="371"/>
      <c r="D177" s="371" t="s">
        <v>2838</v>
      </c>
      <c r="E177" s="370"/>
      <c r="F177" s="371"/>
      <c r="G177" s="373"/>
      <c r="H177" s="374"/>
      <c r="I177" s="374"/>
      <c r="J177" s="368">
        <f>J176/48</f>
        <v>3065.4087684075002</v>
      </c>
    </row>
    <row r="178" spans="1:11">
      <c r="A178" s="369"/>
      <c r="B178" s="370"/>
      <c r="C178" s="371" t="s">
        <v>2839</v>
      </c>
      <c r="D178" s="370"/>
      <c r="E178" s="370"/>
      <c r="F178" s="370"/>
      <c r="G178" s="373"/>
      <c r="H178" s="374"/>
      <c r="I178" s="374"/>
      <c r="J178" s="374"/>
    </row>
    <row r="179" spans="1:11">
      <c r="A179" s="365"/>
      <c r="B179" s="366"/>
      <c r="C179" s="371"/>
      <c r="D179" s="371" t="s">
        <v>953</v>
      </c>
      <c r="E179" s="371" t="s">
        <v>1293</v>
      </c>
      <c r="F179" s="371"/>
      <c r="G179" s="373"/>
      <c r="H179" s="374"/>
      <c r="I179" s="374"/>
      <c r="J179" s="374"/>
    </row>
    <row r="180" spans="1:11">
      <c r="A180" s="369"/>
      <c r="B180" s="370"/>
      <c r="C180" s="370"/>
      <c r="D180" s="370"/>
      <c r="E180" s="372" t="s">
        <v>79</v>
      </c>
      <c r="F180" s="370"/>
      <c r="G180" s="373" t="s">
        <v>71</v>
      </c>
      <c r="H180" s="374">
        <v>0.4</v>
      </c>
      <c r="I180" s="374">
        <f>Material!D51</f>
        <v>6953.12</v>
      </c>
      <c r="J180" s="374">
        <f>H180*I180</f>
        <v>2781.248</v>
      </c>
    </row>
    <row r="181" spans="1:11">
      <c r="A181" s="369"/>
      <c r="B181" s="370"/>
      <c r="C181" s="370"/>
      <c r="D181" s="370"/>
      <c r="E181" s="372" t="s">
        <v>1860</v>
      </c>
      <c r="F181" s="370"/>
      <c r="G181" s="373" t="s">
        <v>29</v>
      </c>
      <c r="H181" s="374">
        <v>0.45</v>
      </c>
      <c r="I181" s="374">
        <f>Material!D125</f>
        <v>1256</v>
      </c>
      <c r="J181" s="374">
        <f>H181*I181</f>
        <v>565.20000000000005</v>
      </c>
    </row>
    <row r="182" spans="1:11">
      <c r="A182" s="369"/>
      <c r="B182" s="370"/>
      <c r="C182" s="370"/>
      <c r="D182" s="370"/>
      <c r="E182" s="372" t="s">
        <v>2657</v>
      </c>
      <c r="F182" s="370"/>
      <c r="G182" s="373" t="s">
        <v>29</v>
      </c>
      <c r="H182" s="374">
        <v>0.54</v>
      </c>
      <c r="I182" s="374">
        <f>Material!D18</f>
        <v>1398</v>
      </c>
      <c r="J182" s="374">
        <f>I182*H182</f>
        <v>754.92000000000007</v>
      </c>
    </row>
    <row r="183" spans="1:11">
      <c r="A183" s="369"/>
      <c r="B183" s="370"/>
      <c r="C183" s="370"/>
      <c r="D183" s="370"/>
      <c r="E183" s="372" t="s">
        <v>2658</v>
      </c>
      <c r="F183" s="370"/>
      <c r="G183" s="373" t="s">
        <v>29</v>
      </c>
      <c r="H183" s="374">
        <v>0.36</v>
      </c>
      <c r="I183" s="374">
        <f>Material!D17</f>
        <v>1320</v>
      </c>
      <c r="J183" s="374">
        <f>H183*I183</f>
        <v>475.2</v>
      </c>
    </row>
    <row r="184" spans="1:11">
      <c r="A184" s="365"/>
      <c r="B184" s="366"/>
      <c r="C184" s="371"/>
      <c r="D184" s="371" t="s">
        <v>955</v>
      </c>
      <c r="E184" s="371" t="s">
        <v>1230</v>
      </c>
      <c r="F184" s="371"/>
      <c r="G184" s="373"/>
      <c r="H184" s="374"/>
      <c r="I184" s="374"/>
      <c r="J184" s="374"/>
    </row>
    <row r="185" spans="1:11">
      <c r="A185" s="369"/>
      <c r="B185" s="370"/>
      <c r="C185" s="370"/>
      <c r="D185" s="370"/>
      <c r="E185" s="372" t="s">
        <v>17</v>
      </c>
      <c r="F185" s="370"/>
      <c r="G185" s="373" t="s">
        <v>4</v>
      </c>
      <c r="H185" s="374">
        <v>0.08</v>
      </c>
      <c r="I185" s="374">
        <f>Labour!D16</f>
        <v>466.67</v>
      </c>
      <c r="J185" s="374">
        <f>H185*I185</f>
        <v>37.333600000000004</v>
      </c>
    </row>
    <row r="186" spans="1:11">
      <c r="A186" s="369"/>
      <c r="B186" s="370"/>
      <c r="C186" s="370"/>
      <c r="D186" s="370"/>
      <c r="E186" s="372" t="s">
        <v>2288</v>
      </c>
      <c r="F186" s="370"/>
      <c r="G186" s="373" t="s">
        <v>4</v>
      </c>
      <c r="H186" s="374">
        <v>0.12</v>
      </c>
      <c r="I186" s="374">
        <f>Labour!D14</f>
        <v>642.33000000000004</v>
      </c>
      <c r="J186" s="374">
        <f>H186*I186</f>
        <v>77.079599999999999</v>
      </c>
    </row>
    <row r="187" spans="1:11">
      <c r="A187" s="369"/>
      <c r="B187" s="370"/>
      <c r="C187" s="370"/>
      <c r="D187" s="370"/>
      <c r="E187" s="372" t="s">
        <v>18</v>
      </c>
      <c r="F187" s="370"/>
      <c r="G187" s="373" t="s">
        <v>4</v>
      </c>
      <c r="H187" s="374">
        <v>1.73</v>
      </c>
      <c r="I187" s="374">
        <f>Labour!D17</f>
        <v>466.67</v>
      </c>
      <c r="J187" s="374">
        <f>H187*I187</f>
        <v>807.33910000000003</v>
      </c>
    </row>
    <row r="188" spans="1:11">
      <c r="A188" s="369"/>
      <c r="B188" s="370"/>
      <c r="C188" s="370"/>
      <c r="D188" s="370"/>
      <c r="E188" s="372" t="s">
        <v>3</v>
      </c>
      <c r="F188" s="370"/>
      <c r="G188" s="373" t="s">
        <v>4</v>
      </c>
      <c r="H188" s="374">
        <v>0.27</v>
      </c>
      <c r="I188" s="374">
        <f>Labour!D3</f>
        <v>466.67</v>
      </c>
      <c r="J188" s="374">
        <f>I188*H188</f>
        <v>126.00090000000002</v>
      </c>
    </row>
    <row r="189" spans="1:11">
      <c r="A189" s="365"/>
      <c r="B189" s="366"/>
      <c r="C189" s="371"/>
      <c r="D189" s="371" t="s">
        <v>957</v>
      </c>
      <c r="E189" s="371" t="s">
        <v>1231</v>
      </c>
      <c r="F189" s="371"/>
      <c r="G189" s="373"/>
      <c r="H189" s="374"/>
      <c r="I189" s="374"/>
      <c r="J189" s="374"/>
    </row>
    <row r="190" spans="1:11">
      <c r="A190" s="369"/>
      <c r="B190" s="370"/>
      <c r="C190" s="370"/>
      <c r="D190" s="370"/>
      <c r="E190" s="372" t="s">
        <v>2030</v>
      </c>
      <c r="F190" s="370"/>
      <c r="G190" s="373" t="s">
        <v>89</v>
      </c>
      <c r="H190" s="374">
        <v>0.4</v>
      </c>
      <c r="I190" s="374">
        <f>'Plant &amp; Machinery'!G12</f>
        <v>492</v>
      </c>
      <c r="J190" s="374">
        <f>H190*I190</f>
        <v>196.8</v>
      </c>
    </row>
    <row r="191" spans="1:11" ht="12.75" customHeight="1">
      <c r="A191" s="365"/>
      <c r="B191" s="366"/>
      <c r="C191" s="371"/>
      <c r="D191" s="371" t="s">
        <v>959</v>
      </c>
      <c r="E191" s="760" t="s">
        <v>2840</v>
      </c>
      <c r="F191" s="760"/>
      <c r="G191" s="373"/>
      <c r="H191" s="374"/>
      <c r="I191" s="374"/>
      <c r="J191" s="368">
        <f>SUM(J180:J183)*12%</f>
        <v>549.18816000000004</v>
      </c>
      <c r="K191" t="s">
        <v>1584</v>
      </c>
    </row>
    <row r="192" spans="1:11">
      <c r="A192" s="365"/>
      <c r="B192" s="366"/>
      <c r="C192" s="371"/>
      <c r="D192" s="371"/>
      <c r="E192" s="371" t="s">
        <v>2841</v>
      </c>
      <c r="F192" s="375"/>
      <c r="G192" s="373"/>
      <c r="H192" s="374"/>
      <c r="I192" s="374"/>
      <c r="J192" s="368">
        <f>SUM(J180:J191)</f>
        <v>6370.3093600000002</v>
      </c>
    </row>
    <row r="193" spans="1:10" ht="27.75" customHeight="1">
      <c r="A193" s="369"/>
      <c r="B193" s="378" t="s">
        <v>726</v>
      </c>
      <c r="C193" s="379">
        <v>1</v>
      </c>
      <c r="D193" s="759" t="s">
        <v>2842</v>
      </c>
      <c r="E193" s="759"/>
      <c r="F193" s="759"/>
      <c r="G193" s="373"/>
      <c r="H193" s="374"/>
      <c r="I193" s="374"/>
      <c r="J193" s="374"/>
    </row>
    <row r="194" spans="1:10" ht="26.25" customHeight="1">
      <c r="A194" s="369"/>
      <c r="B194" s="370"/>
      <c r="C194" s="379">
        <v>2</v>
      </c>
      <c r="D194" s="759" t="s">
        <v>2843</v>
      </c>
      <c r="E194" s="759"/>
      <c r="F194" s="759"/>
      <c r="G194" s="373"/>
      <c r="H194" s="374"/>
      <c r="I194" s="374"/>
      <c r="J194" s="374"/>
    </row>
    <row r="195" spans="1:10" ht="26.25" customHeight="1">
      <c r="A195" s="365">
        <v>13.7</v>
      </c>
      <c r="B195" s="366">
        <v>1200</v>
      </c>
      <c r="C195" s="760" t="s">
        <v>1076</v>
      </c>
      <c r="D195" s="760"/>
      <c r="E195" s="760"/>
      <c r="F195" s="760"/>
      <c r="G195" s="373"/>
      <c r="H195" s="374"/>
      <c r="I195" s="374"/>
      <c r="J195" s="374"/>
    </row>
    <row r="196" spans="1:10">
      <c r="A196" s="369"/>
      <c r="B196" s="370"/>
      <c r="C196" s="372" t="s">
        <v>2826</v>
      </c>
      <c r="D196" s="370"/>
      <c r="E196" s="370"/>
      <c r="F196" s="370"/>
      <c r="G196" s="373"/>
      <c r="H196" s="374"/>
      <c r="I196" s="374"/>
      <c r="J196" s="374"/>
    </row>
    <row r="197" spans="1:10">
      <c r="A197" s="369"/>
      <c r="B197" s="370"/>
      <c r="C197" s="372" t="s">
        <v>2844</v>
      </c>
      <c r="D197" s="370"/>
      <c r="E197" s="370"/>
      <c r="F197" s="370"/>
      <c r="G197" s="373"/>
      <c r="H197" s="374"/>
      <c r="I197" s="374"/>
      <c r="J197" s="374"/>
    </row>
    <row r="198" spans="1:10">
      <c r="A198" s="365"/>
      <c r="B198" s="366"/>
      <c r="C198" s="371" t="s">
        <v>953</v>
      </c>
      <c r="D198" s="371" t="s">
        <v>1293</v>
      </c>
      <c r="E198" s="371"/>
      <c r="F198" s="371"/>
      <c r="G198" s="373"/>
      <c r="H198" s="374"/>
      <c r="I198" s="374"/>
      <c r="J198" s="374"/>
    </row>
    <row r="199" spans="1:10">
      <c r="A199" s="365"/>
      <c r="B199" s="366"/>
      <c r="C199" s="371"/>
      <c r="D199" s="372" t="s">
        <v>596</v>
      </c>
      <c r="E199" s="372" t="s">
        <v>2845</v>
      </c>
      <c r="F199" s="371"/>
      <c r="G199" s="373" t="s">
        <v>71</v>
      </c>
      <c r="H199" s="380">
        <v>2.9460000000000002</v>
      </c>
      <c r="I199" s="374">
        <f>Material!D103</f>
        <v>85000</v>
      </c>
      <c r="J199" s="374">
        <f>H199*I199</f>
        <v>250410.00000000003</v>
      </c>
    </row>
    <row r="200" spans="1:10">
      <c r="A200" s="365"/>
      <c r="B200" s="366"/>
      <c r="C200" s="371"/>
      <c r="D200" s="372" t="s">
        <v>599</v>
      </c>
      <c r="E200" s="372" t="s">
        <v>2846</v>
      </c>
      <c r="F200" s="371"/>
      <c r="G200" s="373" t="s">
        <v>71</v>
      </c>
      <c r="H200" s="380">
        <v>1.012</v>
      </c>
      <c r="I200" s="374">
        <f>Material!D103</f>
        <v>85000</v>
      </c>
      <c r="J200" s="374">
        <f>H200*I200</f>
        <v>86020</v>
      </c>
    </row>
    <row r="201" spans="1:10">
      <c r="A201" s="365"/>
      <c r="B201" s="366"/>
      <c r="C201" s="371"/>
      <c r="D201" s="372" t="s">
        <v>602</v>
      </c>
      <c r="E201" s="372" t="s">
        <v>2847</v>
      </c>
      <c r="F201" s="371"/>
      <c r="G201" s="373" t="s">
        <v>71</v>
      </c>
      <c r="H201" s="374">
        <v>0.18</v>
      </c>
      <c r="I201" s="374">
        <f>Material!D130</f>
        <v>63700</v>
      </c>
      <c r="J201" s="374">
        <f>H201*I201</f>
        <v>11466</v>
      </c>
    </row>
    <row r="202" spans="1:10">
      <c r="A202" s="365"/>
      <c r="B202" s="366"/>
      <c r="C202" s="371"/>
      <c r="D202" s="372" t="s">
        <v>2848</v>
      </c>
      <c r="E202" s="372" t="s">
        <v>2849</v>
      </c>
      <c r="F202" s="371"/>
      <c r="G202" s="373" t="s">
        <v>71</v>
      </c>
      <c r="H202" s="374">
        <v>0.15</v>
      </c>
      <c r="I202" s="374">
        <f>Material!D107</f>
        <v>97</v>
      </c>
      <c r="J202" s="374">
        <f>I202*H202</f>
        <v>14.549999999999999</v>
      </c>
    </row>
    <row r="203" spans="1:10">
      <c r="A203" s="365"/>
      <c r="B203" s="366"/>
      <c r="C203" s="371" t="s">
        <v>955</v>
      </c>
      <c r="D203" s="371" t="s">
        <v>1230</v>
      </c>
      <c r="E203" s="371"/>
      <c r="F203" s="371"/>
      <c r="G203" s="373"/>
      <c r="H203" s="374"/>
      <c r="I203" s="374"/>
      <c r="J203" s="374"/>
    </row>
    <row r="204" spans="1:10">
      <c r="A204" s="369"/>
      <c r="B204" s="370"/>
      <c r="C204" s="370"/>
      <c r="D204" s="372" t="s">
        <v>17</v>
      </c>
      <c r="E204" s="370"/>
      <c r="F204" s="370"/>
      <c r="G204" s="373" t="s">
        <v>4</v>
      </c>
      <c r="H204" s="374">
        <v>2.8</v>
      </c>
      <c r="I204" s="374">
        <f>Labour!D16</f>
        <v>466.67</v>
      </c>
      <c r="J204" s="374">
        <f>H204*I204</f>
        <v>1306.6759999999999</v>
      </c>
    </row>
    <row r="205" spans="1:10">
      <c r="A205" s="369"/>
      <c r="B205" s="370"/>
      <c r="C205" s="370"/>
      <c r="D205" s="372" t="s">
        <v>6</v>
      </c>
      <c r="E205" s="370"/>
      <c r="F205" s="370"/>
      <c r="G205" s="373" t="s">
        <v>4</v>
      </c>
      <c r="H205" s="374">
        <v>30</v>
      </c>
      <c r="I205" s="374">
        <f>Labour!D5</f>
        <v>527.33000000000004</v>
      </c>
      <c r="J205" s="374">
        <f>I205*H205</f>
        <v>15819.900000000001</v>
      </c>
    </row>
    <row r="206" spans="1:10">
      <c r="A206" s="369"/>
      <c r="B206" s="370"/>
      <c r="C206" s="370"/>
      <c r="D206" s="372" t="s">
        <v>18</v>
      </c>
      <c r="E206" s="370"/>
      <c r="F206" s="370"/>
      <c r="G206" s="373" t="s">
        <v>4</v>
      </c>
      <c r="H206" s="374">
        <v>40</v>
      </c>
      <c r="I206" s="374">
        <f>Labour!D17</f>
        <v>466.67</v>
      </c>
      <c r="J206" s="374">
        <f>H206*I206</f>
        <v>18666.8</v>
      </c>
    </row>
    <row r="207" spans="1:10" ht="12.75" customHeight="1">
      <c r="A207" s="365"/>
      <c r="B207" s="366"/>
      <c r="C207" s="371" t="s">
        <v>957</v>
      </c>
      <c r="D207" s="760" t="s">
        <v>2850</v>
      </c>
      <c r="E207" s="760"/>
      <c r="F207" s="760"/>
      <c r="G207" s="373"/>
      <c r="H207" s="374"/>
      <c r="I207" s="374"/>
      <c r="J207" s="368">
        <f>SUM(J199:J202)*5%</f>
        <v>17395.5275</v>
      </c>
    </row>
    <row r="208" spans="1:10" ht="12.75" customHeight="1">
      <c r="A208" s="365"/>
      <c r="B208" s="366"/>
      <c r="C208" s="371" t="s">
        <v>959</v>
      </c>
      <c r="D208" s="760" t="s">
        <v>2851</v>
      </c>
      <c r="E208" s="760"/>
      <c r="F208" s="760"/>
      <c r="G208" s="373"/>
      <c r="H208" s="374"/>
      <c r="I208" s="374"/>
      <c r="J208" s="368">
        <f>SUM(J199:J202)*1%</f>
        <v>3479.1055000000001</v>
      </c>
    </row>
    <row r="209" spans="1:10" ht="12.75" customHeight="1">
      <c r="A209" s="365"/>
      <c r="B209" s="366"/>
      <c r="C209" s="371" t="s">
        <v>961</v>
      </c>
      <c r="D209" s="760" t="s">
        <v>2852</v>
      </c>
      <c r="E209" s="760"/>
      <c r="F209" s="760"/>
      <c r="G209" s="373"/>
      <c r="H209" s="374"/>
      <c r="I209" s="374"/>
      <c r="J209" s="368">
        <f>SUM(J199:J202)*1%</f>
        <v>3479.1055000000001</v>
      </c>
    </row>
    <row r="210" spans="1:10">
      <c r="A210" s="365"/>
      <c r="B210" s="366"/>
      <c r="C210" s="371" t="s">
        <v>963</v>
      </c>
      <c r="D210" s="371" t="s">
        <v>2853</v>
      </c>
      <c r="E210" s="371"/>
      <c r="F210" s="371"/>
      <c r="G210" s="373"/>
      <c r="H210" s="374"/>
      <c r="I210" s="374"/>
      <c r="J210" s="368">
        <f>SUM(J199:J209)*12.5%</f>
        <v>51007.208062500002</v>
      </c>
    </row>
    <row r="211" spans="1:10">
      <c r="A211" s="365"/>
      <c r="B211" s="366"/>
      <c r="C211" s="371"/>
      <c r="D211" s="371"/>
      <c r="E211" s="371"/>
      <c r="F211" s="371"/>
      <c r="G211" s="373"/>
      <c r="H211" s="374"/>
      <c r="I211" s="374"/>
      <c r="J211" s="368"/>
    </row>
    <row r="212" spans="1:10">
      <c r="A212" s="365"/>
      <c r="B212" s="366"/>
      <c r="C212" s="371" t="s">
        <v>2854</v>
      </c>
      <c r="D212" s="371"/>
      <c r="E212" s="371"/>
      <c r="F212" s="371"/>
      <c r="G212" s="373"/>
      <c r="H212" s="374"/>
      <c r="I212" s="374"/>
      <c r="J212" s="368">
        <f>J210/100</f>
        <v>510.07208062500001</v>
      </c>
    </row>
    <row r="213" spans="1:10" ht="28.5" customHeight="1">
      <c r="A213" s="369"/>
      <c r="B213" s="378" t="s">
        <v>726</v>
      </c>
      <c r="C213" s="759" t="s">
        <v>2855</v>
      </c>
      <c r="D213" s="759"/>
      <c r="E213" s="759"/>
      <c r="F213" s="759"/>
      <c r="G213" s="373"/>
      <c r="H213" s="374"/>
      <c r="I213" s="374"/>
      <c r="J213" s="374"/>
    </row>
    <row r="214" spans="1:10" ht="68.25" customHeight="1">
      <c r="A214" s="365">
        <v>13.8</v>
      </c>
      <c r="B214" s="366">
        <v>1200</v>
      </c>
      <c r="C214" s="760" t="s">
        <v>1077</v>
      </c>
      <c r="D214" s="760"/>
      <c r="E214" s="760"/>
      <c r="F214" s="760"/>
      <c r="G214" s="373"/>
      <c r="H214" s="374"/>
      <c r="I214" s="374"/>
      <c r="J214" s="374"/>
    </row>
    <row r="215" spans="1:10">
      <c r="A215" s="369"/>
      <c r="B215" s="370"/>
      <c r="C215" s="372" t="s">
        <v>2568</v>
      </c>
      <c r="D215" s="370"/>
      <c r="E215" s="370"/>
      <c r="F215" s="370"/>
      <c r="G215" s="373"/>
      <c r="H215" s="374"/>
      <c r="I215" s="374"/>
      <c r="J215" s="374"/>
    </row>
    <row r="216" spans="1:10">
      <c r="A216" s="369"/>
      <c r="B216" s="370"/>
      <c r="C216" s="372" t="s">
        <v>2856</v>
      </c>
      <c r="D216" s="370"/>
      <c r="E216" s="370"/>
      <c r="F216" s="370"/>
      <c r="G216" s="373"/>
      <c r="H216" s="374"/>
      <c r="I216" s="374"/>
      <c r="J216" s="374"/>
    </row>
    <row r="217" spans="1:10">
      <c r="A217" s="365"/>
      <c r="B217" s="366"/>
      <c r="C217" s="371" t="s">
        <v>953</v>
      </c>
      <c r="D217" s="371" t="s">
        <v>1293</v>
      </c>
      <c r="E217" s="371"/>
      <c r="F217" s="371"/>
      <c r="G217" s="373"/>
      <c r="H217" s="374"/>
      <c r="I217" s="374"/>
      <c r="J217" s="374"/>
    </row>
    <row r="218" spans="1:10">
      <c r="A218" s="365"/>
      <c r="B218" s="366"/>
      <c r="C218" s="371"/>
      <c r="D218" s="372" t="s">
        <v>576</v>
      </c>
      <c r="E218" s="372" t="s">
        <v>2857</v>
      </c>
      <c r="F218" s="371"/>
      <c r="G218" s="373" t="s">
        <v>71</v>
      </c>
      <c r="H218" s="374">
        <v>0.13</v>
      </c>
      <c r="I218" s="374">
        <f>Material!D103</f>
        <v>85000</v>
      </c>
      <c r="J218" s="374">
        <f>H218*I218</f>
        <v>11050</v>
      </c>
    </row>
    <row r="219" spans="1:10">
      <c r="A219" s="369"/>
      <c r="B219" s="370"/>
      <c r="C219" s="370"/>
      <c r="D219" s="370"/>
      <c r="E219" s="372" t="s">
        <v>2858</v>
      </c>
      <c r="F219" s="370"/>
      <c r="G219" s="373"/>
      <c r="H219" s="374"/>
      <c r="I219" s="374"/>
      <c r="J219" s="374"/>
    </row>
    <row r="220" spans="1:10">
      <c r="A220" s="365"/>
      <c r="B220" s="366"/>
      <c r="C220" s="371"/>
      <c r="D220" s="372" t="s">
        <v>578</v>
      </c>
      <c r="E220" s="372" t="s">
        <v>2859</v>
      </c>
      <c r="F220" s="371"/>
      <c r="G220" s="373" t="s">
        <v>27</v>
      </c>
      <c r="H220" s="374">
        <v>60</v>
      </c>
      <c r="I220" s="374">
        <f>Material!D128</f>
        <v>490</v>
      </c>
      <c r="J220" s="374">
        <f>I220*H220</f>
        <v>29400</v>
      </c>
    </row>
    <row r="221" spans="1:10">
      <c r="A221" s="369"/>
      <c r="B221" s="370"/>
      <c r="C221" s="370"/>
      <c r="D221" s="370"/>
      <c r="E221" s="372" t="s">
        <v>2860</v>
      </c>
      <c r="F221" s="370"/>
      <c r="G221" s="373"/>
      <c r="H221" s="374"/>
      <c r="I221" s="374"/>
      <c r="J221" s="374"/>
    </row>
    <row r="222" spans="1:10">
      <c r="A222" s="365"/>
      <c r="B222" s="366"/>
      <c r="C222" s="371"/>
      <c r="D222" s="372" t="s">
        <v>580</v>
      </c>
      <c r="E222" s="372" t="s">
        <v>2861</v>
      </c>
      <c r="F222" s="371"/>
      <c r="G222" s="373" t="s">
        <v>71</v>
      </c>
      <c r="H222" s="374">
        <v>0.05</v>
      </c>
      <c r="I222" s="374">
        <f>Material!D107</f>
        <v>97</v>
      </c>
      <c r="J222" s="374">
        <f>I222*H222</f>
        <v>4.8500000000000005</v>
      </c>
    </row>
    <row r="223" spans="1:10" ht="39.75" customHeight="1">
      <c r="A223" s="365"/>
      <c r="B223" s="366"/>
      <c r="C223" s="371"/>
      <c r="D223" s="371"/>
      <c r="E223" s="761" t="s">
        <v>2862</v>
      </c>
      <c r="F223" s="761"/>
      <c r="G223" s="373"/>
      <c r="H223" s="374"/>
      <c r="I223" s="374"/>
      <c r="J223" s="374">
        <v>821.66500000000019</v>
      </c>
    </row>
    <row r="224" spans="1:10" ht="42.75" customHeight="1">
      <c r="A224" s="365"/>
      <c r="B224" s="366"/>
      <c r="C224" s="371"/>
      <c r="D224" s="371"/>
      <c r="E224" s="761" t="s">
        <v>2863</v>
      </c>
      <c r="F224" s="761"/>
      <c r="G224" s="373"/>
      <c r="H224" s="374"/>
      <c r="I224" s="374"/>
      <c r="J224" s="374">
        <v>164.33300000000003</v>
      </c>
    </row>
    <row r="225" spans="1:10">
      <c r="A225" s="365"/>
      <c r="B225" s="366"/>
      <c r="C225" s="371" t="s">
        <v>955</v>
      </c>
      <c r="D225" s="371" t="s">
        <v>1230</v>
      </c>
      <c r="E225" s="371"/>
      <c r="F225" s="371"/>
      <c r="G225" s="373"/>
      <c r="H225" s="374"/>
      <c r="I225" s="374"/>
      <c r="J225" s="374"/>
    </row>
    <row r="226" spans="1:10">
      <c r="A226" s="369"/>
      <c r="B226" s="370"/>
      <c r="C226" s="370"/>
      <c r="D226" s="372" t="s">
        <v>17</v>
      </c>
      <c r="E226" s="370"/>
      <c r="F226" s="370"/>
      <c r="G226" s="373" t="s">
        <v>4</v>
      </c>
      <c r="H226" s="374">
        <v>0.56000000000000005</v>
      </c>
      <c r="I226" s="374">
        <f>Labour!D16</f>
        <v>466.67</v>
      </c>
      <c r="J226" s="374">
        <f>H226*I226</f>
        <v>261.33520000000004</v>
      </c>
    </row>
    <row r="227" spans="1:10">
      <c r="A227" s="369"/>
      <c r="B227" s="370"/>
      <c r="C227" s="370"/>
      <c r="D227" s="372" t="s">
        <v>6</v>
      </c>
      <c r="E227" s="370"/>
      <c r="F227" s="370"/>
      <c r="G227" s="373" t="s">
        <v>4</v>
      </c>
      <c r="H227" s="374">
        <v>6</v>
      </c>
      <c r="I227" s="374">
        <f>Labour!D5</f>
        <v>527.33000000000004</v>
      </c>
      <c r="J227" s="374">
        <f>I227*H227</f>
        <v>3163.9800000000005</v>
      </c>
    </row>
    <row r="228" spans="1:10">
      <c r="A228" s="369"/>
      <c r="B228" s="370"/>
      <c r="C228" s="370"/>
      <c r="D228" s="372" t="s">
        <v>18</v>
      </c>
      <c r="E228" s="370"/>
      <c r="F228" s="370"/>
      <c r="G228" s="373" t="s">
        <v>4</v>
      </c>
      <c r="H228" s="374">
        <v>8</v>
      </c>
      <c r="I228" s="374">
        <f>Labour!D17</f>
        <v>466.67</v>
      </c>
      <c r="J228" s="374">
        <f>H228*I228</f>
        <v>3733.36</v>
      </c>
    </row>
    <row r="229" spans="1:10">
      <c r="A229" s="365"/>
      <c r="B229" s="366"/>
      <c r="C229" s="371" t="s">
        <v>957</v>
      </c>
      <c r="D229" s="371" t="s">
        <v>1390</v>
      </c>
      <c r="E229" s="371"/>
      <c r="F229" s="371"/>
      <c r="G229" s="373"/>
      <c r="H229" s="374"/>
      <c r="I229" s="374"/>
      <c r="J229" s="368">
        <f>SUM(J218:J228)*12.5%</f>
        <v>6074.9404000000004</v>
      </c>
    </row>
    <row r="230" spans="1:10">
      <c r="A230" s="365"/>
      <c r="B230" s="366"/>
      <c r="C230" s="371"/>
      <c r="D230" s="371"/>
      <c r="E230" s="371"/>
      <c r="F230" s="371"/>
      <c r="G230" s="373"/>
      <c r="H230" s="374"/>
      <c r="I230" s="374"/>
      <c r="J230" s="368"/>
    </row>
    <row r="231" spans="1:10">
      <c r="A231" s="369"/>
      <c r="B231" s="370"/>
      <c r="C231" s="372" t="s">
        <v>2864</v>
      </c>
      <c r="D231" s="370"/>
      <c r="E231" s="370"/>
      <c r="F231" s="370"/>
      <c r="G231" s="373"/>
      <c r="H231" s="374"/>
      <c r="I231" s="374"/>
      <c r="J231" s="374">
        <f>SUM(J218:J229)</f>
        <v>54674.463600000003</v>
      </c>
    </row>
    <row r="232" spans="1:10">
      <c r="A232" s="365"/>
      <c r="B232" s="366"/>
      <c r="C232" s="371" t="s">
        <v>2865</v>
      </c>
      <c r="D232" s="371"/>
      <c r="E232" s="371"/>
      <c r="F232" s="371"/>
      <c r="G232" s="373"/>
      <c r="H232" s="374"/>
      <c r="I232" s="374"/>
      <c r="J232" s="368">
        <f>J231/20</f>
        <v>2733.72318</v>
      </c>
    </row>
    <row r="233" spans="1:10" ht="42.75" customHeight="1">
      <c r="A233" s="365">
        <v>13.9</v>
      </c>
      <c r="B233" s="366">
        <v>600</v>
      </c>
      <c r="C233" s="760" t="s">
        <v>1078</v>
      </c>
      <c r="D233" s="760"/>
      <c r="E233" s="760"/>
      <c r="F233" s="760"/>
      <c r="G233" s="373"/>
      <c r="H233" s="374"/>
      <c r="I233" s="374"/>
      <c r="J233" s="374"/>
    </row>
    <row r="234" spans="1:10">
      <c r="A234" s="369"/>
      <c r="B234" s="370"/>
      <c r="C234" s="370"/>
      <c r="D234" s="372" t="s">
        <v>1404</v>
      </c>
      <c r="E234" s="370"/>
      <c r="F234" s="370"/>
      <c r="G234" s="370"/>
      <c r="H234" s="370"/>
      <c r="I234" s="370"/>
      <c r="J234" s="370"/>
    </row>
    <row r="235" spans="1:10">
      <c r="A235" s="365"/>
      <c r="B235" s="366"/>
      <c r="C235" s="371"/>
      <c r="D235" s="371" t="s">
        <v>953</v>
      </c>
      <c r="E235" s="371" t="s">
        <v>1293</v>
      </c>
      <c r="F235" s="371"/>
      <c r="G235" s="367"/>
      <c r="H235" s="368"/>
      <c r="I235" s="368"/>
      <c r="J235" s="368"/>
    </row>
    <row r="236" spans="1:10">
      <c r="A236" s="369"/>
      <c r="B236" s="370"/>
      <c r="C236" s="370"/>
      <c r="D236" s="370"/>
      <c r="E236" s="372" t="s">
        <v>2711</v>
      </c>
      <c r="F236" s="370"/>
      <c r="G236" s="373" t="s">
        <v>56</v>
      </c>
      <c r="H236" s="374">
        <v>500</v>
      </c>
      <c r="I236" s="374">
        <f>Material!D50</f>
        <v>8</v>
      </c>
      <c r="J236" s="374">
        <f>I236*H236</f>
        <v>4000</v>
      </c>
    </row>
    <row r="237" spans="1:10">
      <c r="A237" s="365"/>
      <c r="B237" s="366"/>
      <c r="C237" s="371"/>
      <c r="D237" s="371"/>
      <c r="E237" s="372" t="s">
        <v>2712</v>
      </c>
      <c r="F237" s="371"/>
      <c r="G237" s="373" t="s">
        <v>29</v>
      </c>
      <c r="H237" s="374">
        <v>0.24</v>
      </c>
      <c r="I237" s="374">
        <f>'Chapter-11_Road'!J307</f>
        <v>5340.8945999999996</v>
      </c>
      <c r="J237" s="374">
        <f>H237*I237</f>
        <v>1281.8147039999999</v>
      </c>
    </row>
    <row r="238" spans="1:10">
      <c r="A238" s="365"/>
      <c r="B238" s="366"/>
      <c r="C238" s="371"/>
      <c r="D238" s="371" t="s">
        <v>1269</v>
      </c>
      <c r="E238" s="371" t="s">
        <v>1230</v>
      </c>
      <c r="F238" s="371"/>
      <c r="G238" s="367"/>
      <c r="H238" s="368"/>
      <c r="I238" s="368"/>
      <c r="J238" s="368"/>
    </row>
    <row r="239" spans="1:10">
      <c r="A239" s="369"/>
      <c r="B239" s="370"/>
      <c r="C239" s="370"/>
      <c r="D239" s="370"/>
      <c r="E239" s="372" t="s">
        <v>17</v>
      </c>
      <c r="F239" s="370"/>
      <c r="G239" s="373" t="s">
        <v>4</v>
      </c>
      <c r="H239" s="374">
        <v>0.09</v>
      </c>
      <c r="I239" s="374">
        <f>Labour!D16</f>
        <v>466.67</v>
      </c>
      <c r="J239" s="374">
        <f>H239*I239</f>
        <v>42.000300000000003</v>
      </c>
    </row>
    <row r="240" spans="1:10">
      <c r="A240" s="369"/>
      <c r="B240" s="370"/>
      <c r="C240" s="370"/>
      <c r="D240" s="370"/>
      <c r="E240" s="372" t="s">
        <v>1849</v>
      </c>
      <c r="F240" s="370"/>
      <c r="G240" s="373" t="s">
        <v>4</v>
      </c>
      <c r="H240" s="374">
        <v>0.8</v>
      </c>
      <c r="I240" s="374">
        <f>Labour!D14</f>
        <v>642.33000000000004</v>
      </c>
      <c r="J240" s="374">
        <f>H240*I240</f>
        <v>513.86400000000003</v>
      </c>
    </row>
    <row r="241" spans="1:10">
      <c r="A241" s="369"/>
      <c r="B241" s="370"/>
      <c r="C241" s="370"/>
      <c r="D241" s="370"/>
      <c r="E241" s="372" t="s">
        <v>18</v>
      </c>
      <c r="F241" s="370"/>
      <c r="G241" s="373" t="s">
        <v>4</v>
      </c>
      <c r="H241" s="374">
        <v>1.6</v>
      </c>
      <c r="I241" s="374">
        <f>Labour!D17</f>
        <v>466.67</v>
      </c>
      <c r="J241" s="374">
        <f>H241*I241</f>
        <v>746.67200000000003</v>
      </c>
    </row>
    <row r="242" spans="1:10">
      <c r="A242" s="369"/>
      <c r="B242" s="370"/>
      <c r="C242" s="370"/>
      <c r="D242" s="370"/>
      <c r="E242" s="372" t="s">
        <v>3</v>
      </c>
      <c r="F242" s="370"/>
      <c r="G242" s="373" t="s">
        <v>4</v>
      </c>
      <c r="H242" s="374">
        <v>0.2</v>
      </c>
      <c r="I242" s="374">
        <f>Labour!D3</f>
        <v>466.67</v>
      </c>
      <c r="J242" s="374">
        <f>I242*H242</f>
        <v>93.334000000000003</v>
      </c>
    </row>
    <row r="243" spans="1:10">
      <c r="A243" s="365"/>
      <c r="B243" s="366"/>
      <c r="C243" s="371"/>
      <c r="D243" s="371" t="s">
        <v>1261</v>
      </c>
      <c r="E243" s="371" t="s">
        <v>1390</v>
      </c>
      <c r="F243" s="371"/>
      <c r="G243" s="367"/>
      <c r="H243" s="368"/>
      <c r="I243" s="368"/>
      <c r="J243" s="368">
        <f>SUM(J235:J242)*12.5%</f>
        <v>834.71062549999999</v>
      </c>
    </row>
    <row r="244" spans="1:10">
      <c r="A244" s="365"/>
      <c r="B244" s="366"/>
      <c r="C244" s="371"/>
      <c r="D244" s="371"/>
      <c r="E244" s="371"/>
      <c r="F244" s="371"/>
      <c r="G244" s="367"/>
      <c r="H244" s="368"/>
      <c r="I244" s="368"/>
      <c r="J244" s="368"/>
    </row>
    <row r="245" spans="1:10">
      <c r="A245" s="365"/>
      <c r="B245" s="366"/>
      <c r="C245" s="371"/>
      <c r="D245" s="371" t="s">
        <v>1435</v>
      </c>
      <c r="E245" s="371"/>
      <c r="F245" s="371"/>
      <c r="G245" s="367"/>
      <c r="H245" s="368"/>
      <c r="I245" s="368"/>
      <c r="J245" s="368">
        <f>SUM(J236:J243)</f>
        <v>7512.3956294999998</v>
      </c>
    </row>
    <row r="246" spans="1:10" ht="29.25" customHeight="1">
      <c r="A246" s="365" t="s">
        <v>1079</v>
      </c>
      <c r="B246" s="366">
        <v>1200</v>
      </c>
      <c r="C246" s="760" t="s">
        <v>1080</v>
      </c>
      <c r="D246" s="760"/>
      <c r="E246" s="760"/>
      <c r="F246" s="760"/>
      <c r="G246" s="373"/>
      <c r="H246" s="374"/>
      <c r="I246" s="374"/>
      <c r="J246" s="374"/>
    </row>
    <row r="247" spans="1:10">
      <c r="A247" s="369"/>
      <c r="B247" s="370"/>
      <c r="C247" s="372" t="s">
        <v>2866</v>
      </c>
      <c r="D247" s="370"/>
      <c r="E247" s="370"/>
      <c r="F247" s="370"/>
      <c r="G247" s="373"/>
      <c r="H247" s="374"/>
      <c r="I247" s="374"/>
      <c r="J247" s="374"/>
    </row>
    <row r="248" spans="1:10">
      <c r="A248" s="365"/>
      <c r="B248" s="366"/>
      <c r="C248" s="371" t="s">
        <v>953</v>
      </c>
      <c r="D248" s="371" t="s">
        <v>1293</v>
      </c>
      <c r="E248" s="371"/>
      <c r="F248" s="371"/>
      <c r="G248" s="373"/>
      <c r="H248" s="374"/>
      <c r="I248" s="374"/>
      <c r="J248" s="374"/>
    </row>
    <row r="249" spans="1:10" ht="27.75" customHeight="1">
      <c r="A249" s="365"/>
      <c r="B249" s="366"/>
      <c r="C249" s="371"/>
      <c r="D249" s="372" t="s">
        <v>576</v>
      </c>
      <c r="E249" s="761" t="s">
        <v>2867</v>
      </c>
      <c r="F249" s="761"/>
      <c r="G249" s="373" t="s">
        <v>65</v>
      </c>
      <c r="H249" s="374">
        <v>4</v>
      </c>
      <c r="I249" s="374">
        <f>Material!D58</f>
        <v>170</v>
      </c>
      <c r="J249" s="374">
        <f>I249*H249</f>
        <v>680</v>
      </c>
    </row>
    <row r="250" spans="1:10">
      <c r="A250" s="365"/>
      <c r="B250" s="366"/>
      <c r="C250" s="371"/>
      <c r="D250" s="372" t="s">
        <v>578</v>
      </c>
      <c r="E250" s="372" t="s">
        <v>2868</v>
      </c>
      <c r="F250" s="371"/>
      <c r="G250" s="373" t="s">
        <v>27</v>
      </c>
      <c r="H250" s="374">
        <v>1</v>
      </c>
      <c r="I250" s="374">
        <f>Material!D84</f>
        <v>850</v>
      </c>
      <c r="J250" s="374">
        <f>I250*H250</f>
        <v>850</v>
      </c>
    </row>
    <row r="251" spans="1:10">
      <c r="A251" s="365"/>
      <c r="B251" s="366"/>
      <c r="C251" s="371" t="s">
        <v>955</v>
      </c>
      <c r="D251" s="371" t="s">
        <v>1230</v>
      </c>
      <c r="E251" s="371"/>
      <c r="F251" s="371"/>
      <c r="G251" s="373"/>
      <c r="H251" s="374"/>
      <c r="I251" s="374"/>
      <c r="J251" s="374"/>
    </row>
    <row r="252" spans="1:10">
      <c r="A252" s="369"/>
      <c r="B252" s="370"/>
      <c r="C252" s="370"/>
      <c r="D252" s="371" t="s">
        <v>2869</v>
      </c>
      <c r="E252" s="370"/>
      <c r="F252" s="370"/>
      <c r="G252" s="373"/>
      <c r="H252" s="374"/>
      <c r="I252" s="374"/>
      <c r="J252" s="374"/>
    </row>
    <row r="253" spans="1:10">
      <c r="A253" s="369"/>
      <c r="B253" s="370"/>
      <c r="C253" s="370"/>
      <c r="D253" s="372" t="s">
        <v>17</v>
      </c>
      <c r="E253" s="370"/>
      <c r="F253" s="370"/>
      <c r="G253" s="373" t="s">
        <v>4</v>
      </c>
      <c r="H253" s="374">
        <v>0.02</v>
      </c>
      <c r="I253" s="374">
        <f>Labour!D16</f>
        <v>466.67</v>
      </c>
      <c r="J253" s="374">
        <f>H253*I253</f>
        <v>9.333400000000001</v>
      </c>
    </row>
    <row r="254" spans="1:10">
      <c r="A254" s="365"/>
      <c r="B254" s="366"/>
      <c r="C254" s="371"/>
      <c r="D254" s="372" t="s">
        <v>2870</v>
      </c>
      <c r="E254" s="371"/>
      <c r="F254" s="371"/>
      <c r="G254" s="373" t="s">
        <v>4</v>
      </c>
      <c r="H254" s="374">
        <v>0.02</v>
      </c>
      <c r="I254" s="374">
        <f>Labour!D5</f>
        <v>527.33000000000004</v>
      </c>
      <c r="J254" s="374">
        <f>I254*H254</f>
        <v>10.546600000000002</v>
      </c>
    </row>
    <row r="255" spans="1:10">
      <c r="A255" s="369"/>
      <c r="B255" s="370"/>
      <c r="C255" s="370"/>
      <c r="D255" s="372" t="s">
        <v>18</v>
      </c>
      <c r="E255" s="370"/>
      <c r="F255" s="370"/>
      <c r="G255" s="373" t="s">
        <v>4</v>
      </c>
      <c r="H255" s="374">
        <v>0.2</v>
      </c>
      <c r="I255" s="374">
        <f>Labour!D17</f>
        <v>466.67</v>
      </c>
      <c r="J255" s="374">
        <f>H255*I255</f>
        <v>93.334000000000003</v>
      </c>
    </row>
    <row r="256" spans="1:10">
      <c r="A256" s="369"/>
      <c r="B256" s="370"/>
      <c r="C256" s="370"/>
      <c r="D256" s="371" t="s">
        <v>2871</v>
      </c>
      <c r="E256" s="370"/>
      <c r="F256" s="370"/>
      <c r="G256" s="373"/>
      <c r="H256" s="374"/>
      <c r="I256" s="374"/>
      <c r="J256" s="374"/>
    </row>
    <row r="257" spans="1:10">
      <c r="A257" s="369"/>
      <c r="B257" s="370"/>
      <c r="C257" s="370"/>
      <c r="D257" s="372" t="s">
        <v>17</v>
      </c>
      <c r="E257" s="370"/>
      <c r="F257" s="370"/>
      <c r="G257" s="373" t="s">
        <v>4</v>
      </c>
      <c r="H257" s="374">
        <v>0.01</v>
      </c>
      <c r="I257" s="374">
        <f>Labour!D16</f>
        <v>466.67</v>
      </c>
      <c r="J257" s="374">
        <f>H257*I257</f>
        <v>4.6667000000000005</v>
      </c>
    </row>
    <row r="258" spans="1:10">
      <c r="A258" s="369"/>
      <c r="B258" s="370"/>
      <c r="C258" s="370"/>
      <c r="D258" s="372" t="s">
        <v>2288</v>
      </c>
      <c r="E258" s="370"/>
      <c r="F258" s="370"/>
      <c r="G258" s="373" t="s">
        <v>4</v>
      </c>
      <c r="H258" s="374">
        <v>0.01</v>
      </c>
      <c r="I258" s="374">
        <f>Labour!D14</f>
        <v>642.33000000000004</v>
      </c>
      <c r="J258" s="374">
        <f>H258*I258</f>
        <v>6.4233000000000002</v>
      </c>
    </row>
    <row r="259" spans="1:10">
      <c r="A259" s="369"/>
      <c r="B259" s="370"/>
      <c r="C259" s="370"/>
      <c r="D259" s="372" t="s">
        <v>18</v>
      </c>
      <c r="E259" s="370"/>
      <c r="F259" s="370"/>
      <c r="G259" s="373" t="s">
        <v>4</v>
      </c>
      <c r="H259" s="374">
        <v>0.2</v>
      </c>
      <c r="I259" s="374">
        <f>Labour!D17</f>
        <v>466.67</v>
      </c>
      <c r="J259" s="374">
        <f>H259*I259</f>
        <v>93.334000000000003</v>
      </c>
    </row>
    <row r="260" spans="1:10" ht="40.5" customHeight="1">
      <c r="A260" s="365"/>
      <c r="B260" s="366"/>
      <c r="C260" s="371"/>
      <c r="D260" s="761" t="s">
        <v>2872</v>
      </c>
      <c r="E260" s="761"/>
      <c r="F260" s="761"/>
      <c r="G260" s="373"/>
      <c r="H260" s="374"/>
      <c r="I260" s="374"/>
      <c r="J260" s="374">
        <f>SUM(J249:J259)*5%</f>
        <v>87.381900000000002</v>
      </c>
    </row>
    <row r="261" spans="1:10">
      <c r="A261" s="365"/>
      <c r="B261" s="366"/>
      <c r="C261" s="371" t="s">
        <v>957</v>
      </c>
      <c r="D261" s="371" t="s">
        <v>1390</v>
      </c>
      <c r="E261" s="371"/>
      <c r="F261" s="371"/>
      <c r="G261" s="373"/>
      <c r="H261" s="374"/>
      <c r="I261" s="374"/>
      <c r="J261" s="368">
        <f>SUM(J249:J260)*12.5%</f>
        <v>229.3774875</v>
      </c>
    </row>
    <row r="262" spans="1:10">
      <c r="A262" s="365"/>
      <c r="B262" s="366"/>
      <c r="C262" s="371"/>
      <c r="D262" s="371"/>
      <c r="E262" s="371"/>
      <c r="F262" s="371"/>
      <c r="G262" s="373"/>
      <c r="H262" s="374"/>
      <c r="I262" s="374"/>
      <c r="J262" s="368"/>
    </row>
    <row r="263" spans="1:10">
      <c r="A263" s="365"/>
      <c r="B263" s="366"/>
      <c r="C263" s="371"/>
      <c r="D263" s="371" t="s">
        <v>1441</v>
      </c>
      <c r="E263" s="371"/>
      <c r="F263" s="371"/>
      <c r="G263" s="373"/>
      <c r="H263" s="374"/>
      <c r="I263" s="374"/>
      <c r="J263" s="368">
        <f>SUM(J249:J261)</f>
        <v>2064.3973875000001</v>
      </c>
    </row>
    <row r="264" spans="1:10" ht="39" customHeight="1">
      <c r="A264" s="365">
        <v>13.11</v>
      </c>
      <c r="B264" s="366">
        <v>800</v>
      </c>
      <c r="C264" s="760" t="s">
        <v>1081</v>
      </c>
      <c r="D264" s="760"/>
      <c r="E264" s="760"/>
      <c r="F264" s="760"/>
      <c r="G264" s="373"/>
      <c r="H264" s="374"/>
      <c r="I264" s="374"/>
      <c r="J264" s="374"/>
    </row>
    <row r="265" spans="1:10">
      <c r="A265" s="369"/>
      <c r="B265" s="370"/>
      <c r="C265" s="371" t="s">
        <v>299</v>
      </c>
      <c r="D265" s="371" t="s">
        <v>1008</v>
      </c>
      <c r="E265" s="370"/>
      <c r="F265" s="370"/>
      <c r="G265" s="370"/>
      <c r="H265" s="370"/>
      <c r="I265" s="370"/>
      <c r="J265" s="370"/>
    </row>
    <row r="266" spans="1:10">
      <c r="A266" s="369"/>
      <c r="B266" s="370"/>
      <c r="C266" s="370"/>
      <c r="D266" s="372" t="s">
        <v>1404</v>
      </c>
      <c r="E266" s="370"/>
      <c r="F266" s="370"/>
      <c r="G266" s="370"/>
      <c r="H266" s="370"/>
      <c r="I266" s="370"/>
      <c r="J266" s="370"/>
    </row>
    <row r="267" spans="1:10">
      <c r="A267" s="369"/>
      <c r="B267" s="370"/>
      <c r="C267" s="370"/>
      <c r="D267" s="371" t="s">
        <v>953</v>
      </c>
      <c r="E267" s="371" t="s">
        <v>1293</v>
      </c>
      <c r="F267" s="370"/>
      <c r="G267" s="370"/>
      <c r="H267" s="370"/>
      <c r="I267" s="370"/>
      <c r="J267" s="370"/>
    </row>
    <row r="268" spans="1:10">
      <c r="A268" s="369"/>
      <c r="B268" s="370"/>
      <c r="C268" s="370"/>
      <c r="D268" s="370"/>
      <c r="E268" s="372" t="s">
        <v>79</v>
      </c>
      <c r="F268" s="370"/>
      <c r="G268" s="373" t="s">
        <v>71</v>
      </c>
      <c r="H268" s="380">
        <v>0.27500000000000002</v>
      </c>
      <c r="I268" s="374">
        <f>Material!D51</f>
        <v>6953.12</v>
      </c>
      <c r="J268" s="374">
        <f>H268*I268</f>
        <v>1912.1080000000002</v>
      </c>
    </row>
    <row r="269" spans="1:10">
      <c r="A269" s="369"/>
      <c r="B269" s="370"/>
      <c r="C269" s="370"/>
      <c r="D269" s="370"/>
      <c r="E269" s="372" t="s">
        <v>1860</v>
      </c>
      <c r="F269" s="370"/>
      <c r="G269" s="373" t="s">
        <v>29</v>
      </c>
      <c r="H269" s="374">
        <v>0.48</v>
      </c>
      <c r="I269" s="374">
        <f>Material!D125</f>
        <v>1256</v>
      </c>
      <c r="J269" s="374">
        <f>H269*I269</f>
        <v>602.88</v>
      </c>
    </row>
    <row r="270" spans="1:10">
      <c r="A270" s="369"/>
      <c r="B270" s="370"/>
      <c r="C270" s="370"/>
      <c r="D270" s="370"/>
      <c r="E270" s="372" t="s">
        <v>2656</v>
      </c>
      <c r="F270" s="370"/>
      <c r="G270" s="373" t="s">
        <v>29</v>
      </c>
      <c r="H270" s="374">
        <v>0.48</v>
      </c>
      <c r="I270" s="374">
        <f>Material!D19</f>
        <v>1150</v>
      </c>
      <c r="J270" s="374">
        <f>H270*I270</f>
        <v>552</v>
      </c>
    </row>
    <row r="271" spans="1:10">
      <c r="A271" s="369"/>
      <c r="B271" s="370"/>
      <c r="C271" s="370"/>
      <c r="D271" s="370"/>
      <c r="E271" s="372" t="s">
        <v>2657</v>
      </c>
      <c r="F271" s="370"/>
      <c r="G271" s="373" t="s">
        <v>29</v>
      </c>
      <c r="H271" s="374">
        <v>0.24</v>
      </c>
      <c r="I271" s="374">
        <f>Material!D18</f>
        <v>1398</v>
      </c>
      <c r="J271" s="374">
        <f>I271*H271</f>
        <v>335.52</v>
      </c>
    </row>
    <row r="272" spans="1:10">
      <c r="A272" s="369"/>
      <c r="B272" s="370"/>
      <c r="C272" s="370"/>
      <c r="D272" s="370"/>
      <c r="E272" s="372" t="s">
        <v>2658</v>
      </c>
      <c r="F272" s="370"/>
      <c r="G272" s="373" t="s">
        <v>29</v>
      </c>
      <c r="H272" s="374">
        <v>0.08</v>
      </c>
      <c r="I272" s="374">
        <f>Material!D17</f>
        <v>1320</v>
      </c>
      <c r="J272" s="374">
        <f>H272*I272</f>
        <v>105.60000000000001</v>
      </c>
    </row>
    <row r="273" spans="1:10">
      <c r="A273" s="369"/>
      <c r="B273" s="370"/>
      <c r="C273" s="370"/>
      <c r="D273" s="371" t="s">
        <v>955</v>
      </c>
      <c r="E273" s="371" t="s">
        <v>1468</v>
      </c>
      <c r="F273" s="370"/>
      <c r="G273" s="370"/>
      <c r="H273" s="370"/>
      <c r="I273" s="370"/>
      <c r="J273" s="370"/>
    </row>
    <row r="274" spans="1:10">
      <c r="A274" s="369"/>
      <c r="B274" s="370"/>
      <c r="C274" s="370"/>
      <c r="D274" s="370"/>
      <c r="E274" s="372" t="s">
        <v>17</v>
      </c>
      <c r="F274" s="370"/>
      <c r="G274" s="373" t="s">
        <v>4</v>
      </c>
      <c r="H274" s="374">
        <v>0.08</v>
      </c>
      <c r="I274" s="374">
        <f>Labour!D16</f>
        <v>466.67</v>
      </c>
      <c r="J274" s="374">
        <f>H274*I274</f>
        <v>37.333600000000004</v>
      </c>
    </row>
    <row r="275" spans="1:10">
      <c r="A275" s="369"/>
      <c r="B275" s="370"/>
      <c r="C275" s="370"/>
      <c r="D275" s="370"/>
      <c r="E275" s="372" t="s">
        <v>2667</v>
      </c>
      <c r="F275" s="370"/>
      <c r="G275" s="373" t="s">
        <v>4</v>
      </c>
      <c r="H275" s="374">
        <v>0.1</v>
      </c>
      <c r="I275" s="374">
        <f>Labour!D14</f>
        <v>642.33000000000004</v>
      </c>
      <c r="J275" s="374">
        <f>H275*I275</f>
        <v>64.233000000000004</v>
      </c>
    </row>
    <row r="276" spans="1:10">
      <c r="A276" s="369"/>
      <c r="B276" s="370"/>
      <c r="C276" s="370"/>
      <c r="D276" s="370"/>
      <c r="E276" s="372" t="s">
        <v>18</v>
      </c>
      <c r="F276" s="370"/>
      <c r="G276" s="373" t="s">
        <v>4</v>
      </c>
      <c r="H276" s="374">
        <v>1.63</v>
      </c>
      <c r="I276" s="374">
        <f>Labour!D17</f>
        <v>466.67</v>
      </c>
      <c r="J276" s="374">
        <f>H276*I276</f>
        <v>760.6721</v>
      </c>
    </row>
    <row r="277" spans="1:10">
      <c r="A277" s="369"/>
      <c r="B277" s="370"/>
      <c r="C277" s="370"/>
      <c r="D277" s="370"/>
      <c r="E277" s="372" t="s">
        <v>3</v>
      </c>
      <c r="F277" s="370"/>
      <c r="G277" s="373" t="s">
        <v>4</v>
      </c>
      <c r="H277" s="374">
        <v>0.27</v>
      </c>
      <c r="I277" s="374">
        <f>Labour!D3</f>
        <v>466.67</v>
      </c>
      <c r="J277" s="374">
        <f>I277*H277</f>
        <v>126.00090000000002</v>
      </c>
    </row>
    <row r="278" spans="1:10">
      <c r="A278" s="369"/>
      <c r="B278" s="370"/>
      <c r="C278" s="370"/>
      <c r="D278" s="371" t="s">
        <v>957</v>
      </c>
      <c r="E278" s="371" t="s">
        <v>1231</v>
      </c>
      <c r="F278" s="370"/>
      <c r="G278" s="370"/>
      <c r="H278" s="370"/>
      <c r="I278" s="370"/>
      <c r="J278" s="370"/>
    </row>
    <row r="279" spans="1:10">
      <c r="A279" s="369"/>
      <c r="B279" s="370"/>
      <c r="C279" s="370"/>
      <c r="D279" s="370"/>
      <c r="E279" s="372" t="s">
        <v>2030</v>
      </c>
      <c r="F279" s="370"/>
      <c r="G279" s="373" t="s">
        <v>89</v>
      </c>
      <c r="H279" s="374">
        <v>0.4</v>
      </c>
      <c r="I279" s="374">
        <f>'Plant &amp; Machinery'!G12</f>
        <v>492</v>
      </c>
      <c r="J279" s="374">
        <f>H279*I279</f>
        <v>196.8</v>
      </c>
    </row>
    <row r="280" spans="1:10">
      <c r="A280" s="369"/>
      <c r="B280" s="370"/>
      <c r="C280" s="370"/>
      <c r="D280" s="371" t="s">
        <v>959</v>
      </c>
      <c r="E280" s="371" t="s">
        <v>1296</v>
      </c>
      <c r="F280" s="370"/>
      <c r="G280" s="370"/>
      <c r="H280" s="370"/>
      <c r="I280" s="370"/>
      <c r="J280" s="368">
        <f>SUM(J268:J279)*12.5%</f>
        <v>586.64345000000003</v>
      </c>
    </row>
    <row r="281" spans="1:10">
      <c r="A281" s="369"/>
      <c r="B281" s="370"/>
      <c r="C281" s="370"/>
      <c r="D281" s="371"/>
      <c r="E281" s="371"/>
      <c r="F281" s="370"/>
      <c r="G281" s="370"/>
      <c r="H281" s="370"/>
      <c r="I281" s="370"/>
      <c r="J281" s="368"/>
    </row>
    <row r="282" spans="1:10">
      <c r="A282" s="369"/>
      <c r="B282" s="370"/>
      <c r="C282" s="370"/>
      <c r="D282" s="371" t="s">
        <v>2660</v>
      </c>
      <c r="E282" s="371"/>
      <c r="F282" s="370"/>
      <c r="G282" s="370"/>
      <c r="H282" s="370"/>
      <c r="I282" s="370"/>
      <c r="J282" s="368">
        <f>SUM(J268:J280)</f>
        <v>5279.7910499999998</v>
      </c>
    </row>
    <row r="283" spans="1:10" ht="15.75" customHeight="1">
      <c r="A283" s="369"/>
      <c r="B283" s="370"/>
      <c r="C283" s="371" t="s">
        <v>301</v>
      </c>
      <c r="D283" s="371" t="s">
        <v>1009</v>
      </c>
      <c r="E283" s="370"/>
      <c r="F283" s="370"/>
      <c r="G283" s="370"/>
      <c r="H283" s="370"/>
      <c r="I283" s="370"/>
      <c r="J283" s="370"/>
    </row>
    <row r="284" spans="1:10">
      <c r="A284" s="369"/>
      <c r="B284" s="370"/>
      <c r="C284" s="370"/>
      <c r="D284" s="372" t="s">
        <v>1404</v>
      </c>
      <c r="E284" s="370"/>
      <c r="F284" s="370"/>
      <c r="G284" s="370"/>
      <c r="H284" s="370"/>
      <c r="I284" s="370"/>
      <c r="J284" s="370"/>
    </row>
    <row r="285" spans="1:10">
      <c r="A285" s="369"/>
      <c r="B285" s="370"/>
      <c r="C285" s="370"/>
      <c r="D285" s="371" t="s">
        <v>953</v>
      </c>
      <c r="E285" s="371" t="s">
        <v>1293</v>
      </c>
      <c r="F285" s="370"/>
      <c r="G285" s="370"/>
      <c r="H285" s="370"/>
      <c r="I285" s="370"/>
      <c r="J285" s="370"/>
    </row>
    <row r="286" spans="1:10">
      <c r="A286" s="369"/>
      <c r="B286" s="370"/>
      <c r="C286" s="370"/>
      <c r="D286" s="370"/>
      <c r="E286" s="372" t="s">
        <v>79</v>
      </c>
      <c r="F286" s="370"/>
      <c r="G286" s="373" t="s">
        <v>71</v>
      </c>
      <c r="H286" s="380">
        <v>0.27500000000000002</v>
      </c>
      <c r="I286" s="374">
        <f>Material!D51</f>
        <v>6953.12</v>
      </c>
      <c r="J286" s="374">
        <f>H286*I286</f>
        <v>1912.1080000000002</v>
      </c>
    </row>
    <row r="287" spans="1:10">
      <c r="A287" s="369"/>
      <c r="B287" s="370"/>
      <c r="C287" s="370"/>
      <c r="D287" s="370"/>
      <c r="E287" s="372" t="s">
        <v>1860</v>
      </c>
      <c r="F287" s="370"/>
      <c r="G287" s="373" t="s">
        <v>29</v>
      </c>
      <c r="H287" s="374">
        <v>0.48</v>
      </c>
      <c r="I287" s="374">
        <f>Material!D125</f>
        <v>1256</v>
      </c>
      <c r="J287" s="374">
        <f>H287*I287</f>
        <v>602.88</v>
      </c>
    </row>
    <row r="288" spans="1:10">
      <c r="A288" s="369"/>
      <c r="B288" s="370"/>
      <c r="C288" s="370"/>
      <c r="D288" s="370"/>
      <c r="E288" s="372" t="s">
        <v>2656</v>
      </c>
      <c r="F288" s="370"/>
      <c r="G288" s="373" t="s">
        <v>29</v>
      </c>
      <c r="H288" s="374">
        <v>0.48</v>
      </c>
      <c r="I288" s="374">
        <f>Material!D19</f>
        <v>1150</v>
      </c>
      <c r="J288" s="374">
        <f>H288*I288</f>
        <v>552</v>
      </c>
    </row>
    <row r="289" spans="1:10">
      <c r="A289" s="369"/>
      <c r="B289" s="370"/>
      <c r="C289" s="370"/>
      <c r="D289" s="370"/>
      <c r="E289" s="372" t="s">
        <v>2657</v>
      </c>
      <c r="F289" s="370"/>
      <c r="G289" s="373" t="s">
        <v>29</v>
      </c>
      <c r="H289" s="374">
        <v>0.24</v>
      </c>
      <c r="I289" s="374">
        <f>Material!D18</f>
        <v>1398</v>
      </c>
      <c r="J289" s="374">
        <f>I289*H289</f>
        <v>335.52</v>
      </c>
    </row>
    <row r="290" spans="1:10">
      <c r="A290" s="369"/>
      <c r="B290" s="370"/>
      <c r="C290" s="370"/>
      <c r="D290" s="370"/>
      <c r="E290" s="372" t="s">
        <v>2658</v>
      </c>
      <c r="F290" s="370"/>
      <c r="G290" s="373" t="s">
        <v>29</v>
      </c>
      <c r="H290" s="374">
        <v>0.08</v>
      </c>
      <c r="I290" s="374">
        <f>Material!D17</f>
        <v>1320</v>
      </c>
      <c r="J290" s="374">
        <f>H290*I290</f>
        <v>105.60000000000001</v>
      </c>
    </row>
    <row r="291" spans="1:10">
      <c r="A291" s="369"/>
      <c r="B291" s="370"/>
      <c r="C291" s="370"/>
      <c r="D291" s="371" t="s">
        <v>955</v>
      </c>
      <c r="E291" s="371" t="s">
        <v>1468</v>
      </c>
      <c r="F291" s="370"/>
      <c r="G291" s="370"/>
      <c r="H291" s="370"/>
      <c r="I291" s="370"/>
      <c r="J291" s="370"/>
    </row>
    <row r="292" spans="1:10">
      <c r="A292" s="369"/>
      <c r="B292" s="370"/>
      <c r="C292" s="370"/>
      <c r="D292" s="370"/>
      <c r="E292" s="372" t="s">
        <v>17</v>
      </c>
      <c r="F292" s="370"/>
      <c r="G292" s="373" t="s">
        <v>4</v>
      </c>
      <c r="H292" s="374">
        <v>0.09</v>
      </c>
      <c r="I292" s="374">
        <f>Labour!D16</f>
        <v>466.67</v>
      </c>
      <c r="J292" s="374">
        <f>H292*I292</f>
        <v>42.000300000000003</v>
      </c>
    </row>
    <row r="293" spans="1:10">
      <c r="A293" s="369"/>
      <c r="B293" s="370"/>
      <c r="C293" s="370"/>
      <c r="D293" s="370"/>
      <c r="E293" s="372" t="s">
        <v>2288</v>
      </c>
      <c r="F293" s="370"/>
      <c r="G293" s="373" t="s">
        <v>4</v>
      </c>
      <c r="H293" s="374">
        <v>0.1</v>
      </c>
      <c r="I293" s="374">
        <f>Labour!D14</f>
        <v>642.33000000000004</v>
      </c>
      <c r="J293" s="374">
        <f>H293*I293</f>
        <v>64.233000000000004</v>
      </c>
    </row>
    <row r="294" spans="1:10">
      <c r="A294" s="369"/>
      <c r="B294" s="370"/>
      <c r="C294" s="370"/>
      <c r="D294" s="370"/>
      <c r="E294" s="372" t="s">
        <v>18</v>
      </c>
      <c r="F294" s="370"/>
      <c r="G294" s="373" t="s">
        <v>4</v>
      </c>
      <c r="H294" s="374">
        <v>2</v>
      </c>
      <c r="I294" s="374">
        <f>Labour!D17</f>
        <v>466.67</v>
      </c>
      <c r="J294" s="374">
        <f>H294*I294</f>
        <v>933.34</v>
      </c>
    </row>
    <row r="295" spans="1:10">
      <c r="A295" s="369"/>
      <c r="B295" s="370"/>
      <c r="C295" s="370"/>
      <c r="D295" s="370"/>
      <c r="E295" s="372" t="s">
        <v>3</v>
      </c>
      <c r="F295" s="370"/>
      <c r="G295" s="373" t="s">
        <v>4</v>
      </c>
      <c r="H295" s="374">
        <v>0.27</v>
      </c>
      <c r="I295" s="374">
        <f>Labour!D3</f>
        <v>466.67</v>
      </c>
      <c r="J295" s="374">
        <f>I295*H295</f>
        <v>126.00090000000002</v>
      </c>
    </row>
    <row r="296" spans="1:10">
      <c r="A296" s="369"/>
      <c r="B296" s="370"/>
      <c r="C296" s="370"/>
      <c r="D296" s="371" t="s">
        <v>957</v>
      </c>
      <c r="E296" s="371" t="s">
        <v>1390</v>
      </c>
      <c r="F296" s="370"/>
      <c r="G296" s="370"/>
      <c r="H296" s="370"/>
      <c r="I296" s="370"/>
      <c r="J296" s="368">
        <f>SUM(J284:J295)*12.5%</f>
        <v>584.21027500000002</v>
      </c>
    </row>
    <row r="297" spans="1:10">
      <c r="A297" s="369"/>
      <c r="B297" s="370"/>
      <c r="C297" s="370"/>
      <c r="D297" s="371"/>
      <c r="E297" s="371"/>
      <c r="F297" s="370"/>
      <c r="G297" s="370"/>
      <c r="H297" s="370"/>
      <c r="I297" s="370"/>
      <c r="J297" s="368"/>
    </row>
    <row r="298" spans="1:10">
      <c r="A298" s="369"/>
      <c r="B298" s="370"/>
      <c r="C298" s="370"/>
      <c r="D298" s="371" t="s">
        <v>1435</v>
      </c>
      <c r="E298" s="371"/>
      <c r="F298" s="370"/>
      <c r="G298" s="370"/>
      <c r="H298" s="370"/>
      <c r="I298" s="370"/>
      <c r="J298" s="368">
        <f>SUM(J284:J296)</f>
        <v>5257.8924750000006</v>
      </c>
    </row>
    <row r="299" spans="1:10" ht="42" customHeight="1">
      <c r="A299" s="365" t="s">
        <v>1082</v>
      </c>
      <c r="B299" s="366">
        <v>800</v>
      </c>
      <c r="C299" s="760" t="s">
        <v>1083</v>
      </c>
      <c r="D299" s="760"/>
      <c r="E299" s="760"/>
      <c r="F299" s="760"/>
      <c r="G299" s="373"/>
      <c r="H299" s="374"/>
      <c r="I299" s="374"/>
      <c r="J299" s="374"/>
    </row>
    <row r="300" spans="1:10">
      <c r="A300" s="369"/>
      <c r="B300" s="370"/>
      <c r="C300" s="372" t="s">
        <v>1404</v>
      </c>
      <c r="D300" s="370"/>
      <c r="E300" s="370"/>
      <c r="F300" s="370"/>
      <c r="G300" s="373"/>
      <c r="H300" s="374"/>
      <c r="I300" s="374"/>
      <c r="J300" s="374"/>
    </row>
    <row r="301" spans="1:10">
      <c r="A301" s="365"/>
      <c r="B301" s="366"/>
      <c r="C301" s="371" t="s">
        <v>953</v>
      </c>
      <c r="D301" s="371" t="s">
        <v>1293</v>
      </c>
      <c r="E301" s="371"/>
      <c r="F301" s="371"/>
      <c r="G301" s="373"/>
      <c r="H301" s="374"/>
      <c r="I301" s="374"/>
      <c r="J301" s="374"/>
    </row>
    <row r="302" spans="1:10" ht="12.75" customHeight="1">
      <c r="A302" s="365"/>
      <c r="B302" s="366"/>
      <c r="C302" s="371"/>
      <c r="D302" s="761" t="s">
        <v>2873</v>
      </c>
      <c r="E302" s="761"/>
      <c r="F302" s="761"/>
      <c r="G302" s="372"/>
      <c r="H302" s="372"/>
      <c r="I302" s="372"/>
      <c r="J302" s="372"/>
    </row>
    <row r="303" spans="1:10">
      <c r="A303" s="365"/>
      <c r="B303" s="366"/>
      <c r="C303" s="371"/>
      <c r="D303" s="372" t="s">
        <v>2874</v>
      </c>
      <c r="E303" s="381"/>
      <c r="F303" s="381"/>
      <c r="G303" s="373" t="s">
        <v>29</v>
      </c>
      <c r="H303" s="374">
        <v>1</v>
      </c>
      <c r="I303" s="374">
        <f>J82</f>
        <v>7762.5207450000007</v>
      </c>
      <c r="J303" s="374">
        <f>H303*I303</f>
        <v>7762.5207450000007</v>
      </c>
    </row>
    <row r="304" spans="1:10">
      <c r="A304" s="365"/>
      <c r="B304" s="366"/>
      <c r="C304" s="371"/>
      <c r="D304" s="372" t="s">
        <v>2875</v>
      </c>
      <c r="E304" s="371"/>
      <c r="F304" s="371"/>
      <c r="G304" s="372"/>
      <c r="H304" s="372"/>
      <c r="I304" s="372"/>
      <c r="J304" s="372"/>
    </row>
    <row r="305" spans="1:11">
      <c r="A305" s="365"/>
      <c r="B305" s="366"/>
      <c r="C305" s="371"/>
      <c r="D305" s="372" t="s">
        <v>2876</v>
      </c>
      <c r="E305" s="371"/>
      <c r="F305" s="371"/>
      <c r="G305" s="373" t="s">
        <v>71</v>
      </c>
      <c r="H305" s="374">
        <v>0.05</v>
      </c>
      <c r="I305" s="374">
        <f>J115</f>
        <v>82266.395400000009</v>
      </c>
      <c r="J305" s="374">
        <f>H305*I305</f>
        <v>4113.319770000001</v>
      </c>
    </row>
    <row r="306" spans="1:11">
      <c r="A306" s="365"/>
      <c r="B306" s="366"/>
      <c r="C306" s="371" t="s">
        <v>2877</v>
      </c>
      <c r="D306" s="371"/>
      <c r="E306" s="371"/>
      <c r="F306" s="371"/>
      <c r="G306" s="373"/>
      <c r="H306" s="374"/>
      <c r="I306" s="374"/>
      <c r="J306" s="368">
        <f>SUM(J303:J305)</f>
        <v>11875.840515000002</v>
      </c>
    </row>
    <row r="307" spans="1:11" ht="78" customHeight="1">
      <c r="A307" s="365">
        <v>13.13</v>
      </c>
      <c r="B307" s="366">
        <v>1200</v>
      </c>
      <c r="C307" s="760" t="s">
        <v>1084</v>
      </c>
      <c r="D307" s="760"/>
      <c r="E307" s="760"/>
      <c r="F307" s="760"/>
      <c r="G307" s="373"/>
      <c r="H307" s="374"/>
      <c r="I307" s="374"/>
      <c r="J307" s="374"/>
    </row>
    <row r="308" spans="1:11">
      <c r="A308" s="369"/>
      <c r="B308" s="370"/>
      <c r="C308" s="372" t="s">
        <v>2568</v>
      </c>
      <c r="D308" s="370"/>
      <c r="E308" s="370"/>
      <c r="F308" s="370"/>
      <c r="G308" s="373"/>
      <c r="H308" s="374"/>
      <c r="I308" s="374"/>
      <c r="J308" s="374"/>
    </row>
    <row r="309" spans="1:11">
      <c r="A309" s="369"/>
      <c r="B309" s="370"/>
      <c r="C309" s="372" t="s">
        <v>2878</v>
      </c>
      <c r="D309" s="370"/>
      <c r="E309" s="370"/>
      <c r="F309" s="370"/>
      <c r="G309" s="373"/>
      <c r="H309" s="374"/>
      <c r="I309" s="374"/>
      <c r="J309" s="374"/>
    </row>
    <row r="310" spans="1:11">
      <c r="A310" s="365"/>
      <c r="B310" s="366"/>
      <c r="C310" s="371" t="s">
        <v>953</v>
      </c>
      <c r="D310" s="371" t="s">
        <v>1293</v>
      </c>
      <c r="E310" s="371"/>
      <c r="F310" s="371"/>
      <c r="G310" s="373"/>
      <c r="H310" s="374"/>
      <c r="I310" s="374"/>
      <c r="J310" s="374"/>
    </row>
    <row r="311" spans="1:11" ht="78.75" customHeight="1">
      <c r="A311" s="365"/>
      <c r="B311" s="366"/>
      <c r="C311" s="371"/>
      <c r="D311" s="761" t="s">
        <v>2879</v>
      </c>
      <c r="E311" s="761"/>
      <c r="F311" s="761"/>
      <c r="G311" s="373" t="s">
        <v>27</v>
      </c>
      <c r="H311" s="490">
        <v>7.5</v>
      </c>
      <c r="I311" s="374">
        <f>Material!D53</f>
        <v>190</v>
      </c>
      <c r="J311" s="374">
        <f>I311*H311</f>
        <v>1425</v>
      </c>
      <c r="K311" t="s">
        <v>1584</v>
      </c>
    </row>
    <row r="312" spans="1:11">
      <c r="A312" s="365"/>
      <c r="B312" s="366"/>
      <c r="C312" s="371" t="s">
        <v>955</v>
      </c>
      <c r="D312" s="371" t="s">
        <v>1230</v>
      </c>
      <c r="E312" s="371"/>
      <c r="F312" s="371"/>
      <c r="G312" s="373"/>
      <c r="H312" s="374"/>
      <c r="I312" s="374"/>
      <c r="J312" s="374"/>
    </row>
    <row r="313" spans="1:11">
      <c r="A313" s="369"/>
      <c r="B313" s="370"/>
      <c r="C313" s="370"/>
      <c r="D313" s="372" t="s">
        <v>17</v>
      </c>
      <c r="E313" s="370"/>
      <c r="F313" s="370"/>
      <c r="G313" s="373" t="s">
        <v>4</v>
      </c>
      <c r="H313" s="374">
        <v>0.04</v>
      </c>
      <c r="I313" s="374">
        <f>Labour!D16</f>
        <v>466.67</v>
      </c>
      <c r="J313" s="374">
        <f>H313*I313</f>
        <v>18.666800000000002</v>
      </c>
    </row>
    <row r="314" spans="1:11">
      <c r="A314" s="369"/>
      <c r="B314" s="370"/>
      <c r="C314" s="370"/>
      <c r="D314" s="372" t="s">
        <v>18</v>
      </c>
      <c r="E314" s="370"/>
      <c r="F314" s="370"/>
      <c r="G314" s="373" t="s">
        <v>4</v>
      </c>
      <c r="H314" s="374">
        <v>0.7</v>
      </c>
      <c r="I314" s="374">
        <f>Labour!D17</f>
        <v>466.67</v>
      </c>
      <c r="J314" s="374">
        <f>H314*I314</f>
        <v>326.66899999999998</v>
      </c>
    </row>
    <row r="315" spans="1:11">
      <c r="A315" s="365"/>
      <c r="B315" s="366"/>
      <c r="C315" s="371"/>
      <c r="D315" s="372" t="s">
        <v>2880</v>
      </c>
      <c r="E315" s="371"/>
      <c r="F315" s="371"/>
      <c r="G315" s="373" t="s">
        <v>4</v>
      </c>
      <c r="H315" s="374">
        <v>0.4</v>
      </c>
      <c r="I315" s="374">
        <f>Labour!D19</f>
        <v>466.67</v>
      </c>
      <c r="J315" s="374">
        <f>I315*H315</f>
        <v>186.66800000000001</v>
      </c>
    </row>
    <row r="316" spans="1:11">
      <c r="A316" s="365"/>
      <c r="B316" s="366"/>
      <c r="C316" s="371" t="s">
        <v>957</v>
      </c>
      <c r="D316" s="371" t="s">
        <v>1390</v>
      </c>
      <c r="E316" s="371"/>
      <c r="F316" s="371"/>
      <c r="G316" s="373"/>
      <c r="H316" s="374"/>
      <c r="I316" s="374"/>
      <c r="J316" s="368">
        <f>SUM(J310:J315)*12.5%</f>
        <v>244.62547499999999</v>
      </c>
    </row>
    <row r="317" spans="1:11">
      <c r="A317" s="365"/>
      <c r="B317" s="366"/>
      <c r="C317" s="371"/>
      <c r="D317" s="371"/>
      <c r="E317" s="371"/>
      <c r="F317" s="371"/>
      <c r="G317" s="373"/>
      <c r="H317" s="374"/>
      <c r="I317" s="374"/>
      <c r="J317" s="368"/>
    </row>
    <row r="318" spans="1:11">
      <c r="A318" s="369"/>
      <c r="B318" s="370"/>
      <c r="C318" s="372" t="s">
        <v>2324</v>
      </c>
      <c r="D318" s="370"/>
      <c r="E318" s="370"/>
      <c r="F318" s="370"/>
      <c r="G318" s="373"/>
      <c r="H318" s="374"/>
      <c r="I318" s="374"/>
      <c r="J318" s="374">
        <f>SUM(J311:J316)</f>
        <v>2201.6292749999998</v>
      </c>
    </row>
    <row r="319" spans="1:11">
      <c r="A319" s="365"/>
      <c r="B319" s="366"/>
      <c r="C319" s="371" t="s">
        <v>2334</v>
      </c>
      <c r="D319" s="371"/>
      <c r="E319" s="371"/>
      <c r="F319" s="371"/>
      <c r="G319" s="373"/>
      <c r="H319" s="374"/>
      <c r="I319" s="374"/>
      <c r="J319" s="368">
        <f>J318/7.5</f>
        <v>293.55056999999999</v>
      </c>
    </row>
    <row r="320" spans="1:11" ht="15.75" customHeight="1">
      <c r="A320" s="369"/>
      <c r="B320" s="378" t="s">
        <v>726</v>
      </c>
      <c r="C320" s="759" t="s">
        <v>2881</v>
      </c>
      <c r="D320" s="759"/>
      <c r="E320" s="759"/>
      <c r="F320" s="759"/>
      <c r="G320" s="373"/>
      <c r="H320" s="374"/>
      <c r="I320" s="374"/>
      <c r="J320" s="374"/>
    </row>
    <row r="321" spans="1:11" ht="78.75" customHeight="1">
      <c r="A321" s="365">
        <v>13.14</v>
      </c>
      <c r="B321" s="366">
        <v>1200</v>
      </c>
      <c r="C321" s="760" t="s">
        <v>1085</v>
      </c>
      <c r="D321" s="760"/>
      <c r="E321" s="760"/>
      <c r="F321" s="760"/>
      <c r="G321" s="373"/>
      <c r="H321" s="374"/>
      <c r="I321" s="374"/>
      <c r="J321" s="374"/>
    </row>
    <row r="322" spans="1:11">
      <c r="A322" s="369"/>
      <c r="B322" s="370"/>
      <c r="C322" s="372" t="s">
        <v>2568</v>
      </c>
      <c r="D322" s="370"/>
      <c r="E322" s="370"/>
      <c r="F322" s="370"/>
      <c r="G322" s="373"/>
      <c r="H322" s="374"/>
      <c r="I322" s="374"/>
      <c r="J322" s="374"/>
    </row>
    <row r="323" spans="1:11">
      <c r="A323" s="369"/>
      <c r="B323" s="370"/>
      <c r="C323" s="372" t="s">
        <v>2882</v>
      </c>
      <c r="D323" s="370"/>
      <c r="E323" s="370"/>
      <c r="F323" s="370"/>
      <c r="G323" s="373"/>
      <c r="H323" s="374"/>
      <c r="I323" s="374"/>
      <c r="J323" s="374"/>
    </row>
    <row r="324" spans="1:11">
      <c r="A324" s="365"/>
      <c r="B324" s="366"/>
      <c r="C324" s="371" t="s">
        <v>953</v>
      </c>
      <c r="D324" s="371" t="s">
        <v>1293</v>
      </c>
      <c r="E324" s="371"/>
      <c r="F324" s="371"/>
      <c r="G324" s="373"/>
      <c r="H324" s="374"/>
      <c r="I324" s="374"/>
      <c r="J324" s="374"/>
    </row>
    <row r="325" spans="1:11" ht="12.75" customHeight="1">
      <c r="A325" s="369"/>
      <c r="B325" s="370"/>
      <c r="C325" s="370"/>
      <c r="D325" s="761" t="s">
        <v>2883</v>
      </c>
      <c r="E325" s="761"/>
      <c r="F325" s="761"/>
      <c r="G325" s="373" t="s">
        <v>65</v>
      </c>
      <c r="H325" s="374">
        <v>293</v>
      </c>
      <c r="I325" s="374">
        <f>Material!D82</f>
        <v>68</v>
      </c>
      <c r="J325" s="374">
        <f>I325*H325</f>
        <v>19924</v>
      </c>
    </row>
    <row r="326" spans="1:11" ht="27" customHeight="1">
      <c r="A326" s="369"/>
      <c r="B326" s="370"/>
      <c r="C326" s="370"/>
      <c r="D326" s="761" t="s">
        <v>2884</v>
      </c>
      <c r="E326" s="761"/>
      <c r="F326" s="761"/>
      <c r="G326" s="373"/>
      <c r="H326" s="374"/>
      <c r="I326" s="374"/>
      <c r="J326" s="374">
        <f>J325*5%</f>
        <v>996.2</v>
      </c>
    </row>
    <row r="327" spans="1:11" ht="41.25" customHeight="1">
      <c r="A327" s="369"/>
      <c r="B327" s="370"/>
      <c r="C327" s="370"/>
      <c r="D327" s="761" t="s">
        <v>2885</v>
      </c>
      <c r="E327" s="761"/>
      <c r="F327" s="761"/>
      <c r="G327" s="373" t="s">
        <v>27</v>
      </c>
      <c r="H327" s="374">
        <v>7.5</v>
      </c>
      <c r="I327" s="374">
        <f>Material!D53</f>
        <v>190</v>
      </c>
      <c r="J327" s="374">
        <f>H327*I327</f>
        <v>1425</v>
      </c>
      <c r="K327" t="s">
        <v>1584</v>
      </c>
    </row>
    <row r="328" spans="1:11" ht="27.75" customHeight="1">
      <c r="A328" s="369"/>
      <c r="B328" s="370"/>
      <c r="C328" s="370"/>
      <c r="D328" s="761" t="s">
        <v>2886</v>
      </c>
      <c r="E328" s="761"/>
      <c r="F328" s="761"/>
      <c r="G328" s="373"/>
      <c r="H328" s="374"/>
      <c r="I328" s="374"/>
      <c r="J328" s="374">
        <f>J327*1%</f>
        <v>14.25</v>
      </c>
    </row>
    <row r="329" spans="1:11">
      <c r="A329" s="365"/>
      <c r="B329" s="366"/>
      <c r="C329" s="371" t="s">
        <v>955</v>
      </c>
      <c r="D329" s="371" t="s">
        <v>1230</v>
      </c>
      <c r="E329" s="371"/>
      <c r="F329" s="371"/>
      <c r="G329" s="373"/>
      <c r="H329" s="374"/>
      <c r="I329" s="374"/>
      <c r="J329" s="374"/>
    </row>
    <row r="330" spans="1:11">
      <c r="A330" s="369"/>
      <c r="B330" s="370"/>
      <c r="C330" s="370"/>
      <c r="D330" s="372" t="s">
        <v>17</v>
      </c>
      <c r="E330" s="370"/>
      <c r="F330" s="370"/>
      <c r="G330" s="373" t="s">
        <v>4</v>
      </c>
      <c r="H330" s="380">
        <v>2.4E-2</v>
      </c>
      <c r="I330" s="374">
        <f>Labour!D16</f>
        <v>466.67</v>
      </c>
      <c r="J330" s="374">
        <f>H330*I330</f>
        <v>11.20008</v>
      </c>
    </row>
    <row r="331" spans="1:11">
      <c r="A331" s="365"/>
      <c r="B331" s="366"/>
      <c r="C331" s="371"/>
      <c r="D331" s="372" t="s">
        <v>20</v>
      </c>
      <c r="E331" s="371"/>
      <c r="F331" s="371"/>
      <c r="G331" s="373" t="s">
        <v>4</v>
      </c>
      <c r="H331" s="374">
        <v>0.2</v>
      </c>
      <c r="I331" s="374">
        <f>Labour!D19</f>
        <v>466.67</v>
      </c>
      <c r="J331" s="374">
        <f>I331*H331</f>
        <v>93.334000000000003</v>
      </c>
    </row>
    <row r="332" spans="1:11">
      <c r="A332" s="369"/>
      <c r="B332" s="370"/>
      <c r="C332" s="370"/>
      <c r="D332" s="372" t="s">
        <v>18</v>
      </c>
      <c r="E332" s="370"/>
      <c r="F332" s="370"/>
      <c r="G332" s="373" t="s">
        <v>4</v>
      </c>
      <c r="H332" s="374">
        <v>0.4</v>
      </c>
      <c r="I332" s="374">
        <f>Labour!D17</f>
        <v>466.67</v>
      </c>
      <c r="J332" s="374">
        <f>H332*I332</f>
        <v>186.66800000000001</v>
      </c>
    </row>
    <row r="333" spans="1:11">
      <c r="A333" s="365"/>
      <c r="B333" s="366"/>
      <c r="C333" s="371" t="s">
        <v>957</v>
      </c>
      <c r="D333" s="371" t="s">
        <v>1390</v>
      </c>
      <c r="E333" s="371"/>
      <c r="F333" s="371"/>
      <c r="G333" s="373"/>
      <c r="H333" s="374"/>
      <c r="I333" s="374"/>
      <c r="J333" s="368">
        <f>SUM(J325:J332)*12.5%</f>
        <v>2831.33151</v>
      </c>
    </row>
    <row r="334" spans="1:11">
      <c r="A334" s="365"/>
      <c r="B334" s="366"/>
      <c r="C334" s="371"/>
      <c r="D334" s="371"/>
      <c r="E334" s="371"/>
      <c r="F334" s="371"/>
      <c r="G334" s="373"/>
      <c r="H334" s="374"/>
      <c r="I334" s="374"/>
      <c r="J334" s="368"/>
    </row>
    <row r="335" spans="1:11">
      <c r="A335" s="369"/>
      <c r="B335" s="370"/>
      <c r="C335" s="372" t="s">
        <v>2324</v>
      </c>
      <c r="D335" s="370"/>
      <c r="E335" s="370"/>
      <c r="F335" s="370"/>
      <c r="G335" s="373"/>
      <c r="H335" s="374"/>
      <c r="I335" s="374"/>
      <c r="J335" s="374">
        <f>SUM(J325:J333)</f>
        <v>25481.98359</v>
      </c>
    </row>
    <row r="336" spans="1:11">
      <c r="A336" s="365"/>
      <c r="B336" s="366"/>
      <c r="C336" s="371" t="s">
        <v>2887</v>
      </c>
      <c r="D336" s="371"/>
      <c r="E336" s="371"/>
      <c r="F336" s="371"/>
      <c r="G336" s="373"/>
      <c r="H336" s="374"/>
      <c r="I336" s="374"/>
      <c r="J336" s="368">
        <f>J335/7.5</f>
        <v>3397.597812</v>
      </c>
    </row>
    <row r="337" spans="1:10" ht="27.75" customHeight="1">
      <c r="A337" s="369"/>
      <c r="B337" s="378" t="s">
        <v>726</v>
      </c>
      <c r="C337" s="379">
        <v>1</v>
      </c>
      <c r="D337" s="759" t="s">
        <v>2888</v>
      </c>
      <c r="E337" s="759"/>
      <c r="F337" s="759"/>
      <c r="G337" s="373"/>
      <c r="H337" s="374"/>
      <c r="I337" s="374"/>
      <c r="J337" s="374"/>
    </row>
    <row r="338" spans="1:10" ht="41.25" customHeight="1">
      <c r="A338" s="369"/>
      <c r="B338" s="370"/>
      <c r="C338" s="379">
        <v>2</v>
      </c>
      <c r="D338" s="759" t="s">
        <v>2889</v>
      </c>
      <c r="E338" s="759"/>
      <c r="F338" s="759"/>
      <c r="G338" s="373"/>
      <c r="H338" s="374"/>
      <c r="I338" s="374"/>
      <c r="J338" s="374"/>
    </row>
    <row r="339" spans="1:10" ht="29.25" customHeight="1">
      <c r="A339" s="369"/>
      <c r="B339" s="370"/>
      <c r="C339" s="379">
        <v>3</v>
      </c>
      <c r="D339" s="759" t="s">
        <v>2890</v>
      </c>
      <c r="E339" s="759"/>
      <c r="F339" s="759"/>
      <c r="G339" s="373"/>
      <c r="H339" s="374"/>
      <c r="I339" s="374"/>
      <c r="J339" s="374"/>
    </row>
    <row r="340" spans="1:10" ht="27" customHeight="1">
      <c r="A340" s="369"/>
      <c r="B340" s="370"/>
      <c r="C340" s="379">
        <v>4</v>
      </c>
      <c r="D340" s="759" t="s">
        <v>2891</v>
      </c>
      <c r="E340" s="759"/>
      <c r="F340" s="759"/>
      <c r="G340" s="373"/>
      <c r="H340" s="374"/>
      <c r="I340" s="374"/>
      <c r="J340" s="374"/>
    </row>
    <row r="341" spans="1:10" ht="93" customHeight="1">
      <c r="A341" s="365">
        <v>13.15</v>
      </c>
      <c r="B341" s="366">
        <v>1200</v>
      </c>
      <c r="C341" s="760" t="s">
        <v>1086</v>
      </c>
      <c r="D341" s="760"/>
      <c r="E341" s="760"/>
      <c r="F341" s="760"/>
      <c r="G341" s="373"/>
      <c r="H341" s="374"/>
      <c r="I341" s="374"/>
      <c r="J341" s="374"/>
    </row>
    <row r="342" spans="1:10">
      <c r="A342" s="369"/>
      <c r="B342" s="370"/>
      <c r="C342" s="372" t="s">
        <v>2568</v>
      </c>
      <c r="D342" s="370"/>
      <c r="E342" s="370"/>
      <c r="F342" s="370"/>
      <c r="G342" s="373"/>
      <c r="H342" s="374"/>
      <c r="I342" s="374"/>
      <c r="J342" s="374"/>
    </row>
    <row r="343" spans="1:10">
      <c r="A343" s="369"/>
      <c r="B343" s="370"/>
      <c r="C343" s="372" t="s">
        <v>2878</v>
      </c>
      <c r="D343" s="370"/>
      <c r="E343" s="370"/>
      <c r="F343" s="370"/>
      <c r="G343" s="373"/>
      <c r="H343" s="374"/>
      <c r="I343" s="374"/>
      <c r="J343" s="374"/>
    </row>
    <row r="344" spans="1:10">
      <c r="A344" s="365"/>
      <c r="B344" s="366"/>
      <c r="C344" s="371" t="s">
        <v>953</v>
      </c>
      <c r="D344" s="371" t="s">
        <v>1293</v>
      </c>
      <c r="E344" s="371"/>
      <c r="F344" s="371"/>
      <c r="G344" s="373"/>
      <c r="H344" s="374"/>
      <c r="I344" s="374"/>
      <c r="J344" s="374"/>
    </row>
    <row r="345" spans="1:10" ht="30.75" customHeight="1">
      <c r="A345" s="369"/>
      <c r="B345" s="370"/>
      <c r="C345" s="370"/>
      <c r="D345" s="761" t="s">
        <v>2892</v>
      </c>
      <c r="E345" s="761"/>
      <c r="F345" s="761"/>
      <c r="G345" s="373" t="s">
        <v>65</v>
      </c>
      <c r="H345" s="374">
        <v>150</v>
      </c>
      <c r="I345" s="374">
        <f>Material!D82</f>
        <v>68</v>
      </c>
      <c r="J345" s="374">
        <f>I345*H345</f>
        <v>10200</v>
      </c>
    </row>
    <row r="346" spans="1:10" ht="28.5" customHeight="1">
      <c r="A346" s="369"/>
      <c r="B346" s="370"/>
      <c r="C346" s="370"/>
      <c r="D346" s="761" t="s">
        <v>2893</v>
      </c>
      <c r="E346" s="761"/>
      <c r="F346" s="761"/>
      <c r="G346" s="373"/>
      <c r="H346" s="374"/>
      <c r="I346" s="374"/>
      <c r="J346" s="374">
        <f>J345*1%</f>
        <v>102</v>
      </c>
    </row>
    <row r="347" spans="1:10">
      <c r="A347" s="365"/>
      <c r="B347" s="366"/>
      <c r="C347" s="371" t="s">
        <v>955</v>
      </c>
      <c r="D347" s="371" t="s">
        <v>1230</v>
      </c>
      <c r="E347" s="371"/>
      <c r="F347" s="371"/>
      <c r="G347" s="373"/>
      <c r="H347" s="374"/>
      <c r="I347" s="374"/>
      <c r="J347" s="374"/>
    </row>
    <row r="348" spans="1:10">
      <c r="A348" s="369"/>
      <c r="B348" s="370"/>
      <c r="C348" s="370"/>
      <c r="D348" s="372" t="s">
        <v>17</v>
      </c>
      <c r="E348" s="370"/>
      <c r="F348" s="370"/>
      <c r="G348" s="373" t="s">
        <v>4</v>
      </c>
      <c r="H348" s="374">
        <v>0.01</v>
      </c>
      <c r="I348" s="374">
        <f>Labour!D16</f>
        <v>466.67</v>
      </c>
      <c r="J348" s="374">
        <f>H348*I348</f>
        <v>4.6667000000000005</v>
      </c>
    </row>
    <row r="349" spans="1:10">
      <c r="A349" s="369"/>
      <c r="B349" s="370"/>
      <c r="C349" s="370"/>
      <c r="D349" s="372" t="s">
        <v>20</v>
      </c>
      <c r="E349" s="370"/>
      <c r="F349" s="370"/>
      <c r="G349" s="373" t="s">
        <v>4</v>
      </c>
      <c r="H349" s="374">
        <v>0.25</v>
      </c>
      <c r="I349" s="374">
        <f>Labour!D19</f>
        <v>466.67</v>
      </c>
      <c r="J349" s="374">
        <f>I349*H349</f>
        <v>116.6675</v>
      </c>
    </row>
    <row r="350" spans="1:10">
      <c r="A350" s="365"/>
      <c r="B350" s="366"/>
      <c r="C350" s="371"/>
      <c r="D350" s="372" t="s">
        <v>18</v>
      </c>
      <c r="E350" s="371"/>
      <c r="F350" s="371"/>
      <c r="G350" s="373" t="s">
        <v>4</v>
      </c>
      <c r="H350" s="374">
        <v>0.15</v>
      </c>
      <c r="I350" s="374">
        <f>Labour!D17</f>
        <v>466.67</v>
      </c>
      <c r="J350" s="374">
        <f>H350*I350</f>
        <v>70.000500000000002</v>
      </c>
    </row>
    <row r="351" spans="1:10">
      <c r="A351" s="365"/>
      <c r="B351" s="366"/>
      <c r="C351" s="371" t="s">
        <v>957</v>
      </c>
      <c r="D351" s="371" t="s">
        <v>1390</v>
      </c>
      <c r="E351" s="371"/>
      <c r="F351" s="371"/>
      <c r="G351" s="370"/>
      <c r="H351" s="370"/>
      <c r="I351" s="374"/>
      <c r="J351" s="368">
        <f>SUM(J343:J350)*12.5%</f>
        <v>1311.6668374999999</v>
      </c>
    </row>
    <row r="352" spans="1:10">
      <c r="A352" s="365"/>
      <c r="B352" s="366"/>
      <c r="C352" s="371"/>
      <c r="D352" s="371"/>
      <c r="E352" s="371"/>
      <c r="F352" s="371"/>
      <c r="G352" s="370"/>
      <c r="H352" s="370"/>
      <c r="I352" s="374"/>
      <c r="J352" s="368"/>
    </row>
    <row r="353" spans="1:10">
      <c r="A353" s="369"/>
      <c r="B353" s="370"/>
      <c r="C353" s="372" t="s">
        <v>2324</v>
      </c>
      <c r="D353" s="370"/>
      <c r="E353" s="370"/>
      <c r="F353" s="370"/>
      <c r="G353" s="373"/>
      <c r="H353" s="374"/>
      <c r="I353" s="374"/>
      <c r="J353" s="374">
        <f>SUM(J343:J351)</f>
        <v>11805.0015375</v>
      </c>
    </row>
    <row r="354" spans="1:10">
      <c r="A354" s="369"/>
      <c r="B354" s="370"/>
      <c r="C354" s="371" t="s">
        <v>2334</v>
      </c>
      <c r="D354" s="370"/>
      <c r="E354" s="370"/>
      <c r="F354" s="370"/>
      <c r="G354" s="373"/>
      <c r="H354" s="374"/>
      <c r="I354" s="374"/>
      <c r="J354" s="368">
        <f>J353/7.5</f>
        <v>1574.0002050000001</v>
      </c>
    </row>
    <row r="355" spans="1:10">
      <c r="A355" s="365">
        <v>13.16</v>
      </c>
      <c r="B355" s="366">
        <v>1200</v>
      </c>
      <c r="C355" s="371" t="s">
        <v>1087</v>
      </c>
      <c r="D355" s="371"/>
      <c r="E355" s="371"/>
      <c r="F355" s="371"/>
      <c r="G355" s="373"/>
      <c r="H355" s="374"/>
      <c r="I355" s="374"/>
      <c r="J355" s="374"/>
    </row>
    <row r="356" spans="1:10" ht="43.5" customHeight="1">
      <c r="A356" s="365"/>
      <c r="B356" s="366"/>
      <c r="C356" s="371" t="s">
        <v>1088</v>
      </c>
      <c r="D356" s="760" t="s">
        <v>1089</v>
      </c>
      <c r="E356" s="760"/>
      <c r="F356" s="760"/>
      <c r="G356" s="373"/>
      <c r="H356" s="374"/>
      <c r="I356" s="374"/>
      <c r="J356" s="374"/>
    </row>
    <row r="357" spans="1:10">
      <c r="A357" s="369"/>
      <c r="B357" s="370"/>
      <c r="C357" s="370"/>
      <c r="D357" s="372" t="s">
        <v>2568</v>
      </c>
      <c r="E357" s="370"/>
      <c r="F357" s="370"/>
      <c r="G357" s="373"/>
      <c r="H357" s="374"/>
      <c r="I357" s="374"/>
      <c r="J357" s="374"/>
    </row>
    <row r="358" spans="1:10">
      <c r="A358" s="369"/>
      <c r="B358" s="370"/>
      <c r="C358" s="370"/>
      <c r="D358" s="372" t="s">
        <v>2878</v>
      </c>
      <c r="E358" s="370"/>
      <c r="F358" s="370"/>
      <c r="G358" s="373"/>
      <c r="H358" s="374"/>
      <c r="I358" s="374"/>
      <c r="J358" s="374"/>
    </row>
    <row r="359" spans="1:10">
      <c r="A359" s="365"/>
      <c r="B359" s="366"/>
      <c r="C359" s="371"/>
      <c r="D359" s="371" t="s">
        <v>953</v>
      </c>
      <c r="E359" s="371" t="s">
        <v>1293</v>
      </c>
      <c r="F359" s="371"/>
      <c r="G359" s="373"/>
      <c r="H359" s="374"/>
      <c r="I359" s="374"/>
      <c r="J359" s="374"/>
    </row>
    <row r="360" spans="1:10">
      <c r="A360" s="369"/>
      <c r="B360" s="370"/>
      <c r="C360" s="370"/>
      <c r="D360" s="370"/>
      <c r="E360" s="372" t="s">
        <v>2894</v>
      </c>
      <c r="F360" s="370"/>
      <c r="G360" s="373" t="s">
        <v>65</v>
      </c>
      <c r="H360" s="374">
        <v>34</v>
      </c>
      <c r="I360" s="374">
        <f>Material!D56</f>
        <v>1280</v>
      </c>
      <c r="J360" s="374">
        <f>I360*H360</f>
        <v>43520</v>
      </c>
    </row>
    <row r="361" spans="1:10">
      <c r="A361" s="369"/>
      <c r="B361" s="370"/>
      <c r="C361" s="370"/>
      <c r="D361" s="370"/>
      <c r="E361" s="372" t="s">
        <v>2895</v>
      </c>
      <c r="F361" s="370"/>
      <c r="G361" s="373"/>
      <c r="H361" s="374"/>
      <c r="I361" s="374"/>
      <c r="J361" s="374"/>
    </row>
    <row r="362" spans="1:10">
      <c r="A362" s="369"/>
      <c r="B362" s="370"/>
      <c r="C362" s="370"/>
      <c r="D362" s="370"/>
      <c r="E362" s="372" t="s">
        <v>2896</v>
      </c>
      <c r="F362" s="370"/>
      <c r="G362" s="373"/>
      <c r="H362" s="374"/>
      <c r="I362" s="374"/>
      <c r="J362" s="374"/>
    </row>
    <row r="363" spans="1:10">
      <c r="A363" s="369"/>
      <c r="B363" s="370"/>
      <c r="C363" s="370"/>
      <c r="D363" s="370"/>
      <c r="E363" s="372" t="s">
        <v>2897</v>
      </c>
      <c r="F363" s="370"/>
      <c r="G363" s="373"/>
      <c r="H363" s="374"/>
      <c r="I363" s="374"/>
      <c r="J363" s="374"/>
    </row>
    <row r="364" spans="1:10">
      <c r="A364" s="369"/>
      <c r="B364" s="370"/>
      <c r="C364" s="370"/>
      <c r="D364" s="370"/>
      <c r="E364" s="372" t="s">
        <v>2898</v>
      </c>
      <c r="F364" s="370"/>
      <c r="G364" s="373"/>
      <c r="H364" s="374"/>
      <c r="I364" s="374"/>
      <c r="J364" s="374"/>
    </row>
    <row r="365" spans="1:10">
      <c r="A365" s="365"/>
      <c r="B365" s="366"/>
      <c r="C365" s="371"/>
      <c r="D365" s="371" t="s">
        <v>955</v>
      </c>
      <c r="E365" s="371" t="s">
        <v>1230</v>
      </c>
      <c r="F365" s="371"/>
      <c r="G365" s="373"/>
      <c r="H365" s="374"/>
      <c r="I365" s="374"/>
      <c r="J365" s="374"/>
    </row>
    <row r="366" spans="1:10">
      <c r="A366" s="369"/>
      <c r="B366" s="370"/>
      <c r="C366" s="370"/>
      <c r="D366" s="370"/>
      <c r="E366" s="371" t="s">
        <v>2899</v>
      </c>
      <c r="F366" s="370"/>
      <c r="G366" s="373"/>
      <c r="H366" s="374"/>
      <c r="I366" s="374"/>
      <c r="J366" s="374"/>
    </row>
    <row r="367" spans="1:10">
      <c r="A367" s="369"/>
      <c r="B367" s="370"/>
      <c r="C367" s="370"/>
      <c r="D367" s="370"/>
      <c r="E367" s="372" t="s">
        <v>17</v>
      </c>
      <c r="F367" s="370"/>
      <c r="G367" s="373" t="s">
        <v>4</v>
      </c>
      <c r="H367" s="374">
        <v>0.02</v>
      </c>
      <c r="I367" s="374">
        <f>Labour!D16</f>
        <v>466.67</v>
      </c>
      <c r="J367" s="374">
        <f>H367*I367</f>
        <v>9.333400000000001</v>
      </c>
    </row>
    <row r="368" spans="1:10">
      <c r="A368" s="369"/>
      <c r="B368" s="370"/>
      <c r="C368" s="370"/>
      <c r="D368" s="370"/>
      <c r="E368" s="372" t="s">
        <v>18</v>
      </c>
      <c r="F368" s="370"/>
      <c r="G368" s="373" t="s">
        <v>4</v>
      </c>
      <c r="H368" s="374">
        <v>0.35</v>
      </c>
      <c r="I368" s="374">
        <f>Labour!D17</f>
        <v>466.67</v>
      </c>
      <c r="J368" s="374">
        <f>H368*I368</f>
        <v>163.33449999999999</v>
      </c>
    </row>
    <row r="369" spans="1:10">
      <c r="A369" s="365"/>
      <c r="B369" s="366"/>
      <c r="C369" s="371"/>
      <c r="D369" s="371"/>
      <c r="E369" s="372" t="s">
        <v>20</v>
      </c>
      <c r="F369" s="371"/>
      <c r="G369" s="373" t="s">
        <v>4</v>
      </c>
      <c r="H369" s="374">
        <v>0.35</v>
      </c>
      <c r="I369" s="374">
        <f>Labour!D19</f>
        <v>466.67</v>
      </c>
      <c r="J369" s="374">
        <f>I369*H369</f>
        <v>163.33449999999999</v>
      </c>
    </row>
    <row r="370" spans="1:10">
      <c r="A370" s="365"/>
      <c r="B370" s="366"/>
      <c r="C370" s="371"/>
      <c r="D370" s="371" t="s">
        <v>957</v>
      </c>
      <c r="E370" s="371" t="s">
        <v>1390</v>
      </c>
      <c r="F370" s="371"/>
      <c r="G370" s="373"/>
      <c r="H370" s="374"/>
      <c r="I370" s="374"/>
      <c r="J370" s="368">
        <f>SUM(J360:J369)*12.5%</f>
        <v>5482.0002999999997</v>
      </c>
    </row>
    <row r="371" spans="1:10">
      <c r="A371" s="365"/>
      <c r="B371" s="366"/>
      <c r="C371" s="371"/>
      <c r="D371" s="371"/>
      <c r="E371" s="371"/>
      <c r="F371" s="371"/>
      <c r="G371" s="373"/>
      <c r="H371" s="374"/>
      <c r="I371" s="374"/>
      <c r="J371" s="368"/>
    </row>
    <row r="372" spans="1:10">
      <c r="A372" s="365"/>
      <c r="B372" s="366"/>
      <c r="C372" s="371"/>
      <c r="D372" s="372" t="s">
        <v>2900</v>
      </c>
      <c r="E372" s="371"/>
      <c r="F372" s="371"/>
      <c r="G372" s="373"/>
      <c r="H372" s="374"/>
      <c r="I372" s="374"/>
      <c r="J372" s="374">
        <f>SUM(J360:J370)</f>
        <v>49338.002699999997</v>
      </c>
    </row>
    <row r="373" spans="1:10">
      <c r="A373" s="365"/>
      <c r="B373" s="366"/>
      <c r="C373" s="371"/>
      <c r="D373" s="371" t="s">
        <v>2334</v>
      </c>
      <c r="E373" s="371"/>
      <c r="F373" s="371"/>
      <c r="G373" s="373"/>
      <c r="H373" s="374"/>
      <c r="I373" s="374"/>
      <c r="J373" s="368">
        <f>J372/7.5</f>
        <v>6578.4003599999996</v>
      </c>
    </row>
    <row r="374" spans="1:10" ht="40.5" customHeight="1">
      <c r="A374" s="369"/>
      <c r="B374" s="370"/>
      <c r="C374" s="371" t="s">
        <v>1057</v>
      </c>
      <c r="D374" s="760" t="s">
        <v>1090</v>
      </c>
      <c r="E374" s="760"/>
      <c r="F374" s="760"/>
      <c r="G374" s="373"/>
      <c r="H374" s="374"/>
      <c r="I374" s="374"/>
      <c r="J374" s="374"/>
    </row>
    <row r="375" spans="1:10">
      <c r="A375" s="369"/>
      <c r="B375" s="370"/>
      <c r="C375" s="370"/>
      <c r="D375" s="372" t="s">
        <v>2568</v>
      </c>
      <c r="E375" s="370"/>
      <c r="F375" s="370"/>
      <c r="G375" s="373"/>
      <c r="H375" s="374"/>
      <c r="I375" s="374"/>
      <c r="J375" s="374"/>
    </row>
    <row r="376" spans="1:10">
      <c r="A376" s="369"/>
      <c r="B376" s="370"/>
      <c r="C376" s="370"/>
      <c r="D376" s="372" t="s">
        <v>2878</v>
      </c>
      <c r="E376" s="370"/>
      <c r="F376" s="370"/>
      <c r="G376" s="373"/>
      <c r="H376" s="374"/>
      <c r="I376" s="374"/>
      <c r="J376" s="374"/>
    </row>
    <row r="377" spans="1:10">
      <c r="A377" s="365"/>
      <c r="B377" s="366"/>
      <c r="C377" s="371"/>
      <c r="D377" s="371" t="s">
        <v>953</v>
      </c>
      <c r="E377" s="371" t="s">
        <v>1293</v>
      </c>
      <c r="F377" s="371"/>
      <c r="G377" s="373"/>
      <c r="H377" s="374"/>
      <c r="I377" s="374"/>
      <c r="J377" s="374"/>
    </row>
    <row r="378" spans="1:10" ht="26.25" customHeight="1">
      <c r="A378" s="365"/>
      <c r="B378" s="366"/>
      <c r="C378" s="371"/>
      <c r="D378" s="371"/>
      <c r="E378" s="760" t="s">
        <v>2901</v>
      </c>
      <c r="F378" s="760"/>
      <c r="G378" s="373" t="s">
        <v>54</v>
      </c>
      <c r="H378" s="380">
        <v>1.875</v>
      </c>
      <c r="I378" s="374">
        <f>Material!D55</f>
        <v>450</v>
      </c>
      <c r="J378" s="374">
        <f>I378*H378</f>
        <v>843.75</v>
      </c>
    </row>
    <row r="379" spans="1:10">
      <c r="A379" s="369"/>
      <c r="B379" s="370"/>
      <c r="C379" s="370"/>
      <c r="D379" s="370"/>
      <c r="E379" s="372" t="s">
        <v>2895</v>
      </c>
      <c r="F379" s="370"/>
      <c r="G379" s="373"/>
      <c r="H379" s="374"/>
      <c r="I379" s="374"/>
      <c r="J379" s="374"/>
    </row>
    <row r="380" spans="1:10">
      <c r="A380" s="365"/>
      <c r="B380" s="366"/>
      <c r="C380" s="371"/>
      <c r="D380" s="371" t="s">
        <v>955</v>
      </c>
      <c r="E380" s="371" t="s">
        <v>1230</v>
      </c>
      <c r="F380" s="371"/>
      <c r="G380" s="373"/>
      <c r="H380" s="374"/>
      <c r="I380" s="374"/>
      <c r="J380" s="374"/>
    </row>
    <row r="381" spans="1:10">
      <c r="A381" s="369"/>
      <c r="B381" s="370"/>
      <c r="C381" s="370"/>
      <c r="D381" s="370"/>
      <c r="E381" s="371" t="s">
        <v>2902</v>
      </c>
      <c r="F381" s="370"/>
      <c r="G381" s="373"/>
      <c r="H381" s="374"/>
      <c r="I381" s="374"/>
      <c r="J381" s="374"/>
    </row>
    <row r="382" spans="1:10">
      <c r="A382" s="369"/>
      <c r="B382" s="370"/>
      <c r="C382" s="370"/>
      <c r="D382" s="370"/>
      <c r="E382" s="372" t="s">
        <v>17</v>
      </c>
      <c r="F382" s="370"/>
      <c r="G382" s="373" t="s">
        <v>4</v>
      </c>
      <c r="H382" s="374">
        <v>0.01</v>
      </c>
      <c r="I382" s="374">
        <f>Labour!D16</f>
        <v>466.67</v>
      </c>
      <c r="J382" s="374">
        <f>H382*I382</f>
        <v>4.6667000000000005</v>
      </c>
    </row>
    <row r="383" spans="1:10">
      <c r="A383" s="369"/>
      <c r="B383" s="370"/>
      <c r="C383" s="370"/>
      <c r="D383" s="370"/>
      <c r="E383" s="372" t="s">
        <v>18</v>
      </c>
      <c r="F383" s="370"/>
      <c r="G383" s="373" t="s">
        <v>4</v>
      </c>
      <c r="H383" s="374">
        <v>0.1</v>
      </c>
      <c r="I383" s="374">
        <f>Labour!D17</f>
        <v>466.67</v>
      </c>
      <c r="J383" s="374">
        <f>H383*I383</f>
        <v>46.667000000000002</v>
      </c>
    </row>
    <row r="384" spans="1:10">
      <c r="A384" s="365"/>
      <c r="B384" s="366"/>
      <c r="C384" s="371"/>
      <c r="D384" s="371"/>
      <c r="E384" s="372" t="s">
        <v>20</v>
      </c>
      <c r="F384" s="371"/>
      <c r="G384" s="373" t="s">
        <v>4</v>
      </c>
      <c r="H384" s="374">
        <v>0.1</v>
      </c>
      <c r="I384" s="374">
        <f>Labour!D19</f>
        <v>466.67</v>
      </c>
      <c r="J384" s="374">
        <f>I384*H384</f>
        <v>46.667000000000002</v>
      </c>
    </row>
    <row r="385" spans="1:11">
      <c r="A385" s="365"/>
      <c r="B385" s="366"/>
      <c r="C385" s="371"/>
      <c r="D385" s="371" t="s">
        <v>957</v>
      </c>
      <c r="E385" s="371" t="s">
        <v>1390</v>
      </c>
      <c r="F385" s="371"/>
      <c r="G385" s="373"/>
      <c r="H385" s="374"/>
      <c r="I385" s="374"/>
      <c r="J385" s="368">
        <f>SUM(J375:J384)*12.5%</f>
        <v>117.71883750000001</v>
      </c>
    </row>
    <row r="386" spans="1:11">
      <c r="A386" s="365"/>
      <c r="B386" s="366"/>
      <c r="C386" s="371"/>
      <c r="D386" s="371"/>
      <c r="E386" s="371"/>
      <c r="F386" s="371"/>
      <c r="G386" s="373"/>
      <c r="H386" s="374"/>
      <c r="I386" s="374"/>
      <c r="J386" s="368"/>
    </row>
    <row r="387" spans="1:11">
      <c r="A387" s="369"/>
      <c r="B387" s="370"/>
      <c r="C387" s="370"/>
      <c r="D387" s="372" t="s">
        <v>2324</v>
      </c>
      <c r="E387" s="370"/>
      <c r="F387" s="370"/>
      <c r="G387" s="373"/>
      <c r="H387" s="374"/>
      <c r="I387" s="374"/>
      <c r="J387" s="374">
        <f>SUM(J375:J385)</f>
        <v>1059.4695375000001</v>
      </c>
    </row>
    <row r="388" spans="1:11">
      <c r="A388" s="365"/>
      <c r="B388" s="366"/>
      <c r="C388" s="371"/>
      <c r="D388" s="371" t="s">
        <v>2334</v>
      </c>
      <c r="E388" s="371"/>
      <c r="F388" s="371"/>
      <c r="G388" s="373"/>
      <c r="H388" s="374"/>
      <c r="I388" s="374"/>
      <c r="J388" s="368">
        <f>J387/7.5</f>
        <v>141.26260500000001</v>
      </c>
    </row>
    <row r="389" spans="1:11" ht="53.25" customHeight="1">
      <c r="A389" s="369"/>
      <c r="B389" s="370"/>
      <c r="C389" s="371" t="s">
        <v>1091</v>
      </c>
      <c r="D389" s="760" t="s">
        <v>1092</v>
      </c>
      <c r="E389" s="760"/>
      <c r="F389" s="760"/>
      <c r="G389" s="373"/>
      <c r="H389" s="374"/>
      <c r="I389" s="374"/>
      <c r="J389" s="374"/>
    </row>
    <row r="390" spans="1:11">
      <c r="A390" s="369"/>
      <c r="B390" s="370"/>
      <c r="C390" s="370"/>
      <c r="D390" s="372" t="s">
        <v>2568</v>
      </c>
      <c r="E390" s="370"/>
      <c r="F390" s="370"/>
      <c r="G390" s="373"/>
      <c r="H390" s="374"/>
      <c r="I390" s="374"/>
      <c r="J390" s="374"/>
    </row>
    <row r="391" spans="1:11">
      <c r="A391" s="369"/>
      <c r="B391" s="370"/>
      <c r="C391" s="370"/>
      <c r="D391" s="372" t="s">
        <v>2878</v>
      </c>
      <c r="E391" s="370"/>
      <c r="F391" s="370"/>
      <c r="G391" s="373"/>
      <c r="H391" s="374"/>
      <c r="I391" s="374"/>
      <c r="J391" s="374"/>
    </row>
    <row r="392" spans="1:11">
      <c r="A392" s="365"/>
      <c r="B392" s="366"/>
      <c r="C392" s="371"/>
      <c r="D392" s="371" t="s">
        <v>953</v>
      </c>
      <c r="E392" s="371" t="s">
        <v>1293</v>
      </c>
      <c r="F392" s="371"/>
      <c r="G392" s="373"/>
      <c r="H392" s="374"/>
      <c r="I392" s="374"/>
      <c r="J392" s="374"/>
    </row>
    <row r="393" spans="1:11" ht="12.75" customHeight="1">
      <c r="A393" s="369"/>
      <c r="B393" s="370"/>
      <c r="C393" s="370"/>
      <c r="D393" s="370"/>
      <c r="E393" s="761" t="s">
        <v>2903</v>
      </c>
      <c r="F393" s="761"/>
      <c r="G393" s="373" t="s">
        <v>54</v>
      </c>
      <c r="H393" s="490">
        <v>2.25</v>
      </c>
      <c r="I393" s="374">
        <f>Material!D93</f>
        <v>480</v>
      </c>
      <c r="J393" s="374">
        <f>I393*H393</f>
        <v>1080</v>
      </c>
      <c r="K393" t="s">
        <v>1584</v>
      </c>
    </row>
    <row r="394" spans="1:11">
      <c r="A394" s="365"/>
      <c r="B394" s="366"/>
      <c r="C394" s="371"/>
      <c r="D394" s="371" t="s">
        <v>955</v>
      </c>
      <c r="E394" s="371" t="s">
        <v>1230</v>
      </c>
      <c r="F394" s="371"/>
      <c r="G394" s="373"/>
      <c r="H394" s="374"/>
      <c r="I394" s="374"/>
      <c r="J394" s="374"/>
    </row>
    <row r="395" spans="1:11">
      <c r="A395" s="369"/>
      <c r="B395" s="370"/>
      <c r="C395" s="370"/>
      <c r="D395" s="370"/>
      <c r="E395" s="372" t="s">
        <v>17</v>
      </c>
      <c r="F395" s="370"/>
      <c r="G395" s="373" t="s">
        <v>4</v>
      </c>
      <c r="H395" s="374">
        <v>0.01</v>
      </c>
      <c r="I395" s="374">
        <f>Labour!D16</f>
        <v>466.67</v>
      </c>
      <c r="J395" s="374">
        <f>H395*I395</f>
        <v>4.6667000000000005</v>
      </c>
    </row>
    <row r="396" spans="1:11">
      <c r="A396" s="369"/>
      <c r="B396" s="370"/>
      <c r="C396" s="370"/>
      <c r="D396" s="370"/>
      <c r="E396" s="372" t="s">
        <v>18</v>
      </c>
      <c r="F396" s="370"/>
      <c r="G396" s="373" t="s">
        <v>4</v>
      </c>
      <c r="H396" s="374">
        <v>0.13</v>
      </c>
      <c r="I396" s="374">
        <f>Labour!D17</f>
        <v>466.67</v>
      </c>
      <c r="J396" s="374">
        <f>H396*I396</f>
        <v>60.667100000000005</v>
      </c>
    </row>
    <row r="397" spans="1:11">
      <c r="A397" s="365"/>
      <c r="B397" s="366"/>
      <c r="C397" s="371"/>
      <c r="D397" s="371"/>
      <c r="E397" s="372" t="s">
        <v>20</v>
      </c>
      <c r="F397" s="371"/>
      <c r="G397" s="373" t="s">
        <v>4</v>
      </c>
      <c r="H397" s="374">
        <v>7.0000000000000007E-2</v>
      </c>
      <c r="I397" s="374">
        <f>Labour!D19</f>
        <v>466.67</v>
      </c>
      <c r="J397" s="374">
        <f>I397*H397</f>
        <v>32.666900000000005</v>
      </c>
    </row>
    <row r="398" spans="1:11">
      <c r="A398" s="365"/>
      <c r="B398" s="366"/>
      <c r="C398" s="371"/>
      <c r="D398" s="371" t="s">
        <v>957</v>
      </c>
      <c r="E398" s="371" t="s">
        <v>1390</v>
      </c>
      <c r="F398" s="371"/>
      <c r="G398" s="373"/>
      <c r="H398" s="374"/>
      <c r="I398" s="374"/>
      <c r="J398" s="368">
        <f>SUM(J388:J397)*12.5%</f>
        <v>164.90791312499996</v>
      </c>
    </row>
    <row r="399" spans="1:11">
      <c r="A399" s="365"/>
      <c r="B399" s="366"/>
      <c r="C399" s="371"/>
      <c r="D399" s="371"/>
      <c r="E399" s="371"/>
      <c r="F399" s="371"/>
      <c r="G399" s="373"/>
      <c r="H399" s="374"/>
      <c r="I399" s="374"/>
      <c r="J399" s="368"/>
    </row>
    <row r="400" spans="1:11">
      <c r="A400" s="365"/>
      <c r="B400" s="366"/>
      <c r="C400" s="371"/>
      <c r="D400" s="372" t="s">
        <v>2900</v>
      </c>
      <c r="E400" s="371"/>
      <c r="F400" s="371"/>
      <c r="G400" s="373"/>
      <c r="H400" s="374"/>
      <c r="I400" s="374"/>
      <c r="J400" s="374">
        <f>SUM(J388:J398)</f>
        <v>1484.1712181249998</v>
      </c>
    </row>
    <row r="401" spans="1:10">
      <c r="A401" s="365"/>
      <c r="B401" s="366"/>
      <c r="C401" s="371"/>
      <c r="D401" s="371" t="s">
        <v>2334</v>
      </c>
      <c r="E401" s="371"/>
      <c r="F401" s="371"/>
      <c r="G401" s="373"/>
      <c r="H401" s="374"/>
      <c r="I401" s="374"/>
      <c r="J401" s="368">
        <f>J400/7.5</f>
        <v>197.88949574999998</v>
      </c>
    </row>
    <row r="402" spans="1:10" ht="39.75" customHeight="1">
      <c r="A402" s="369"/>
      <c r="B402" s="370"/>
      <c r="C402" s="371" t="s">
        <v>1093</v>
      </c>
      <c r="D402" s="760" t="s">
        <v>1094</v>
      </c>
      <c r="E402" s="760"/>
      <c r="F402" s="760"/>
      <c r="G402" s="373"/>
      <c r="H402" s="374"/>
      <c r="I402" s="374"/>
      <c r="J402" s="374"/>
    </row>
    <row r="403" spans="1:10">
      <c r="A403" s="369"/>
      <c r="B403" s="370"/>
      <c r="C403" s="370"/>
      <c r="D403" s="372" t="s">
        <v>2568</v>
      </c>
      <c r="E403" s="370"/>
      <c r="F403" s="370"/>
      <c r="G403" s="373"/>
      <c r="H403" s="374"/>
      <c r="I403" s="374"/>
      <c r="J403" s="374"/>
    </row>
    <row r="404" spans="1:10">
      <c r="A404" s="369"/>
      <c r="B404" s="370"/>
      <c r="C404" s="370"/>
      <c r="D404" s="372" t="s">
        <v>2878</v>
      </c>
      <c r="E404" s="370"/>
      <c r="F404" s="370"/>
      <c r="G404" s="373"/>
      <c r="H404" s="374"/>
      <c r="I404" s="374"/>
      <c r="J404" s="374"/>
    </row>
    <row r="405" spans="1:10">
      <c r="A405" s="369"/>
      <c r="B405" s="370"/>
      <c r="C405" s="370"/>
      <c r="D405" s="372" t="s">
        <v>2904</v>
      </c>
      <c r="E405" s="370"/>
      <c r="F405" s="370"/>
      <c r="G405" s="373"/>
      <c r="H405" s="374"/>
      <c r="I405" s="374"/>
      <c r="J405" s="374"/>
    </row>
    <row r="406" spans="1:10">
      <c r="A406" s="365"/>
      <c r="B406" s="366"/>
      <c r="C406" s="371"/>
      <c r="D406" s="371" t="s">
        <v>953</v>
      </c>
      <c r="E406" s="371" t="s">
        <v>1293</v>
      </c>
      <c r="F406" s="371"/>
      <c r="G406" s="373"/>
      <c r="H406" s="374"/>
      <c r="I406" s="374"/>
      <c r="J406" s="374"/>
    </row>
    <row r="407" spans="1:10">
      <c r="A407" s="369"/>
      <c r="B407" s="370"/>
      <c r="C407" s="370"/>
      <c r="D407" s="370"/>
      <c r="E407" s="372" t="s">
        <v>2668</v>
      </c>
      <c r="F407" s="370"/>
      <c r="G407" s="373" t="s">
        <v>29</v>
      </c>
      <c r="H407" s="380">
        <v>8.0000000000000002E-3</v>
      </c>
      <c r="I407" s="374">
        <f>Material!D126</f>
        <v>1267</v>
      </c>
      <c r="J407" s="374">
        <f>H407*I407</f>
        <v>10.136000000000001</v>
      </c>
    </row>
    <row r="408" spans="1:10">
      <c r="A408" s="369"/>
      <c r="B408" s="370"/>
      <c r="C408" s="370"/>
      <c r="D408" s="370"/>
      <c r="E408" s="372" t="s">
        <v>2905</v>
      </c>
      <c r="F408" s="370"/>
      <c r="G408" s="370"/>
      <c r="H408" s="370"/>
      <c r="I408" s="370"/>
      <c r="J408" s="370"/>
    </row>
    <row r="409" spans="1:10">
      <c r="A409" s="369"/>
      <c r="B409" s="370"/>
      <c r="C409" s="370"/>
      <c r="D409" s="370"/>
      <c r="E409" s="372" t="s">
        <v>2906</v>
      </c>
      <c r="F409" s="370"/>
      <c r="G409" s="373"/>
      <c r="H409" s="374"/>
      <c r="I409" s="374"/>
      <c r="J409" s="374"/>
    </row>
    <row r="410" spans="1:10">
      <c r="A410" s="369"/>
      <c r="B410" s="370"/>
      <c r="C410" s="370"/>
      <c r="D410" s="370"/>
      <c r="E410" s="372" t="s">
        <v>2907</v>
      </c>
      <c r="F410" s="370"/>
      <c r="G410" s="373" t="s">
        <v>71</v>
      </c>
      <c r="H410" s="382">
        <v>6.9999999999999999E-4</v>
      </c>
      <c r="I410" s="374">
        <f>Material!D42</f>
        <v>47590</v>
      </c>
      <c r="J410" s="374">
        <f>H410*I410</f>
        <v>33.313000000000002</v>
      </c>
    </row>
    <row r="411" spans="1:10">
      <c r="A411" s="365"/>
      <c r="B411" s="366"/>
      <c r="C411" s="371"/>
      <c r="D411" s="371" t="s">
        <v>955</v>
      </c>
      <c r="E411" s="371" t="s">
        <v>1230</v>
      </c>
      <c r="F411" s="371"/>
      <c r="G411" s="373"/>
      <c r="H411" s="374"/>
      <c r="I411" s="374"/>
      <c r="J411" s="374"/>
    </row>
    <row r="412" spans="1:10">
      <c r="A412" s="369"/>
      <c r="B412" s="370"/>
      <c r="C412" s="370"/>
      <c r="D412" s="370"/>
      <c r="E412" s="372" t="s">
        <v>17</v>
      </c>
      <c r="F412" s="370"/>
      <c r="G412" s="373" t="s">
        <v>4</v>
      </c>
      <c r="H412" s="374">
        <v>0.02</v>
      </c>
      <c r="I412" s="374">
        <f>Labour!D16</f>
        <v>466.67</v>
      </c>
      <c r="J412" s="374">
        <f>H412*I412</f>
        <v>9.333400000000001</v>
      </c>
    </row>
    <row r="413" spans="1:10">
      <c r="A413" s="365"/>
      <c r="B413" s="366"/>
      <c r="C413" s="371"/>
      <c r="D413" s="371"/>
      <c r="E413" s="372" t="s">
        <v>20</v>
      </c>
      <c r="F413" s="371"/>
      <c r="G413" s="373" t="s">
        <v>4</v>
      </c>
      <c r="H413" s="374">
        <v>0.5</v>
      </c>
      <c r="I413" s="374">
        <f>Labour!D19</f>
        <v>466.67</v>
      </c>
      <c r="J413" s="374">
        <f>I413*H413</f>
        <v>233.33500000000001</v>
      </c>
    </row>
    <row r="414" spans="1:10">
      <c r="A414" s="369"/>
      <c r="B414" s="370"/>
      <c r="C414" s="370"/>
      <c r="D414" s="370"/>
      <c r="E414" s="372" t="s">
        <v>18</v>
      </c>
      <c r="F414" s="370"/>
      <c r="G414" s="373" t="s">
        <v>4</v>
      </c>
      <c r="H414" s="374">
        <v>0.1</v>
      </c>
      <c r="I414" s="374">
        <f>Labour!D17</f>
        <v>466.67</v>
      </c>
      <c r="J414" s="374">
        <f>H414*I414</f>
        <v>46.667000000000002</v>
      </c>
    </row>
    <row r="415" spans="1:10">
      <c r="A415" s="365"/>
      <c r="B415" s="366"/>
      <c r="C415" s="371"/>
      <c r="D415" s="371" t="s">
        <v>957</v>
      </c>
      <c r="E415" s="371" t="s">
        <v>1390</v>
      </c>
      <c r="F415" s="371"/>
      <c r="G415" s="373"/>
      <c r="H415" s="374"/>
      <c r="I415" s="374"/>
      <c r="J415" s="368">
        <f>SUM(J405:J414)*12.5%</f>
        <v>41.598050000000001</v>
      </c>
    </row>
    <row r="416" spans="1:10">
      <c r="A416" s="365"/>
      <c r="B416" s="366"/>
      <c r="C416" s="371"/>
      <c r="D416" s="371"/>
      <c r="E416" s="371"/>
      <c r="F416" s="371"/>
      <c r="G416" s="373"/>
      <c r="H416" s="374"/>
      <c r="I416" s="374"/>
      <c r="J416" s="368"/>
    </row>
    <row r="417" spans="1:10">
      <c r="A417" s="369"/>
      <c r="B417" s="370"/>
      <c r="C417" s="370"/>
      <c r="D417" s="372" t="s">
        <v>2908</v>
      </c>
      <c r="E417" s="370"/>
      <c r="F417" s="370"/>
      <c r="G417" s="373"/>
      <c r="H417" s="374"/>
      <c r="I417" s="374"/>
      <c r="J417" s="374">
        <f>SUM(J405:J415)</f>
        <v>374.38245000000001</v>
      </c>
    </row>
    <row r="418" spans="1:10">
      <c r="A418" s="365"/>
      <c r="B418" s="366"/>
      <c r="C418" s="371"/>
      <c r="D418" s="371" t="s">
        <v>2909</v>
      </c>
      <c r="E418" s="371"/>
      <c r="F418" s="371"/>
      <c r="G418" s="373"/>
      <c r="H418" s="374"/>
      <c r="I418" s="374"/>
      <c r="J418" s="368">
        <f>J417/7.5</f>
        <v>49.917659999999998</v>
      </c>
    </row>
    <row r="419" spans="1:10" ht="41.25" customHeight="1">
      <c r="A419" s="365"/>
      <c r="B419" s="378" t="s">
        <v>726</v>
      </c>
      <c r="C419" s="759" t="s">
        <v>2910</v>
      </c>
      <c r="D419" s="759"/>
      <c r="E419" s="759"/>
      <c r="F419" s="759"/>
      <c r="G419" s="373"/>
      <c r="H419" s="374"/>
      <c r="I419" s="374"/>
      <c r="J419" s="374"/>
    </row>
    <row r="420" spans="1:10" ht="28.5" customHeight="1">
      <c r="A420" s="365">
        <v>13.17</v>
      </c>
      <c r="B420" s="366">
        <v>700</v>
      </c>
      <c r="C420" s="760" t="s">
        <v>1095</v>
      </c>
      <c r="D420" s="760"/>
      <c r="E420" s="760"/>
      <c r="F420" s="760"/>
      <c r="G420" s="373"/>
      <c r="H420" s="374"/>
      <c r="I420" s="374"/>
      <c r="J420" s="374"/>
    </row>
    <row r="421" spans="1:10">
      <c r="A421" s="369"/>
      <c r="B421" s="370"/>
      <c r="C421" s="372" t="s">
        <v>985</v>
      </c>
      <c r="D421" s="372" t="s">
        <v>1096</v>
      </c>
      <c r="E421" s="370"/>
      <c r="F421" s="370"/>
      <c r="G421" s="373"/>
      <c r="H421" s="374"/>
      <c r="I421" s="374"/>
      <c r="J421" s="374"/>
    </row>
    <row r="422" spans="1:10">
      <c r="A422" s="365"/>
      <c r="B422" s="366"/>
      <c r="C422" s="370"/>
      <c r="D422" s="372" t="s">
        <v>2911</v>
      </c>
      <c r="E422" s="371"/>
      <c r="F422" s="371"/>
      <c r="G422" s="373" t="s">
        <v>29</v>
      </c>
      <c r="H422" s="374"/>
      <c r="I422" s="370"/>
      <c r="J422" s="374">
        <f>'Chapter-12_Road'!J246</f>
        <v>5695.5518762625006</v>
      </c>
    </row>
    <row r="423" spans="1:10">
      <c r="A423" s="365"/>
      <c r="B423" s="366"/>
      <c r="C423" s="372" t="s">
        <v>989</v>
      </c>
      <c r="D423" s="372" t="s">
        <v>1023</v>
      </c>
      <c r="E423" s="371"/>
      <c r="F423" s="371"/>
      <c r="G423" s="373"/>
      <c r="H423" s="374"/>
      <c r="I423" s="374"/>
      <c r="J423" s="374"/>
    </row>
    <row r="424" spans="1:10">
      <c r="A424" s="365"/>
      <c r="B424" s="366"/>
      <c r="C424" s="370"/>
      <c r="D424" s="372" t="s">
        <v>2912</v>
      </c>
      <c r="E424" s="371"/>
      <c r="F424" s="371"/>
      <c r="G424" s="373" t="s">
        <v>29</v>
      </c>
      <c r="H424" s="374"/>
      <c r="I424" s="370"/>
      <c r="J424" s="374">
        <f>'Chapter-12_Road'!J119</f>
        <v>6016.6233776250001</v>
      </c>
    </row>
    <row r="425" spans="1:10" ht="28.5" customHeight="1">
      <c r="A425" s="365">
        <v>13.18</v>
      </c>
      <c r="B425" s="366">
        <v>600</v>
      </c>
      <c r="C425" s="760" t="s">
        <v>1097</v>
      </c>
      <c r="D425" s="760"/>
      <c r="E425" s="760"/>
      <c r="F425" s="760"/>
      <c r="G425" s="373"/>
      <c r="H425" s="374"/>
      <c r="I425" s="374"/>
      <c r="J425" s="374"/>
    </row>
    <row r="426" spans="1:10">
      <c r="A426" s="369"/>
      <c r="B426" s="370"/>
      <c r="C426" s="372" t="s">
        <v>2913</v>
      </c>
      <c r="D426" s="370"/>
      <c r="E426" s="370"/>
      <c r="F426" s="370"/>
      <c r="G426" s="373" t="s">
        <v>54</v>
      </c>
      <c r="H426" s="374"/>
      <c r="I426" s="370"/>
      <c r="J426" s="374">
        <f>'Chapter-12_Road'!J85</f>
        <v>930.06859275000011</v>
      </c>
    </row>
    <row r="427" spans="1:10" ht="28.5" customHeight="1">
      <c r="A427" s="365">
        <v>13.19</v>
      </c>
      <c r="B427" s="366">
        <v>600</v>
      </c>
      <c r="C427" s="760" t="s">
        <v>1098</v>
      </c>
      <c r="D427" s="760"/>
      <c r="E427" s="760"/>
      <c r="F427" s="760"/>
      <c r="G427" s="373"/>
      <c r="H427" s="374"/>
      <c r="I427" s="374"/>
      <c r="J427" s="374"/>
    </row>
    <row r="428" spans="1:10">
      <c r="A428" s="369"/>
      <c r="B428" s="370"/>
      <c r="C428" s="372" t="s">
        <v>2914</v>
      </c>
      <c r="D428" s="370"/>
      <c r="E428" s="370"/>
      <c r="F428" s="370"/>
      <c r="G428" s="373" t="s">
        <v>54</v>
      </c>
      <c r="H428" s="374"/>
      <c r="I428" s="370"/>
      <c r="J428" s="374">
        <f>'Chapter-12_Road'!J99</f>
        <v>2135.5633800000001</v>
      </c>
    </row>
    <row r="429" spans="1:10" ht="28.5" customHeight="1">
      <c r="A429" s="365" t="s">
        <v>1099</v>
      </c>
      <c r="B429" s="366">
        <v>800</v>
      </c>
      <c r="C429" s="760" t="s">
        <v>1100</v>
      </c>
      <c r="D429" s="760"/>
      <c r="E429" s="760"/>
      <c r="F429" s="760"/>
      <c r="G429" s="373"/>
      <c r="H429" s="374"/>
      <c r="I429" s="374"/>
      <c r="J429" s="374"/>
    </row>
    <row r="430" spans="1:10">
      <c r="A430" s="365"/>
      <c r="B430" s="366"/>
      <c r="C430" s="372" t="s">
        <v>985</v>
      </c>
      <c r="D430" s="372" t="s">
        <v>1009</v>
      </c>
      <c r="E430" s="371"/>
      <c r="F430" s="371"/>
      <c r="G430" s="373"/>
      <c r="H430" s="374"/>
      <c r="I430" s="374"/>
      <c r="J430" s="374"/>
    </row>
    <row r="431" spans="1:10">
      <c r="A431" s="365"/>
      <c r="B431" s="366"/>
      <c r="C431" s="370"/>
      <c r="D431" s="372" t="s">
        <v>2915</v>
      </c>
      <c r="E431" s="371"/>
      <c r="F431" s="371"/>
      <c r="G431" s="373" t="s">
        <v>29</v>
      </c>
      <c r="H431" s="374"/>
      <c r="I431" s="374"/>
      <c r="J431" s="374">
        <f>'Chapter-12_Road'!J331</f>
        <v>5783.6817225000004</v>
      </c>
    </row>
    <row r="432" spans="1:10">
      <c r="A432" s="365"/>
      <c r="B432" s="366"/>
      <c r="C432" s="372" t="s">
        <v>989</v>
      </c>
      <c r="D432" s="372" t="s">
        <v>1008</v>
      </c>
      <c r="E432" s="371"/>
      <c r="F432" s="371"/>
      <c r="G432" s="373"/>
      <c r="H432" s="374"/>
      <c r="I432" s="374"/>
      <c r="J432" s="374"/>
    </row>
    <row r="433" spans="1:10">
      <c r="A433" s="365"/>
      <c r="B433" s="366"/>
      <c r="C433" s="370"/>
      <c r="D433" s="372" t="s">
        <v>2916</v>
      </c>
      <c r="E433" s="371"/>
      <c r="F433" s="371"/>
      <c r="G433" s="373" t="s">
        <v>29</v>
      </c>
      <c r="H433" s="374"/>
      <c r="I433" s="374"/>
      <c r="J433" s="374">
        <f>'Chapter-12_Road'!J314</f>
        <v>5807.7701550000002</v>
      </c>
    </row>
    <row r="434" spans="1:10" ht="41.25" customHeight="1">
      <c r="A434" s="365">
        <v>13.21</v>
      </c>
      <c r="B434" s="366">
        <v>1200</v>
      </c>
      <c r="C434" s="760" t="s">
        <v>1101</v>
      </c>
      <c r="D434" s="760"/>
      <c r="E434" s="760"/>
      <c r="F434" s="760"/>
      <c r="G434" s="373"/>
      <c r="H434" s="374"/>
      <c r="I434" s="374"/>
      <c r="J434" s="374"/>
    </row>
    <row r="435" spans="1:10" ht="12.75" customHeight="1">
      <c r="A435" s="365"/>
      <c r="B435" s="366"/>
      <c r="C435" s="381" t="s">
        <v>1102</v>
      </c>
      <c r="D435" s="761" t="s">
        <v>1103</v>
      </c>
      <c r="E435" s="761"/>
      <c r="F435" s="761"/>
      <c r="G435" s="373" t="s">
        <v>54</v>
      </c>
      <c r="H435" s="374"/>
      <c r="I435" s="374"/>
      <c r="J435" s="374"/>
    </row>
    <row r="436" spans="1:10" ht="12.75" customHeight="1">
      <c r="A436" s="365"/>
      <c r="B436" s="366"/>
      <c r="C436" s="381" t="s">
        <v>1104</v>
      </c>
      <c r="D436" s="761" t="s">
        <v>1105</v>
      </c>
      <c r="E436" s="761"/>
      <c r="F436" s="761"/>
      <c r="G436" s="373" t="s">
        <v>54</v>
      </c>
      <c r="H436" s="374"/>
      <c r="I436" s="374"/>
      <c r="J436" s="374"/>
    </row>
    <row r="437" spans="1:10" ht="27.75" customHeight="1">
      <c r="A437" s="369"/>
      <c r="B437" s="378" t="s">
        <v>726</v>
      </c>
      <c r="C437" s="759" t="s">
        <v>2917</v>
      </c>
      <c r="D437" s="759"/>
      <c r="E437" s="759"/>
      <c r="F437" s="759"/>
      <c r="G437" s="373"/>
      <c r="H437" s="374"/>
      <c r="I437" s="374"/>
      <c r="J437" s="374"/>
    </row>
    <row r="438" spans="1:10" ht="44.25" customHeight="1">
      <c r="A438" s="365">
        <v>13.22</v>
      </c>
      <c r="B438" s="366">
        <v>1200</v>
      </c>
      <c r="C438" s="760" t="s">
        <v>1106</v>
      </c>
      <c r="D438" s="760"/>
      <c r="E438" s="760"/>
      <c r="F438" s="760"/>
      <c r="G438" s="373"/>
      <c r="H438" s="374"/>
      <c r="I438" s="374"/>
      <c r="J438" s="374"/>
    </row>
    <row r="439" spans="1:10" ht="28.5" customHeight="1">
      <c r="A439" s="369"/>
      <c r="B439" s="370"/>
      <c r="C439" s="372" t="s">
        <v>1102</v>
      </c>
      <c r="D439" s="761" t="s">
        <v>1107</v>
      </c>
      <c r="E439" s="761"/>
      <c r="F439" s="761"/>
      <c r="G439" s="373" t="s">
        <v>29</v>
      </c>
      <c r="H439" s="374"/>
      <c r="I439" s="374"/>
      <c r="J439" s="374"/>
    </row>
    <row r="440" spans="1:10" ht="28.5" customHeight="1">
      <c r="A440" s="369"/>
      <c r="B440" s="370"/>
      <c r="C440" s="372" t="s">
        <v>1108</v>
      </c>
      <c r="D440" s="761" t="s">
        <v>1109</v>
      </c>
      <c r="E440" s="761"/>
      <c r="F440" s="761"/>
      <c r="G440" s="373" t="s">
        <v>54</v>
      </c>
      <c r="H440" s="374"/>
      <c r="I440" s="374"/>
      <c r="J440" s="374"/>
    </row>
    <row r="441" spans="1:10" ht="14.25" customHeight="1">
      <c r="A441" s="369"/>
      <c r="B441" s="370"/>
      <c r="C441" s="372" t="s">
        <v>1110</v>
      </c>
      <c r="D441" s="761" t="s">
        <v>1111</v>
      </c>
      <c r="E441" s="761"/>
      <c r="F441" s="761"/>
      <c r="G441" s="373" t="s">
        <v>54</v>
      </c>
      <c r="H441" s="374"/>
      <c r="I441" s="374"/>
      <c r="J441" s="374"/>
    </row>
    <row r="442" spans="1:10" ht="40.5" customHeight="1">
      <c r="A442" s="365">
        <v>13.23</v>
      </c>
      <c r="B442" s="366">
        <v>600</v>
      </c>
      <c r="C442" s="760" t="s">
        <v>1112</v>
      </c>
      <c r="D442" s="760"/>
      <c r="E442" s="760"/>
      <c r="F442" s="760"/>
      <c r="G442" s="373"/>
      <c r="H442" s="374"/>
      <c r="I442" s="374"/>
      <c r="J442" s="374"/>
    </row>
    <row r="443" spans="1:10">
      <c r="A443" s="369"/>
      <c r="B443" s="370"/>
      <c r="C443" s="372" t="s">
        <v>1404</v>
      </c>
      <c r="D443" s="370"/>
      <c r="E443" s="370"/>
      <c r="F443" s="370"/>
      <c r="G443" s="373"/>
      <c r="H443" s="374"/>
      <c r="I443" s="374"/>
      <c r="J443" s="374"/>
    </row>
    <row r="444" spans="1:10">
      <c r="A444" s="365"/>
      <c r="B444" s="366"/>
      <c r="C444" s="371" t="s">
        <v>953</v>
      </c>
      <c r="D444" s="371" t="s">
        <v>1293</v>
      </c>
      <c r="E444" s="371"/>
      <c r="F444" s="371"/>
      <c r="G444" s="373"/>
      <c r="H444" s="374"/>
      <c r="I444" s="374"/>
      <c r="J444" s="374"/>
    </row>
    <row r="445" spans="1:10">
      <c r="A445" s="369"/>
      <c r="B445" s="370"/>
      <c r="C445" s="370"/>
      <c r="D445" s="372" t="s">
        <v>2918</v>
      </c>
      <c r="E445" s="370"/>
      <c r="F445" s="370"/>
      <c r="G445" s="373" t="s">
        <v>56</v>
      </c>
      <c r="H445" s="374">
        <v>525</v>
      </c>
      <c r="I445" s="374">
        <f>Material!D50</f>
        <v>8</v>
      </c>
      <c r="J445" s="374">
        <f>I445*H445</f>
        <v>4200</v>
      </c>
    </row>
    <row r="446" spans="1:10">
      <c r="A446" s="365"/>
      <c r="B446" s="366"/>
      <c r="C446" s="371"/>
      <c r="D446" s="372" t="s">
        <v>2919</v>
      </c>
      <c r="E446" s="371"/>
      <c r="F446" s="371"/>
      <c r="G446" s="373" t="s">
        <v>29</v>
      </c>
      <c r="H446" s="374">
        <v>0.24</v>
      </c>
      <c r="I446" s="374">
        <f>'Chapter-11_Road'!J332</f>
        <v>4436.9889999999996</v>
      </c>
      <c r="J446" s="374">
        <f>H446*I446</f>
        <v>1064.87736</v>
      </c>
    </row>
    <row r="447" spans="1:10">
      <c r="A447" s="365"/>
      <c r="B447" s="366"/>
      <c r="C447" s="371" t="s">
        <v>955</v>
      </c>
      <c r="D447" s="371" t="s">
        <v>1230</v>
      </c>
      <c r="E447" s="371"/>
      <c r="F447" s="371"/>
      <c r="G447" s="373"/>
      <c r="H447" s="374"/>
      <c r="I447" s="374"/>
      <c r="J447" s="374"/>
    </row>
    <row r="448" spans="1:10">
      <c r="A448" s="369"/>
      <c r="B448" s="370"/>
      <c r="C448" s="370"/>
      <c r="D448" s="372" t="s">
        <v>17</v>
      </c>
      <c r="E448" s="370"/>
      <c r="F448" s="370"/>
      <c r="G448" s="373" t="s">
        <v>4</v>
      </c>
      <c r="H448" s="374">
        <v>0.2</v>
      </c>
      <c r="I448" s="374">
        <f>Labour!D16</f>
        <v>466.67</v>
      </c>
      <c r="J448" s="374">
        <f>H448*I448</f>
        <v>93.334000000000003</v>
      </c>
    </row>
    <row r="449" spans="1:10">
      <c r="A449" s="369"/>
      <c r="B449" s="370"/>
      <c r="C449" s="370"/>
      <c r="D449" s="372" t="s">
        <v>18</v>
      </c>
      <c r="E449" s="370"/>
      <c r="F449" s="370"/>
      <c r="G449" s="373" t="s">
        <v>4</v>
      </c>
      <c r="H449" s="374">
        <v>1.6</v>
      </c>
      <c r="I449" s="374">
        <f>Labour!D17</f>
        <v>466.67</v>
      </c>
      <c r="J449" s="374">
        <f>H449*I449</f>
        <v>746.67200000000003</v>
      </c>
    </row>
    <row r="450" spans="1:10">
      <c r="A450" s="369"/>
      <c r="B450" s="370"/>
      <c r="C450" s="370"/>
      <c r="D450" s="372" t="s">
        <v>2288</v>
      </c>
      <c r="E450" s="370"/>
      <c r="F450" s="370"/>
      <c r="G450" s="373" t="s">
        <v>4</v>
      </c>
      <c r="H450" s="374">
        <v>2</v>
      </c>
      <c r="I450" s="374">
        <f>Labour!D14</f>
        <v>642.33000000000004</v>
      </c>
      <c r="J450" s="374">
        <f>H450*I450</f>
        <v>1284.6600000000001</v>
      </c>
    </row>
    <row r="451" spans="1:10">
      <c r="A451" s="369"/>
      <c r="B451" s="370"/>
      <c r="C451" s="370"/>
      <c r="D451" s="372" t="s">
        <v>3</v>
      </c>
      <c r="E451" s="370"/>
      <c r="F451" s="370"/>
      <c r="G451" s="373" t="s">
        <v>4</v>
      </c>
      <c r="H451" s="374">
        <v>0.08</v>
      </c>
      <c r="I451" s="374">
        <f>Labour!D3</f>
        <v>466.67</v>
      </c>
      <c r="J451" s="374">
        <f>I451*H451</f>
        <v>37.333600000000004</v>
      </c>
    </row>
    <row r="452" spans="1:10">
      <c r="A452" s="365"/>
      <c r="B452" s="366"/>
      <c r="C452" s="371" t="s">
        <v>957</v>
      </c>
      <c r="D452" s="371" t="s">
        <v>2920</v>
      </c>
      <c r="E452" s="371"/>
      <c r="F452" s="371"/>
      <c r="G452" s="373"/>
      <c r="H452" s="374"/>
      <c r="I452" s="374"/>
      <c r="J452" s="368">
        <f>SUM(J445:J451)*110%</f>
        <v>8169.5646560000005</v>
      </c>
    </row>
    <row r="453" spans="1:10">
      <c r="A453" s="365"/>
      <c r="B453" s="366"/>
      <c r="C453" s="371" t="s">
        <v>959</v>
      </c>
      <c r="D453" s="371" t="s">
        <v>1296</v>
      </c>
      <c r="E453" s="371"/>
      <c r="F453" s="371"/>
      <c r="G453" s="373"/>
      <c r="H453" s="374"/>
      <c r="I453" s="374"/>
      <c r="J453" s="368">
        <f>SUM(J445:J452)*12.5%</f>
        <v>1949.555202</v>
      </c>
    </row>
    <row r="454" spans="1:10">
      <c r="A454" s="365"/>
      <c r="B454" s="366"/>
      <c r="C454" s="371"/>
      <c r="D454" s="371"/>
      <c r="E454" s="371"/>
      <c r="F454" s="371"/>
      <c r="G454" s="373"/>
      <c r="H454" s="374"/>
      <c r="I454" s="374"/>
      <c r="J454" s="368"/>
    </row>
    <row r="455" spans="1:10">
      <c r="A455" s="365"/>
      <c r="B455" s="366"/>
      <c r="C455" s="371" t="s">
        <v>2660</v>
      </c>
      <c r="D455" s="371"/>
      <c r="E455" s="371"/>
      <c r="F455" s="371"/>
      <c r="G455" s="373"/>
      <c r="H455" s="374"/>
      <c r="I455" s="374"/>
      <c r="J455" s="368">
        <f>SUM(J445:J453)</f>
        <v>17545.996818</v>
      </c>
    </row>
    <row r="456" spans="1:10" ht="29.25" customHeight="1">
      <c r="A456" s="369"/>
      <c r="B456" s="378" t="s">
        <v>726</v>
      </c>
      <c r="C456" s="379">
        <v>1</v>
      </c>
      <c r="D456" s="759" t="s">
        <v>2921</v>
      </c>
      <c r="E456" s="759"/>
      <c r="F456" s="759"/>
      <c r="G456" s="373"/>
      <c r="H456" s="374"/>
      <c r="I456" s="374"/>
      <c r="J456" s="374"/>
    </row>
    <row r="457" spans="1:10" ht="30" customHeight="1">
      <c r="A457" s="369"/>
      <c r="B457" s="370"/>
      <c r="C457" s="379">
        <v>2</v>
      </c>
      <c r="D457" s="759" t="s">
        <v>2922</v>
      </c>
      <c r="E457" s="759"/>
      <c r="F457" s="759"/>
      <c r="G457" s="373"/>
      <c r="H457" s="374"/>
      <c r="I457" s="374"/>
      <c r="J457" s="374"/>
    </row>
    <row r="458" spans="1:10" ht="27.75" customHeight="1">
      <c r="A458" s="369"/>
      <c r="B458" s="370"/>
      <c r="C458" s="379">
        <v>3</v>
      </c>
      <c r="D458" s="759" t="s">
        <v>2923</v>
      </c>
      <c r="E458" s="759"/>
      <c r="F458" s="759"/>
      <c r="G458" s="373"/>
      <c r="H458" s="374"/>
      <c r="I458" s="374"/>
      <c r="J458" s="374"/>
    </row>
    <row r="459" spans="1:10" ht="27.75" customHeight="1">
      <c r="A459" s="369"/>
      <c r="B459" s="370"/>
      <c r="C459" s="379">
        <v>4</v>
      </c>
      <c r="D459" s="759" t="s">
        <v>2924</v>
      </c>
      <c r="E459" s="759"/>
      <c r="F459" s="759"/>
      <c r="G459" s="373"/>
      <c r="H459" s="374"/>
      <c r="I459" s="374"/>
      <c r="J459" s="374"/>
    </row>
    <row r="460" spans="1:10" ht="27.75" customHeight="1">
      <c r="A460" s="369"/>
      <c r="B460" s="370"/>
      <c r="C460" s="379">
        <v>5</v>
      </c>
      <c r="D460" s="759" t="s">
        <v>2925</v>
      </c>
      <c r="E460" s="759"/>
      <c r="F460" s="759"/>
      <c r="G460" s="373"/>
      <c r="H460" s="374"/>
      <c r="I460" s="374"/>
      <c r="J460" s="374"/>
    </row>
    <row r="461" spans="1:10" ht="39.75" customHeight="1">
      <c r="A461" s="365">
        <v>13.24</v>
      </c>
      <c r="B461" s="366">
        <v>700</v>
      </c>
      <c r="C461" s="760" t="s">
        <v>1113</v>
      </c>
      <c r="D461" s="760"/>
      <c r="E461" s="760"/>
      <c r="F461" s="760"/>
      <c r="G461" s="373"/>
      <c r="H461" s="374"/>
      <c r="I461" s="374"/>
      <c r="J461" s="374"/>
    </row>
    <row r="462" spans="1:10">
      <c r="A462" s="369"/>
      <c r="B462" s="370"/>
      <c r="C462" s="372" t="s">
        <v>1404</v>
      </c>
      <c r="D462" s="370"/>
      <c r="E462" s="370"/>
      <c r="F462" s="370"/>
      <c r="G462" s="373"/>
      <c r="H462" s="374"/>
      <c r="I462" s="374"/>
      <c r="J462" s="374"/>
    </row>
    <row r="463" spans="1:10">
      <c r="A463" s="365"/>
      <c r="B463" s="366"/>
      <c r="C463" s="371" t="s">
        <v>953</v>
      </c>
      <c r="D463" s="371" t="s">
        <v>1293</v>
      </c>
      <c r="E463" s="371"/>
      <c r="F463" s="371"/>
      <c r="G463" s="373"/>
      <c r="H463" s="374"/>
      <c r="I463" s="374"/>
      <c r="J463" s="374"/>
    </row>
    <row r="464" spans="1:10">
      <c r="A464" s="369"/>
      <c r="B464" s="370"/>
      <c r="C464" s="370"/>
      <c r="D464" s="372" t="s">
        <v>2727</v>
      </c>
      <c r="E464" s="370"/>
      <c r="F464" s="370"/>
      <c r="G464" s="373" t="s">
        <v>29</v>
      </c>
      <c r="H464" s="374">
        <v>1.1000000000000001</v>
      </c>
      <c r="I464" s="374">
        <f>Material!D136</f>
        <v>900</v>
      </c>
      <c r="J464" s="374">
        <f>H464*I464</f>
        <v>990.00000000000011</v>
      </c>
    </row>
    <row r="465" spans="1:10" ht="12.75" customHeight="1">
      <c r="A465" s="365"/>
      <c r="B465" s="366"/>
      <c r="C465" s="371"/>
      <c r="D465" s="761" t="s">
        <v>2926</v>
      </c>
      <c r="E465" s="761"/>
      <c r="F465" s="761"/>
      <c r="G465" s="373" t="s">
        <v>56</v>
      </c>
      <c r="H465" s="374">
        <v>7</v>
      </c>
      <c r="I465" s="374">
        <f>Material!D49</f>
        <v>65</v>
      </c>
      <c r="J465" s="374">
        <f>I465*H465</f>
        <v>455</v>
      </c>
    </row>
    <row r="466" spans="1:10">
      <c r="A466" s="365"/>
      <c r="B466" s="366"/>
      <c r="C466" s="371"/>
      <c r="D466" s="372" t="s">
        <v>2732</v>
      </c>
      <c r="E466" s="371"/>
      <c r="F466" s="371"/>
      <c r="G466" s="373" t="s">
        <v>29</v>
      </c>
      <c r="H466" s="374">
        <v>0.3</v>
      </c>
      <c r="I466" s="374">
        <f>'Chapter-11_Road'!J332</f>
        <v>4436.9889999999996</v>
      </c>
      <c r="J466" s="374">
        <f>H466*I466</f>
        <v>1331.0966999999998</v>
      </c>
    </row>
    <row r="467" spans="1:10">
      <c r="A467" s="365"/>
      <c r="B467" s="366"/>
      <c r="C467" s="371" t="s">
        <v>955</v>
      </c>
      <c r="D467" s="371" t="s">
        <v>1230</v>
      </c>
      <c r="E467" s="371"/>
      <c r="F467" s="371"/>
      <c r="G467" s="373"/>
      <c r="H467" s="374"/>
      <c r="I467" s="374"/>
      <c r="J467" s="374"/>
    </row>
    <row r="468" spans="1:10">
      <c r="A468" s="369"/>
      <c r="B468" s="370"/>
      <c r="C468" s="370"/>
      <c r="D468" s="372" t="s">
        <v>17</v>
      </c>
      <c r="E468" s="370"/>
      <c r="F468" s="370"/>
      <c r="G468" s="373" t="s">
        <v>4</v>
      </c>
      <c r="H468" s="374">
        <v>0.25</v>
      </c>
      <c r="I468" s="374">
        <f>Labour!D16</f>
        <v>466.67</v>
      </c>
      <c r="J468" s="374">
        <f>H468*I468</f>
        <v>116.6675</v>
      </c>
    </row>
    <row r="469" spans="1:10">
      <c r="A469" s="369"/>
      <c r="B469" s="370"/>
      <c r="C469" s="370"/>
      <c r="D469" s="372" t="s">
        <v>2288</v>
      </c>
      <c r="E469" s="370"/>
      <c r="F469" s="370"/>
      <c r="G469" s="373" t="s">
        <v>4</v>
      </c>
      <c r="H469" s="374">
        <v>3</v>
      </c>
      <c r="I469" s="374">
        <f>Labour!D14</f>
        <v>642.33000000000004</v>
      </c>
      <c r="J469" s="374">
        <f>H469*I469</f>
        <v>1926.9900000000002</v>
      </c>
    </row>
    <row r="470" spans="1:10">
      <c r="A470" s="369"/>
      <c r="B470" s="370"/>
      <c r="C470" s="370"/>
      <c r="D470" s="372" t="s">
        <v>18</v>
      </c>
      <c r="E470" s="370"/>
      <c r="F470" s="370"/>
      <c r="G470" s="373" t="s">
        <v>4</v>
      </c>
      <c r="H470" s="374">
        <v>2.1</v>
      </c>
      <c r="I470" s="374">
        <f>Labour!D17</f>
        <v>466.67</v>
      </c>
      <c r="J470" s="374">
        <f>H470*I470</f>
        <v>980.00700000000006</v>
      </c>
    </row>
    <row r="471" spans="1:10">
      <c r="A471" s="369"/>
      <c r="B471" s="370"/>
      <c r="C471" s="370"/>
      <c r="D471" s="372" t="s">
        <v>3</v>
      </c>
      <c r="E471" s="370"/>
      <c r="F471" s="370"/>
      <c r="G471" s="373" t="s">
        <v>4</v>
      </c>
      <c r="H471" s="374">
        <v>0.08</v>
      </c>
      <c r="I471" s="374">
        <f>Labour!D3</f>
        <v>466.67</v>
      </c>
      <c r="J471" s="374">
        <f>I471*H471</f>
        <v>37.333600000000004</v>
      </c>
    </row>
    <row r="472" spans="1:10" ht="12.75" customHeight="1">
      <c r="A472" s="365"/>
      <c r="B472" s="366"/>
      <c r="C472" s="371" t="s">
        <v>957</v>
      </c>
      <c r="D472" s="760" t="s">
        <v>2927</v>
      </c>
      <c r="E472" s="760"/>
      <c r="F472" s="760"/>
      <c r="G472" s="373"/>
      <c r="H472" s="374"/>
      <c r="I472" s="374"/>
      <c r="J472" s="368">
        <f>SUM(J464:J471)*100%</f>
        <v>5837.0948000000008</v>
      </c>
    </row>
    <row r="473" spans="1:10">
      <c r="A473" s="365"/>
      <c r="B473" s="366"/>
      <c r="C473" s="371" t="s">
        <v>959</v>
      </c>
      <c r="D473" s="371" t="s">
        <v>2928</v>
      </c>
      <c r="E473" s="371"/>
      <c r="F473" s="371"/>
      <c r="G473" s="373"/>
      <c r="H473" s="374"/>
      <c r="I473" s="374"/>
      <c r="J473" s="368">
        <f>SUM(J464:J472)*12.5%</f>
        <v>1459.2737000000002</v>
      </c>
    </row>
    <row r="474" spans="1:10">
      <c r="A474" s="365"/>
      <c r="B474" s="366"/>
      <c r="C474" s="371"/>
      <c r="D474" s="371"/>
      <c r="E474" s="371"/>
      <c r="F474" s="371"/>
      <c r="G474" s="373"/>
      <c r="H474" s="374"/>
      <c r="I474" s="374"/>
      <c r="J474" s="368"/>
    </row>
    <row r="475" spans="1:10">
      <c r="A475" s="365"/>
      <c r="B475" s="366"/>
      <c r="C475" s="371" t="s">
        <v>2660</v>
      </c>
      <c r="D475" s="371"/>
      <c r="E475" s="371"/>
      <c r="F475" s="371"/>
      <c r="G475" s="373"/>
      <c r="H475" s="374"/>
      <c r="I475" s="374"/>
      <c r="J475" s="368">
        <f>SUM(J464:J473)</f>
        <v>13133.463300000001</v>
      </c>
    </row>
    <row r="476" spans="1:10" ht="28.5" customHeight="1">
      <c r="A476" s="369"/>
      <c r="B476" s="383" t="s">
        <v>726</v>
      </c>
      <c r="C476" s="379">
        <v>1</v>
      </c>
      <c r="D476" s="759" t="s">
        <v>2929</v>
      </c>
      <c r="E476" s="759"/>
      <c r="F476" s="759"/>
      <c r="G476" s="373"/>
      <c r="H476" s="374"/>
      <c r="I476" s="374"/>
      <c r="J476" s="374"/>
    </row>
    <row r="477" spans="1:10" ht="54" customHeight="1">
      <c r="A477" s="365"/>
      <c r="B477" s="366"/>
      <c r="C477" s="379">
        <v>2</v>
      </c>
      <c r="D477" s="759" t="s">
        <v>2930</v>
      </c>
      <c r="E477" s="759"/>
      <c r="F477" s="759"/>
      <c r="G477" s="373"/>
      <c r="H477" s="374"/>
      <c r="I477" s="374"/>
      <c r="J477" s="374"/>
    </row>
    <row r="478" spans="1:10" ht="53.25" customHeight="1">
      <c r="A478" s="365">
        <v>13.25</v>
      </c>
      <c r="B478" s="366">
        <v>800</v>
      </c>
      <c r="C478" s="760" t="s">
        <v>1114</v>
      </c>
      <c r="D478" s="760"/>
      <c r="E478" s="760"/>
      <c r="F478" s="760"/>
      <c r="G478" s="373"/>
      <c r="H478" s="374"/>
      <c r="I478" s="374"/>
      <c r="J478" s="374"/>
    </row>
    <row r="479" spans="1:10">
      <c r="A479" s="369"/>
      <c r="B479" s="370"/>
      <c r="C479" s="372" t="s">
        <v>1404</v>
      </c>
      <c r="D479" s="370"/>
      <c r="E479" s="370"/>
      <c r="F479" s="370"/>
      <c r="G479" s="373"/>
      <c r="H479" s="374"/>
      <c r="I479" s="374"/>
      <c r="J479" s="374"/>
    </row>
    <row r="480" spans="1:10">
      <c r="A480" s="365"/>
      <c r="B480" s="366"/>
      <c r="C480" s="371" t="s">
        <v>985</v>
      </c>
      <c r="D480" s="371" t="s">
        <v>1115</v>
      </c>
      <c r="E480" s="371"/>
      <c r="F480" s="371"/>
      <c r="G480" s="373"/>
      <c r="H480" s="374"/>
      <c r="I480" s="374"/>
      <c r="J480" s="374"/>
    </row>
    <row r="481" spans="1:10">
      <c r="A481" s="365"/>
      <c r="B481" s="366"/>
      <c r="C481" s="371"/>
      <c r="D481" s="371" t="s">
        <v>953</v>
      </c>
      <c r="E481" s="371" t="s">
        <v>1293</v>
      </c>
      <c r="F481" s="371"/>
      <c r="G481" s="373"/>
      <c r="H481" s="374"/>
      <c r="I481" s="374"/>
      <c r="J481" s="374"/>
    </row>
    <row r="482" spans="1:10">
      <c r="A482" s="369"/>
      <c r="B482" s="370"/>
      <c r="C482" s="370"/>
      <c r="D482" s="370"/>
      <c r="E482" s="372" t="s">
        <v>79</v>
      </c>
      <c r="F482" s="370"/>
      <c r="G482" s="373" t="s">
        <v>71</v>
      </c>
      <c r="H482" s="374">
        <v>0.35</v>
      </c>
      <c r="I482" s="374">
        <f>Material!D51</f>
        <v>6953.12</v>
      </c>
      <c r="J482" s="374">
        <f>H482*I482</f>
        <v>2433.5919999999996</v>
      </c>
    </row>
    <row r="483" spans="1:10">
      <c r="A483" s="369"/>
      <c r="B483" s="370"/>
      <c r="C483" s="370"/>
      <c r="D483" s="370"/>
      <c r="E483" s="372" t="s">
        <v>1860</v>
      </c>
      <c r="F483" s="370"/>
      <c r="G483" s="373" t="s">
        <v>29</v>
      </c>
      <c r="H483" s="374">
        <v>0.45</v>
      </c>
      <c r="I483" s="374">
        <f>Material!D125</f>
        <v>1256</v>
      </c>
      <c r="J483" s="374">
        <f>H483*I483</f>
        <v>565.20000000000005</v>
      </c>
    </row>
    <row r="484" spans="1:10">
      <c r="A484" s="369"/>
      <c r="B484" s="370"/>
      <c r="C484" s="370"/>
      <c r="D484" s="370"/>
      <c r="E484" s="372" t="s">
        <v>2657</v>
      </c>
      <c r="F484" s="370"/>
      <c r="G484" s="373" t="s">
        <v>29</v>
      </c>
      <c r="H484" s="374">
        <v>0.54</v>
      </c>
      <c r="I484" s="374">
        <f>Material!D18</f>
        <v>1398</v>
      </c>
      <c r="J484" s="374">
        <f>I484*H484</f>
        <v>754.92000000000007</v>
      </c>
    </row>
    <row r="485" spans="1:10">
      <c r="A485" s="369"/>
      <c r="B485" s="370"/>
      <c r="C485" s="370"/>
      <c r="D485" s="370"/>
      <c r="E485" s="372" t="s">
        <v>2658</v>
      </c>
      <c r="F485" s="370"/>
      <c r="G485" s="373" t="s">
        <v>29</v>
      </c>
      <c r="H485" s="374">
        <v>0.36</v>
      </c>
      <c r="I485" s="374">
        <f>Material!D17</f>
        <v>1320</v>
      </c>
      <c r="J485" s="374">
        <f>H485*I485</f>
        <v>475.2</v>
      </c>
    </row>
    <row r="486" spans="1:10">
      <c r="A486" s="365"/>
      <c r="B486" s="366"/>
      <c r="C486" s="371"/>
      <c r="D486" s="371" t="s">
        <v>955</v>
      </c>
      <c r="E486" s="371" t="s">
        <v>1230</v>
      </c>
      <c r="F486" s="371"/>
      <c r="G486" s="373"/>
      <c r="H486" s="374"/>
      <c r="I486" s="374"/>
      <c r="J486" s="374"/>
    </row>
    <row r="487" spans="1:10">
      <c r="A487" s="369"/>
      <c r="B487" s="370"/>
      <c r="C487" s="370"/>
      <c r="D487" s="370"/>
      <c r="E487" s="372" t="s">
        <v>17</v>
      </c>
      <c r="F487" s="370"/>
      <c r="G487" s="373" t="s">
        <v>4</v>
      </c>
      <c r="H487" s="374">
        <v>0.08</v>
      </c>
      <c r="I487" s="374">
        <f>Labour!D16</f>
        <v>466.67</v>
      </c>
      <c r="J487" s="374">
        <f>H487*I487</f>
        <v>37.333600000000004</v>
      </c>
    </row>
    <row r="488" spans="1:10">
      <c r="A488" s="369"/>
      <c r="B488" s="370"/>
      <c r="C488" s="370"/>
      <c r="D488" s="370"/>
      <c r="E488" s="372" t="s">
        <v>2288</v>
      </c>
      <c r="F488" s="370"/>
      <c r="G488" s="373" t="s">
        <v>4</v>
      </c>
      <c r="H488" s="374">
        <v>0.2</v>
      </c>
      <c r="I488" s="374">
        <f>Labour!D14</f>
        <v>642.33000000000004</v>
      </c>
      <c r="J488" s="374">
        <f>H488*I488</f>
        <v>128.46600000000001</v>
      </c>
    </row>
    <row r="489" spans="1:10">
      <c r="A489" s="369"/>
      <c r="B489" s="370"/>
      <c r="C489" s="370"/>
      <c r="D489" s="370"/>
      <c r="E489" s="372" t="s">
        <v>18</v>
      </c>
      <c r="F489" s="370"/>
      <c r="G489" s="373" t="s">
        <v>4</v>
      </c>
      <c r="H489" s="374">
        <v>1.8</v>
      </c>
      <c r="I489" s="374">
        <f>Labour!D17</f>
        <v>466.67</v>
      </c>
      <c r="J489" s="374">
        <f>H489*I489</f>
        <v>840.00600000000009</v>
      </c>
    </row>
    <row r="490" spans="1:10">
      <c r="A490" s="369"/>
      <c r="B490" s="370"/>
      <c r="C490" s="370"/>
      <c r="D490" s="370"/>
      <c r="E490" s="372" t="s">
        <v>3</v>
      </c>
      <c r="F490" s="370"/>
      <c r="G490" s="373" t="s">
        <v>4</v>
      </c>
      <c r="H490" s="374">
        <v>0.27</v>
      </c>
      <c r="I490" s="374">
        <f>Labour!D3</f>
        <v>466.67</v>
      </c>
      <c r="J490" s="374">
        <f>I490*H490</f>
        <v>126.00090000000002</v>
      </c>
    </row>
    <row r="491" spans="1:10">
      <c r="A491" s="365"/>
      <c r="B491" s="366"/>
      <c r="C491" s="371"/>
      <c r="D491" s="371" t="s">
        <v>957</v>
      </c>
      <c r="E491" s="371" t="s">
        <v>1231</v>
      </c>
      <c r="F491" s="371"/>
      <c r="G491" s="373"/>
      <c r="H491" s="374"/>
      <c r="I491" s="374"/>
      <c r="J491" s="374"/>
    </row>
    <row r="492" spans="1:10">
      <c r="A492" s="369"/>
      <c r="B492" s="370"/>
      <c r="C492" s="370"/>
      <c r="D492" s="370"/>
      <c r="E492" s="372" t="s">
        <v>2931</v>
      </c>
      <c r="F492" s="370"/>
      <c r="G492" s="373" t="s">
        <v>89</v>
      </c>
      <c r="H492" s="374">
        <v>0.4</v>
      </c>
      <c r="I492" s="374">
        <f>'Plant &amp; Machinery'!G12</f>
        <v>492</v>
      </c>
      <c r="J492" s="374">
        <f>H492*I492</f>
        <v>196.8</v>
      </c>
    </row>
    <row r="493" spans="1:10" ht="27.75" customHeight="1">
      <c r="A493" s="365"/>
      <c r="B493" s="366"/>
      <c r="C493" s="371"/>
      <c r="D493" s="371" t="s">
        <v>959</v>
      </c>
      <c r="E493" s="760" t="s">
        <v>2932</v>
      </c>
      <c r="F493" s="760"/>
      <c r="G493" s="373"/>
      <c r="H493" s="374"/>
      <c r="I493" s="374"/>
      <c r="J493" s="368">
        <f>SUM(J482:J490)*50%</f>
        <v>2680.35925</v>
      </c>
    </row>
    <row r="494" spans="1:10">
      <c r="A494" s="365"/>
      <c r="B494" s="366"/>
      <c r="C494" s="371"/>
      <c r="D494" s="371" t="s">
        <v>2664</v>
      </c>
      <c r="E494" s="371" t="s">
        <v>2933</v>
      </c>
      <c r="F494" s="371"/>
      <c r="G494" s="373"/>
      <c r="H494" s="374"/>
      <c r="I494" s="374"/>
      <c r="J494" s="368">
        <f>SUM(J482:J493)*12.5%</f>
        <v>1029.73471875</v>
      </c>
    </row>
    <row r="495" spans="1:10">
      <c r="A495" s="365"/>
      <c r="B495" s="366"/>
      <c r="C495" s="371"/>
      <c r="D495" s="371"/>
      <c r="E495" s="371"/>
      <c r="F495" s="371"/>
      <c r="G495" s="373"/>
      <c r="H495" s="374"/>
      <c r="I495" s="374"/>
      <c r="J495" s="368"/>
    </row>
    <row r="496" spans="1:10">
      <c r="A496" s="365"/>
      <c r="B496" s="366"/>
      <c r="C496" s="371"/>
      <c r="D496" s="371" t="s">
        <v>2665</v>
      </c>
      <c r="E496" s="371"/>
      <c r="F496" s="371"/>
      <c r="G496" s="373"/>
      <c r="H496" s="374"/>
      <c r="I496" s="374"/>
      <c r="J496" s="368">
        <f>SUM(J482:J494)</f>
        <v>9267.6124687499996</v>
      </c>
    </row>
    <row r="497" spans="1:10">
      <c r="A497" s="369"/>
      <c r="B497" s="370"/>
      <c r="C497" s="371" t="s">
        <v>989</v>
      </c>
      <c r="D497" s="371" t="s">
        <v>1116</v>
      </c>
      <c r="E497" s="370"/>
      <c r="F497" s="370"/>
      <c r="G497" s="373"/>
      <c r="H497" s="374"/>
      <c r="I497" s="374"/>
      <c r="J497" s="374"/>
    </row>
    <row r="498" spans="1:10">
      <c r="A498" s="365"/>
      <c r="B498" s="366"/>
      <c r="C498" s="371"/>
      <c r="D498" s="371" t="s">
        <v>953</v>
      </c>
      <c r="E498" s="371" t="s">
        <v>1293</v>
      </c>
      <c r="F498" s="371"/>
      <c r="G498" s="373"/>
      <c r="H498" s="374"/>
      <c r="I498" s="374"/>
      <c r="J498" s="374"/>
    </row>
    <row r="499" spans="1:10">
      <c r="A499" s="369"/>
      <c r="B499" s="370"/>
      <c r="C499" s="370"/>
      <c r="D499" s="370"/>
      <c r="E499" s="372" t="s">
        <v>79</v>
      </c>
      <c r="F499" s="370"/>
      <c r="G499" s="373" t="s">
        <v>71</v>
      </c>
      <c r="H499" s="374">
        <v>0.40400000000000003</v>
      </c>
      <c r="I499" s="374">
        <f>Material!D51</f>
        <v>6953.12</v>
      </c>
      <c r="J499" s="374">
        <f>H499*I499</f>
        <v>2809.0604800000001</v>
      </c>
    </row>
    <row r="500" spans="1:10">
      <c r="A500" s="369"/>
      <c r="B500" s="370"/>
      <c r="C500" s="370"/>
      <c r="D500" s="370"/>
      <c r="E500" s="372" t="s">
        <v>1860</v>
      </c>
      <c r="F500" s="370"/>
      <c r="G500" s="373" t="s">
        <v>29</v>
      </c>
      <c r="H500" s="374">
        <v>0.45</v>
      </c>
      <c r="I500" s="374">
        <f>Material!D125</f>
        <v>1256</v>
      </c>
      <c r="J500" s="374">
        <f>H500*I500</f>
        <v>565.20000000000005</v>
      </c>
    </row>
    <row r="501" spans="1:10">
      <c r="A501" s="369"/>
      <c r="B501" s="370"/>
      <c r="C501" s="370"/>
      <c r="D501" s="370"/>
      <c r="E501" s="372" t="s">
        <v>2657</v>
      </c>
      <c r="F501" s="370"/>
      <c r="G501" s="373" t="s">
        <v>29</v>
      </c>
      <c r="H501" s="374">
        <v>0.54</v>
      </c>
      <c r="I501" s="374">
        <f>Material!D18</f>
        <v>1398</v>
      </c>
      <c r="J501" s="374">
        <f>I501*H501</f>
        <v>754.92000000000007</v>
      </c>
    </row>
    <row r="502" spans="1:10">
      <c r="A502" s="369"/>
      <c r="B502" s="370"/>
      <c r="C502" s="370"/>
      <c r="D502" s="370"/>
      <c r="E502" s="372" t="s">
        <v>2658</v>
      </c>
      <c r="F502" s="370"/>
      <c r="G502" s="373" t="s">
        <v>29</v>
      </c>
      <c r="H502" s="374">
        <v>0.36</v>
      </c>
      <c r="I502" s="374">
        <f>Material!D17</f>
        <v>1320</v>
      </c>
      <c r="J502" s="374">
        <f>H502*I502</f>
        <v>475.2</v>
      </c>
    </row>
    <row r="503" spans="1:10">
      <c r="A503" s="365"/>
      <c r="B503" s="366"/>
      <c r="C503" s="371"/>
      <c r="D503" s="371" t="s">
        <v>955</v>
      </c>
      <c r="E503" s="371" t="s">
        <v>1230</v>
      </c>
      <c r="F503" s="371"/>
      <c r="G503" s="373"/>
      <c r="H503" s="374"/>
      <c r="I503" s="374"/>
      <c r="J503" s="374"/>
    </row>
    <row r="504" spans="1:10">
      <c r="A504" s="369"/>
      <c r="B504" s="370"/>
      <c r="C504" s="370"/>
      <c r="D504" s="370"/>
      <c r="E504" s="372" t="s">
        <v>17</v>
      </c>
      <c r="F504" s="370"/>
      <c r="G504" s="373" t="s">
        <v>4</v>
      </c>
      <c r="H504" s="374">
        <v>0.08</v>
      </c>
      <c r="I504" s="374">
        <f>Labour!D16</f>
        <v>466.67</v>
      </c>
      <c r="J504" s="374">
        <f>H504*I504</f>
        <v>37.333600000000004</v>
      </c>
    </row>
    <row r="505" spans="1:10">
      <c r="A505" s="369"/>
      <c r="B505" s="370"/>
      <c r="C505" s="370"/>
      <c r="D505" s="370"/>
      <c r="E505" s="372" t="s">
        <v>2288</v>
      </c>
      <c r="F505" s="370"/>
      <c r="G505" s="373" t="s">
        <v>4</v>
      </c>
      <c r="H505" s="374">
        <v>0.2</v>
      </c>
      <c r="I505" s="374">
        <f>Labour!D14</f>
        <v>642.33000000000004</v>
      </c>
      <c r="J505" s="374">
        <f>H505*I505</f>
        <v>128.46600000000001</v>
      </c>
    </row>
    <row r="506" spans="1:10">
      <c r="A506" s="369"/>
      <c r="B506" s="370"/>
      <c r="C506" s="370"/>
      <c r="D506" s="370"/>
      <c r="E506" s="372" t="s">
        <v>18</v>
      </c>
      <c r="F506" s="370"/>
      <c r="G506" s="373" t="s">
        <v>4</v>
      </c>
      <c r="H506" s="374">
        <v>1.8</v>
      </c>
      <c r="I506" s="374">
        <f>Labour!D17</f>
        <v>466.67</v>
      </c>
      <c r="J506" s="374">
        <f>H506*I506</f>
        <v>840.00600000000009</v>
      </c>
    </row>
    <row r="507" spans="1:10">
      <c r="A507" s="369"/>
      <c r="B507" s="370"/>
      <c r="C507" s="370"/>
      <c r="D507" s="370"/>
      <c r="E507" s="372" t="s">
        <v>3</v>
      </c>
      <c r="F507" s="370"/>
      <c r="G507" s="373" t="s">
        <v>4</v>
      </c>
      <c r="H507" s="374">
        <v>0.27</v>
      </c>
      <c r="I507" s="374">
        <f>Labour!D3</f>
        <v>466.67</v>
      </c>
      <c r="J507" s="374">
        <f>I507*H507</f>
        <v>126.00090000000002</v>
      </c>
    </row>
    <row r="508" spans="1:10">
      <c r="A508" s="365"/>
      <c r="B508" s="366"/>
      <c r="C508" s="371"/>
      <c r="D508" s="371" t="s">
        <v>957</v>
      </c>
      <c r="E508" s="371" t="s">
        <v>1231</v>
      </c>
      <c r="F508" s="371"/>
      <c r="G508" s="373"/>
      <c r="H508" s="374"/>
      <c r="I508" s="374"/>
      <c r="J508" s="374"/>
    </row>
    <row r="509" spans="1:10">
      <c r="A509" s="369"/>
      <c r="B509" s="370"/>
      <c r="C509" s="370"/>
      <c r="D509" s="370"/>
      <c r="E509" s="372" t="s">
        <v>2931</v>
      </c>
      <c r="F509" s="370"/>
      <c r="G509" s="373" t="s">
        <v>89</v>
      </c>
      <c r="H509" s="374">
        <v>0.4</v>
      </c>
      <c r="I509" s="374">
        <f>'Plant &amp; Machinery'!G12</f>
        <v>492</v>
      </c>
      <c r="J509" s="374">
        <f>H509*I509</f>
        <v>196.8</v>
      </c>
    </row>
    <row r="510" spans="1:10" ht="42" customHeight="1">
      <c r="A510" s="365"/>
      <c r="B510" s="366"/>
      <c r="C510" s="371"/>
      <c r="D510" s="371" t="s">
        <v>959</v>
      </c>
      <c r="E510" s="760" t="s">
        <v>2934</v>
      </c>
      <c r="F510" s="760"/>
      <c r="G510" s="373"/>
      <c r="H510" s="374"/>
      <c r="I510" s="374"/>
      <c r="J510" s="368">
        <f>SUM(J499:J507)*45%</f>
        <v>2581.2841410000001</v>
      </c>
    </row>
    <row r="511" spans="1:10">
      <c r="A511" s="365"/>
      <c r="B511" s="366"/>
      <c r="C511" s="371"/>
      <c r="D511" s="371" t="s">
        <v>961</v>
      </c>
      <c r="E511" s="371" t="s">
        <v>2933</v>
      </c>
      <c r="F511" s="371"/>
      <c r="G511" s="373"/>
      <c r="H511" s="374"/>
      <c r="I511" s="374"/>
      <c r="J511" s="368">
        <f>SUM(J499:J510)*12.5%</f>
        <v>1064.2838901250002</v>
      </c>
    </row>
    <row r="512" spans="1:10">
      <c r="A512" s="365"/>
      <c r="B512" s="366"/>
      <c r="C512" s="371"/>
      <c r="D512" s="371"/>
      <c r="E512" s="371"/>
      <c r="F512" s="371"/>
      <c r="G512" s="373"/>
      <c r="H512" s="374"/>
      <c r="I512" s="374"/>
      <c r="J512" s="368"/>
    </row>
    <row r="513" spans="1:10">
      <c r="A513" s="365"/>
      <c r="B513" s="366"/>
      <c r="C513" s="371"/>
      <c r="D513" s="371" t="s">
        <v>2665</v>
      </c>
      <c r="E513" s="371"/>
      <c r="F513" s="371"/>
      <c r="G513" s="373"/>
      <c r="H513" s="374"/>
      <c r="I513" s="374"/>
      <c r="J513" s="368">
        <f>SUM(J499:J511)</f>
        <v>9578.5550111250013</v>
      </c>
    </row>
    <row r="514" spans="1:10" ht="69" customHeight="1">
      <c r="A514" s="369"/>
      <c r="B514" s="378" t="s">
        <v>726</v>
      </c>
      <c r="C514" s="379"/>
      <c r="D514" s="759" t="s">
        <v>2935</v>
      </c>
      <c r="E514" s="759"/>
      <c r="F514" s="759"/>
      <c r="G514" s="373"/>
      <c r="H514" s="374"/>
      <c r="I514" s="374"/>
      <c r="J514" s="374"/>
    </row>
    <row r="515" spans="1:10" ht="54" customHeight="1">
      <c r="A515" s="365">
        <v>13.26</v>
      </c>
      <c r="B515" s="366">
        <v>1200</v>
      </c>
      <c r="C515" s="760" t="s">
        <v>1117</v>
      </c>
      <c r="D515" s="760"/>
      <c r="E515" s="760"/>
      <c r="F515" s="760"/>
      <c r="G515" s="373"/>
      <c r="H515" s="374"/>
      <c r="I515" s="374"/>
      <c r="J515" s="374"/>
    </row>
    <row r="516" spans="1:10">
      <c r="A516" s="365"/>
      <c r="B516" s="366"/>
      <c r="C516" s="371" t="s">
        <v>646</v>
      </c>
      <c r="D516" s="371" t="s">
        <v>1118</v>
      </c>
      <c r="E516" s="371"/>
      <c r="F516" s="371"/>
      <c r="G516" s="373"/>
      <c r="H516" s="374"/>
      <c r="I516" s="374"/>
      <c r="J516" s="374"/>
    </row>
    <row r="517" spans="1:10">
      <c r="A517" s="369"/>
      <c r="B517" s="370"/>
      <c r="C517" s="370"/>
      <c r="D517" s="372" t="s">
        <v>2936</v>
      </c>
      <c r="E517" s="370"/>
      <c r="F517" s="370"/>
      <c r="G517" s="373"/>
      <c r="H517" s="374"/>
      <c r="I517" s="374"/>
      <c r="J517" s="374"/>
    </row>
    <row r="518" spans="1:10" ht="27.75" customHeight="1">
      <c r="A518" s="369"/>
      <c r="B518" s="370"/>
      <c r="C518" s="370"/>
      <c r="D518" s="761" t="s">
        <v>2937</v>
      </c>
      <c r="E518" s="761"/>
      <c r="F518" s="761"/>
      <c r="G518" s="373"/>
      <c r="H518" s="374"/>
      <c r="I518" s="374"/>
      <c r="J518" s="374"/>
    </row>
    <row r="519" spans="1:10">
      <c r="A519" s="365"/>
      <c r="B519" s="366"/>
      <c r="C519" s="371"/>
      <c r="D519" s="371" t="s">
        <v>953</v>
      </c>
      <c r="E519" s="371" t="s">
        <v>1293</v>
      </c>
      <c r="F519" s="371"/>
      <c r="G519" s="373"/>
      <c r="H519" s="374"/>
      <c r="I519" s="374"/>
      <c r="J519" s="374"/>
    </row>
    <row r="520" spans="1:10">
      <c r="A520" s="369"/>
      <c r="B520" s="370"/>
      <c r="C520" s="370"/>
      <c r="D520" s="370"/>
      <c r="E520" s="372" t="s">
        <v>2938</v>
      </c>
      <c r="F520" s="370"/>
      <c r="G520" s="373"/>
      <c r="H520" s="374"/>
      <c r="I520" s="374"/>
      <c r="J520" s="374"/>
    </row>
    <row r="521" spans="1:10">
      <c r="A521" s="369"/>
      <c r="B521" s="370"/>
      <c r="C521" s="370"/>
      <c r="D521" s="370"/>
      <c r="E521" s="372" t="s">
        <v>2939</v>
      </c>
      <c r="F521" s="370"/>
      <c r="G521" s="373"/>
      <c r="H521" s="374"/>
      <c r="I521" s="374"/>
      <c r="J521" s="374"/>
    </row>
    <row r="522" spans="1:10">
      <c r="A522" s="369"/>
      <c r="B522" s="370"/>
      <c r="C522" s="370"/>
      <c r="D522" s="370"/>
      <c r="E522" s="372" t="s">
        <v>2940</v>
      </c>
      <c r="F522" s="370"/>
      <c r="G522" s="373"/>
      <c r="H522" s="374"/>
      <c r="I522" s="374"/>
      <c r="J522" s="374"/>
    </row>
    <row r="523" spans="1:10">
      <c r="A523" s="369"/>
      <c r="B523" s="370"/>
      <c r="C523" s="370"/>
      <c r="D523" s="370"/>
      <c r="E523" s="372" t="s">
        <v>2941</v>
      </c>
      <c r="F523" s="370"/>
      <c r="G523" s="373"/>
      <c r="H523" s="374"/>
      <c r="I523" s="374"/>
      <c r="J523" s="374"/>
    </row>
    <row r="524" spans="1:10">
      <c r="A524" s="369"/>
      <c r="B524" s="370"/>
      <c r="C524" s="370"/>
      <c r="D524" s="370"/>
      <c r="E524" s="372" t="s">
        <v>2942</v>
      </c>
      <c r="F524" s="370"/>
      <c r="G524" s="373"/>
      <c r="H524" s="374"/>
      <c r="I524" s="374"/>
      <c r="J524" s="374"/>
    </row>
    <row r="525" spans="1:10">
      <c r="A525" s="369"/>
      <c r="B525" s="370"/>
      <c r="C525" s="370"/>
      <c r="D525" s="370"/>
      <c r="E525" s="372" t="s">
        <v>2943</v>
      </c>
      <c r="F525" s="370"/>
      <c r="G525" s="373"/>
      <c r="H525" s="374"/>
      <c r="I525" s="374"/>
      <c r="J525" s="374"/>
    </row>
    <row r="526" spans="1:10">
      <c r="A526" s="369"/>
      <c r="B526" s="370"/>
      <c r="C526" s="370"/>
      <c r="D526" s="370"/>
      <c r="E526" s="372" t="s">
        <v>2944</v>
      </c>
      <c r="F526" s="370"/>
      <c r="G526" s="373"/>
      <c r="H526" s="374"/>
      <c r="I526" s="374"/>
      <c r="J526" s="374"/>
    </row>
    <row r="527" spans="1:10">
      <c r="A527" s="369"/>
      <c r="B527" s="370"/>
      <c r="C527" s="370"/>
      <c r="D527" s="370"/>
      <c r="E527" s="372" t="s">
        <v>2945</v>
      </c>
      <c r="F527" s="370"/>
      <c r="G527" s="373"/>
      <c r="H527" s="374"/>
      <c r="I527" s="374"/>
      <c r="J527" s="374"/>
    </row>
    <row r="528" spans="1:10">
      <c r="A528" s="369"/>
      <c r="B528" s="370"/>
      <c r="C528" s="370"/>
      <c r="D528" s="370"/>
      <c r="E528" s="372" t="s">
        <v>2946</v>
      </c>
      <c r="F528" s="370"/>
      <c r="G528" s="373"/>
      <c r="H528" s="374"/>
      <c r="I528" s="374"/>
      <c r="J528" s="374"/>
    </row>
    <row r="529" spans="1:10">
      <c r="A529" s="369"/>
      <c r="B529" s="370"/>
      <c r="C529" s="370"/>
      <c r="D529" s="370"/>
      <c r="E529" s="372" t="s">
        <v>2947</v>
      </c>
      <c r="F529" s="370"/>
      <c r="G529" s="373"/>
      <c r="H529" s="374"/>
      <c r="I529" s="374"/>
      <c r="J529" s="374"/>
    </row>
    <row r="530" spans="1:10">
      <c r="A530" s="369"/>
      <c r="B530" s="370"/>
      <c r="C530" s="370"/>
      <c r="D530" s="370"/>
      <c r="E530" s="372" t="s">
        <v>2948</v>
      </c>
      <c r="F530" s="370"/>
      <c r="G530" s="373"/>
      <c r="H530" s="374"/>
      <c r="I530" s="374"/>
      <c r="J530" s="374"/>
    </row>
    <row r="531" spans="1:10">
      <c r="A531" s="369"/>
      <c r="B531" s="370"/>
      <c r="C531" s="370"/>
      <c r="D531" s="370"/>
      <c r="E531" s="372" t="s">
        <v>2949</v>
      </c>
      <c r="F531" s="370"/>
      <c r="G531" s="373" t="s">
        <v>2950</v>
      </c>
      <c r="H531" s="374">
        <v>10.11</v>
      </c>
      <c r="I531" s="374">
        <f>Material!D103/10</f>
        <v>8500</v>
      </c>
      <c r="J531" s="374">
        <f>H531*I531</f>
        <v>85935</v>
      </c>
    </row>
    <row r="532" spans="1:10">
      <c r="A532" s="369"/>
      <c r="B532" s="370"/>
      <c r="C532" s="370"/>
      <c r="D532" s="370"/>
      <c r="E532" s="372" t="s">
        <v>2951</v>
      </c>
      <c r="F532" s="370"/>
      <c r="G532" s="373"/>
      <c r="H532" s="374"/>
      <c r="I532" s="374"/>
      <c r="J532" s="374"/>
    </row>
    <row r="533" spans="1:10">
      <c r="A533" s="369"/>
      <c r="B533" s="370"/>
      <c r="C533" s="370"/>
      <c r="D533" s="370"/>
      <c r="E533" s="372" t="s">
        <v>2952</v>
      </c>
      <c r="F533" s="370"/>
      <c r="G533" s="373"/>
      <c r="H533" s="374"/>
      <c r="I533" s="374"/>
      <c r="J533" s="374"/>
    </row>
    <row r="534" spans="1:10">
      <c r="A534" s="369"/>
      <c r="B534" s="370"/>
      <c r="C534" s="370"/>
      <c r="D534" s="370"/>
      <c r="E534" s="372" t="s">
        <v>2953</v>
      </c>
      <c r="F534" s="370"/>
      <c r="G534" s="373"/>
      <c r="H534" s="374"/>
      <c r="I534" s="374"/>
      <c r="J534" s="374"/>
    </row>
    <row r="535" spans="1:10">
      <c r="A535" s="369"/>
      <c r="B535" s="370"/>
      <c r="C535" s="370"/>
      <c r="D535" s="370"/>
      <c r="E535" s="372" t="s">
        <v>2954</v>
      </c>
      <c r="F535" s="370"/>
      <c r="G535" s="373" t="s">
        <v>2950</v>
      </c>
      <c r="H535" s="380">
        <v>0.45400000000000001</v>
      </c>
      <c r="I535" s="374">
        <f>Material!D107/10</f>
        <v>9.6999999999999993</v>
      </c>
      <c r="J535" s="374">
        <f>H535*I535</f>
        <v>4.4037999999999995</v>
      </c>
    </row>
    <row r="536" spans="1:10" ht="12.75" customHeight="1">
      <c r="A536" s="369"/>
      <c r="B536" s="370"/>
      <c r="C536" s="370"/>
      <c r="D536" s="370"/>
      <c r="E536" s="761" t="s">
        <v>2955</v>
      </c>
      <c r="F536" s="761"/>
      <c r="G536" s="373"/>
      <c r="H536" s="374"/>
      <c r="I536" s="374"/>
      <c r="J536" s="374">
        <f>SUM(J531:J535)*5%</f>
        <v>4296.97019</v>
      </c>
    </row>
    <row r="537" spans="1:10">
      <c r="A537" s="365"/>
      <c r="B537" s="366"/>
      <c r="C537" s="371"/>
      <c r="D537" s="371" t="s">
        <v>955</v>
      </c>
      <c r="E537" s="371" t="s">
        <v>1230</v>
      </c>
      <c r="F537" s="371"/>
      <c r="G537" s="373"/>
      <c r="H537" s="374"/>
      <c r="I537" s="374"/>
      <c r="J537" s="374"/>
    </row>
    <row r="538" spans="1:10">
      <c r="A538" s="369"/>
      <c r="B538" s="370"/>
      <c r="C538" s="370"/>
      <c r="D538" s="370"/>
      <c r="E538" s="372" t="s">
        <v>14</v>
      </c>
      <c r="F538" s="370"/>
      <c r="G538" s="373" t="s">
        <v>4</v>
      </c>
      <c r="H538" s="374">
        <v>6</v>
      </c>
      <c r="I538" s="374">
        <f>Labour!D13</f>
        <v>527.33000000000004</v>
      </c>
      <c r="J538" s="374">
        <f>H538*I538</f>
        <v>3163.9800000000005</v>
      </c>
    </row>
    <row r="539" spans="1:10">
      <c r="A539" s="369"/>
      <c r="B539" s="370"/>
      <c r="C539" s="370"/>
      <c r="D539" s="370"/>
      <c r="E539" s="372" t="s">
        <v>6</v>
      </c>
      <c r="F539" s="370"/>
      <c r="G539" s="373" t="s">
        <v>4</v>
      </c>
      <c r="H539" s="374">
        <v>6</v>
      </c>
      <c r="I539" s="374">
        <f>Labour!D5</f>
        <v>527.33000000000004</v>
      </c>
      <c r="J539" s="374">
        <f>I539*H539</f>
        <v>3163.9800000000005</v>
      </c>
    </row>
    <row r="540" spans="1:10">
      <c r="A540" s="369"/>
      <c r="B540" s="370"/>
      <c r="C540" s="370"/>
      <c r="D540" s="370"/>
      <c r="E540" s="372" t="s">
        <v>18</v>
      </c>
      <c r="F540" s="370"/>
      <c r="G540" s="373" t="s">
        <v>4</v>
      </c>
      <c r="H540" s="374">
        <v>12</v>
      </c>
      <c r="I540" s="374">
        <f>Labour!D17</f>
        <v>466.67</v>
      </c>
      <c r="J540" s="374">
        <f>H540*I540</f>
        <v>5600.04</v>
      </c>
    </row>
    <row r="541" spans="1:10">
      <c r="A541" s="365"/>
      <c r="B541" s="366"/>
      <c r="C541" s="371"/>
      <c r="D541" s="371" t="s">
        <v>957</v>
      </c>
      <c r="E541" s="371" t="s">
        <v>1390</v>
      </c>
      <c r="F541" s="371"/>
      <c r="G541" s="373"/>
      <c r="H541" s="374"/>
      <c r="I541" s="374"/>
      <c r="J541" s="368">
        <f>SUM(J529:J540)*12.5%</f>
        <v>12770.546748749997</v>
      </c>
    </row>
    <row r="542" spans="1:10">
      <c r="A542" s="365"/>
      <c r="B542" s="366"/>
      <c r="C542" s="371"/>
      <c r="D542" s="371"/>
      <c r="E542" s="371"/>
      <c r="F542" s="371"/>
      <c r="G542" s="373"/>
      <c r="H542" s="374"/>
      <c r="I542" s="374"/>
      <c r="J542" s="368"/>
    </row>
    <row r="543" spans="1:10">
      <c r="A543" s="369"/>
      <c r="B543" s="370"/>
      <c r="C543" s="370"/>
      <c r="D543" s="372" t="s">
        <v>2956</v>
      </c>
      <c r="E543" s="370"/>
      <c r="F543" s="370"/>
      <c r="G543" s="373"/>
      <c r="H543" s="374"/>
      <c r="I543" s="374"/>
      <c r="J543" s="374">
        <f>SUM(J531:J541)</f>
        <v>114934.92073874998</v>
      </c>
    </row>
    <row r="544" spans="1:10">
      <c r="A544" s="365"/>
      <c r="B544" s="366"/>
      <c r="C544" s="371"/>
      <c r="D544" s="371" t="s">
        <v>2957</v>
      </c>
      <c r="E544" s="371"/>
      <c r="F544" s="371"/>
      <c r="G544" s="373"/>
      <c r="H544" s="374"/>
      <c r="I544" s="374"/>
      <c r="J544" s="368">
        <f>J543/10.11</f>
        <v>11368.439242210681</v>
      </c>
    </row>
    <row r="545" spans="1:10" ht="28.5" customHeight="1">
      <c r="A545" s="365"/>
      <c r="B545" s="378" t="s">
        <v>726</v>
      </c>
      <c r="C545" s="379" t="s">
        <v>576</v>
      </c>
      <c r="D545" s="759" t="s">
        <v>2958</v>
      </c>
      <c r="E545" s="759"/>
      <c r="F545" s="759"/>
      <c r="G545" s="373"/>
      <c r="H545" s="374"/>
      <c r="I545" s="374"/>
      <c r="J545" s="374"/>
    </row>
    <row r="546" spans="1:10" ht="16.5" customHeight="1">
      <c r="A546" s="365"/>
      <c r="B546" s="366"/>
      <c r="C546" s="379" t="s">
        <v>578</v>
      </c>
      <c r="D546" s="759" t="s">
        <v>2959</v>
      </c>
      <c r="E546" s="759"/>
      <c r="F546" s="759"/>
      <c r="G546" s="373"/>
      <c r="H546" s="374"/>
      <c r="I546" s="374"/>
      <c r="J546" s="374"/>
    </row>
    <row r="547" spans="1:10" ht="27" customHeight="1">
      <c r="A547" s="365"/>
      <c r="B547" s="366"/>
      <c r="C547" s="379" t="s">
        <v>580</v>
      </c>
      <c r="D547" s="759" t="s">
        <v>2960</v>
      </c>
      <c r="E547" s="759"/>
      <c r="F547" s="759"/>
      <c r="G547" s="373"/>
      <c r="H547" s="374"/>
      <c r="I547" s="374"/>
      <c r="J547" s="374"/>
    </row>
    <row r="548" spans="1:10" ht="54.75" customHeight="1">
      <c r="A548" s="365"/>
      <c r="B548" s="366"/>
      <c r="C548" s="379" t="s">
        <v>2367</v>
      </c>
      <c r="D548" s="759" t="s">
        <v>2961</v>
      </c>
      <c r="E548" s="759"/>
      <c r="F548" s="759"/>
      <c r="G548" s="373"/>
      <c r="H548" s="374"/>
      <c r="I548" s="374"/>
      <c r="J548" s="374"/>
    </row>
    <row r="549" spans="1:10" ht="27" customHeight="1">
      <c r="A549" s="365"/>
      <c r="B549" s="366"/>
      <c r="C549" s="379" t="s">
        <v>2369</v>
      </c>
      <c r="D549" s="759" t="s">
        <v>2962</v>
      </c>
      <c r="E549" s="759"/>
      <c r="F549" s="759"/>
      <c r="G549" s="373"/>
      <c r="H549" s="374"/>
      <c r="I549" s="374"/>
      <c r="J549" s="374"/>
    </row>
    <row r="550" spans="1:10" ht="40.5" customHeight="1">
      <c r="A550" s="365"/>
      <c r="B550" s="366"/>
      <c r="C550" s="379" t="s">
        <v>2371</v>
      </c>
      <c r="D550" s="759" t="s">
        <v>2963</v>
      </c>
      <c r="E550" s="759"/>
      <c r="F550" s="759"/>
      <c r="G550" s="373"/>
      <c r="H550" s="374"/>
      <c r="I550" s="374"/>
      <c r="J550" s="374"/>
    </row>
    <row r="551" spans="1:10">
      <c r="A551" s="369"/>
      <c r="B551" s="370"/>
      <c r="C551" s="379"/>
      <c r="D551" s="372" t="s">
        <v>17</v>
      </c>
      <c r="E551" s="370"/>
      <c r="F551" s="370"/>
      <c r="G551" s="373" t="s">
        <v>4</v>
      </c>
      <c r="H551" s="374">
        <v>0.01</v>
      </c>
      <c r="I551" s="374">
        <f>Labour!D16</f>
        <v>466.67</v>
      </c>
      <c r="J551" s="374">
        <f>H551*I551</f>
        <v>4.6667000000000005</v>
      </c>
    </row>
    <row r="552" spans="1:10">
      <c r="A552" s="369"/>
      <c r="B552" s="370"/>
      <c r="C552" s="379"/>
      <c r="D552" s="372" t="s">
        <v>2020</v>
      </c>
      <c r="E552" s="370"/>
      <c r="F552" s="370"/>
      <c r="G552" s="373" t="s">
        <v>4</v>
      </c>
      <c r="H552" s="374">
        <v>0.06</v>
      </c>
      <c r="I552" s="374">
        <f>Labour!D19</f>
        <v>466.67</v>
      </c>
      <c r="J552" s="374">
        <f>I552*H552</f>
        <v>28.0002</v>
      </c>
    </row>
    <row r="553" spans="1:10">
      <c r="A553" s="369"/>
      <c r="B553" s="370"/>
      <c r="C553" s="379"/>
      <c r="D553" s="372" t="s">
        <v>18</v>
      </c>
      <c r="E553" s="370"/>
      <c r="F553" s="370"/>
      <c r="G553" s="373" t="s">
        <v>4</v>
      </c>
      <c r="H553" s="374">
        <v>0.24</v>
      </c>
      <c r="I553" s="374">
        <f>Labour!D17</f>
        <v>466.67</v>
      </c>
      <c r="J553" s="374">
        <f>H553*I553</f>
        <v>112.0008</v>
      </c>
    </row>
    <row r="554" spans="1:10" ht="41.25" customHeight="1">
      <c r="A554" s="369"/>
      <c r="B554" s="370"/>
      <c r="C554" s="379"/>
      <c r="D554" s="759" t="s">
        <v>2964</v>
      </c>
      <c r="E554" s="759"/>
      <c r="F554" s="759"/>
      <c r="G554" s="373"/>
      <c r="H554" s="374"/>
      <c r="I554" s="374"/>
      <c r="J554" s="374"/>
    </row>
    <row r="555" spans="1:10" ht="41.25" customHeight="1">
      <c r="A555" s="365"/>
      <c r="B555" s="366"/>
      <c r="C555" s="379" t="s">
        <v>2373</v>
      </c>
      <c r="D555" s="759" t="s">
        <v>2965</v>
      </c>
      <c r="E555" s="759"/>
      <c r="F555" s="759"/>
      <c r="G555" s="373"/>
      <c r="H555" s="374"/>
      <c r="I555" s="374"/>
      <c r="J555" s="374"/>
    </row>
    <row r="556" spans="1:10" ht="30.75" customHeight="1">
      <c r="A556" s="365"/>
      <c r="B556" s="366"/>
      <c r="C556" s="379" t="s">
        <v>2966</v>
      </c>
      <c r="D556" s="759" t="s">
        <v>2967</v>
      </c>
      <c r="E556" s="759"/>
      <c r="F556" s="759"/>
      <c r="G556" s="373"/>
      <c r="H556" s="374"/>
      <c r="I556" s="374"/>
      <c r="J556" s="374"/>
    </row>
  </sheetData>
  <mergeCells count="98">
    <mergeCell ref="A1:J1"/>
    <mergeCell ref="A2:J2"/>
    <mergeCell ref="C3:F3"/>
    <mergeCell ref="C5:F5"/>
    <mergeCell ref="E79:F79"/>
    <mergeCell ref="C83:F83"/>
    <mergeCell ref="E98:F98"/>
    <mergeCell ref="D102:F102"/>
    <mergeCell ref="D103:F103"/>
    <mergeCell ref="C104:F104"/>
    <mergeCell ref="D109:F109"/>
    <mergeCell ref="C116:F116"/>
    <mergeCell ref="D121:F121"/>
    <mergeCell ref="C128:F128"/>
    <mergeCell ref="D133:F133"/>
    <mergeCell ref="C140:F140"/>
    <mergeCell ref="C161:F161"/>
    <mergeCell ref="E167:F167"/>
    <mergeCell ref="E168:F168"/>
    <mergeCell ref="E191:F191"/>
    <mergeCell ref="D193:F193"/>
    <mergeCell ref="D194:F194"/>
    <mergeCell ref="C195:F195"/>
    <mergeCell ref="D207:F207"/>
    <mergeCell ref="D208:F208"/>
    <mergeCell ref="D209:F209"/>
    <mergeCell ref="C213:F213"/>
    <mergeCell ref="C214:F214"/>
    <mergeCell ref="E223:F223"/>
    <mergeCell ref="E224:F224"/>
    <mergeCell ref="C233:F233"/>
    <mergeCell ref="C246:F246"/>
    <mergeCell ref="E249:F249"/>
    <mergeCell ref="D260:F260"/>
    <mergeCell ref="C264:F264"/>
    <mergeCell ref="C299:F299"/>
    <mergeCell ref="D302:F302"/>
    <mergeCell ref="C307:F307"/>
    <mergeCell ref="D311:F311"/>
    <mergeCell ref="C320:F320"/>
    <mergeCell ref="C321:F321"/>
    <mergeCell ref="D325:F325"/>
    <mergeCell ref="D326:F326"/>
    <mergeCell ref="D327:F327"/>
    <mergeCell ref="D328:F328"/>
    <mergeCell ref="D337:F337"/>
    <mergeCell ref="D338:F338"/>
    <mergeCell ref="D339:F339"/>
    <mergeCell ref="D340:F340"/>
    <mergeCell ref="C341:F341"/>
    <mergeCell ref="D345:F345"/>
    <mergeCell ref="D346:F346"/>
    <mergeCell ref="D356:F356"/>
    <mergeCell ref="D374:F374"/>
    <mergeCell ref="E378:F378"/>
    <mergeCell ref="D389:F389"/>
    <mergeCell ref="E393:F393"/>
    <mergeCell ref="D402:F402"/>
    <mergeCell ref="C419:F419"/>
    <mergeCell ref="C420:F420"/>
    <mergeCell ref="C425:F425"/>
    <mergeCell ref="C427:F427"/>
    <mergeCell ref="C429:F429"/>
    <mergeCell ref="C434:F434"/>
    <mergeCell ref="D435:F435"/>
    <mergeCell ref="D436:F436"/>
    <mergeCell ref="C437:F437"/>
    <mergeCell ref="C438:F438"/>
    <mergeCell ref="D439:F439"/>
    <mergeCell ref="D440:F440"/>
    <mergeCell ref="D441:F441"/>
    <mergeCell ref="C442:F442"/>
    <mergeCell ref="D456:F456"/>
    <mergeCell ref="D457:F457"/>
    <mergeCell ref="D458:F458"/>
    <mergeCell ref="D459:F459"/>
    <mergeCell ref="D460:F460"/>
    <mergeCell ref="C461:F461"/>
    <mergeCell ref="D465:F465"/>
    <mergeCell ref="D472:F472"/>
    <mergeCell ref="D476:F476"/>
    <mergeCell ref="D477:F477"/>
    <mergeCell ref="C478:F478"/>
    <mergeCell ref="E493:F493"/>
    <mergeCell ref="E510:F510"/>
    <mergeCell ref="D514:F514"/>
    <mergeCell ref="C515:F515"/>
    <mergeCell ref="D518:F518"/>
    <mergeCell ref="E536:F536"/>
    <mergeCell ref="D545:F545"/>
    <mergeCell ref="D555:F555"/>
    <mergeCell ref="D556:F556"/>
    <mergeCell ref="D546:F546"/>
    <mergeCell ref="D547:F547"/>
    <mergeCell ref="D548:F548"/>
    <mergeCell ref="D549:F549"/>
    <mergeCell ref="D550:F550"/>
    <mergeCell ref="D554:F554"/>
  </mergeCells>
  <printOptions horizontalCentered="1"/>
  <pageMargins left="0.7" right="0.7" top="0.75" bottom="0.75" header="0.51180555555555551" footer="0.51180555555555551"/>
  <pageSetup paperSize="9" scale="69"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25"/>
  <sheetViews>
    <sheetView view="pageBreakPreview" zoomScaleSheetLayoutView="100" workbookViewId="0">
      <selection activeCell="B405" sqref="B405"/>
    </sheetView>
  </sheetViews>
  <sheetFormatPr defaultRowHeight="15"/>
  <cols>
    <col min="1" max="1" width="7.28515625" customWidth="1"/>
    <col min="2" max="2" width="13.5703125" customWidth="1"/>
    <col min="3" max="3" width="7" customWidth="1"/>
    <col min="4" max="4" width="7.42578125" customWidth="1"/>
    <col min="5" max="5" width="7.85546875" customWidth="1"/>
    <col min="6" max="6" width="41.42578125" customWidth="1"/>
    <col min="7" max="7" width="8.28515625" customWidth="1"/>
    <col min="8" max="8" width="9.42578125" customWidth="1"/>
    <col min="9" max="9" width="9.7109375" customWidth="1"/>
    <col min="10" max="10" width="10.5703125" customWidth="1"/>
  </cols>
  <sheetData>
    <row r="1" spans="1:11" ht="15.75" customHeight="1">
      <c r="A1" s="768" t="s">
        <v>2968</v>
      </c>
      <c r="B1" s="768"/>
      <c r="C1" s="768"/>
      <c r="D1" s="768"/>
      <c r="E1" s="768"/>
      <c r="F1" s="768"/>
      <c r="G1" s="768"/>
      <c r="H1" s="768"/>
      <c r="I1" s="768"/>
      <c r="J1" s="768"/>
    </row>
    <row r="2" spans="1:11" ht="15.75">
      <c r="A2" s="769" t="s">
        <v>2969</v>
      </c>
      <c r="B2" s="769"/>
      <c r="C2" s="769"/>
      <c r="D2" s="769"/>
      <c r="E2" s="769"/>
      <c r="F2" s="769"/>
      <c r="G2" s="769"/>
      <c r="H2" s="769"/>
      <c r="I2" s="769"/>
      <c r="J2" s="769"/>
    </row>
    <row r="3" spans="1:11" ht="38.25">
      <c r="A3" s="384" t="s">
        <v>1224</v>
      </c>
      <c r="B3" s="385" t="s">
        <v>2970</v>
      </c>
      <c r="C3" s="770" t="s">
        <v>25</v>
      </c>
      <c r="D3" s="770"/>
      <c r="E3" s="770"/>
      <c r="F3" s="770"/>
      <c r="G3" s="386" t="s">
        <v>2</v>
      </c>
      <c r="H3" s="387" t="s">
        <v>1226</v>
      </c>
      <c r="I3" s="388" t="s">
        <v>296</v>
      </c>
      <c r="J3" s="389" t="s">
        <v>1227</v>
      </c>
    </row>
    <row r="4" spans="1:11">
      <c r="A4" s="390"/>
      <c r="B4" s="390"/>
      <c r="C4" s="391"/>
      <c r="D4" s="391"/>
      <c r="E4" s="391"/>
      <c r="F4" s="391"/>
      <c r="G4" s="391"/>
      <c r="H4" s="392"/>
      <c r="I4" s="393"/>
      <c r="J4" s="393"/>
    </row>
    <row r="5" spans="1:11" ht="53.25" customHeight="1">
      <c r="A5" s="394">
        <v>14.1</v>
      </c>
      <c r="B5" s="395">
        <v>1300</v>
      </c>
      <c r="C5" s="766" t="s">
        <v>1119</v>
      </c>
      <c r="D5" s="766"/>
      <c r="E5" s="766"/>
      <c r="F5" s="766"/>
      <c r="G5" s="396"/>
      <c r="H5" s="396"/>
      <c r="I5" s="396"/>
      <c r="J5" s="396"/>
    </row>
    <row r="6" spans="1:11">
      <c r="A6" s="397"/>
      <c r="B6" s="396"/>
      <c r="C6" s="398" t="s">
        <v>1404</v>
      </c>
      <c r="D6" s="396"/>
      <c r="E6" s="396"/>
      <c r="F6" s="396"/>
      <c r="G6" s="396"/>
      <c r="H6" s="396"/>
      <c r="I6" s="396"/>
      <c r="J6" s="396"/>
    </row>
    <row r="7" spans="1:11">
      <c r="A7" s="397"/>
      <c r="B7" s="396"/>
      <c r="C7" s="399" t="s">
        <v>953</v>
      </c>
      <c r="D7" s="399" t="s">
        <v>1293</v>
      </c>
      <c r="E7" s="396"/>
      <c r="F7" s="396"/>
      <c r="G7" s="396"/>
      <c r="H7" s="396"/>
      <c r="I7" s="396"/>
      <c r="J7" s="396"/>
    </row>
    <row r="8" spans="1:11">
      <c r="A8" s="397"/>
      <c r="B8" s="396"/>
      <c r="C8" s="396"/>
      <c r="D8" s="398" t="s">
        <v>2971</v>
      </c>
      <c r="E8" s="396"/>
      <c r="F8" s="396"/>
      <c r="G8" s="400" t="s">
        <v>29</v>
      </c>
      <c r="H8" s="401">
        <v>1</v>
      </c>
      <c r="I8" s="401">
        <f>Material!D112</f>
        <v>810</v>
      </c>
      <c r="J8" s="401">
        <f>H8*I8</f>
        <v>810</v>
      </c>
      <c r="K8" t="s">
        <v>1584</v>
      </c>
    </row>
    <row r="9" spans="1:11">
      <c r="A9" s="397"/>
      <c r="B9" s="396"/>
      <c r="C9" s="396"/>
      <c r="D9" s="398" t="s">
        <v>2972</v>
      </c>
      <c r="E9" s="396"/>
      <c r="F9" s="396"/>
      <c r="G9" s="400" t="s">
        <v>29</v>
      </c>
      <c r="H9" s="401">
        <v>0.2</v>
      </c>
      <c r="I9" s="401">
        <f>Material!D144</f>
        <v>450</v>
      </c>
      <c r="J9" s="401">
        <f>H9*I9</f>
        <v>90</v>
      </c>
    </row>
    <row r="10" spans="1:11">
      <c r="A10" s="397"/>
      <c r="B10" s="396"/>
      <c r="C10" s="399" t="s">
        <v>955</v>
      </c>
      <c r="D10" s="399" t="s">
        <v>1230</v>
      </c>
      <c r="E10" s="396"/>
      <c r="F10" s="396"/>
      <c r="G10" s="396"/>
      <c r="H10" s="396"/>
      <c r="I10" s="396"/>
      <c r="J10" s="396"/>
    </row>
    <row r="11" spans="1:11">
      <c r="A11" s="397"/>
      <c r="B11" s="396"/>
      <c r="C11" s="396"/>
      <c r="D11" s="398" t="s">
        <v>17</v>
      </c>
      <c r="E11" s="396"/>
      <c r="F11" s="396"/>
      <c r="G11" s="400" t="s">
        <v>4</v>
      </c>
      <c r="H11" s="401">
        <v>0.04</v>
      </c>
      <c r="I11" s="401">
        <f>Labour!D16</f>
        <v>466.67</v>
      </c>
      <c r="J11" s="401">
        <f>H11*I11</f>
        <v>18.666800000000002</v>
      </c>
    </row>
    <row r="12" spans="1:11">
      <c r="A12" s="397"/>
      <c r="B12" s="396"/>
      <c r="C12" s="396"/>
      <c r="D12" s="398" t="s">
        <v>1849</v>
      </c>
      <c r="E12" s="396"/>
      <c r="F12" s="396"/>
      <c r="G12" s="400" t="s">
        <v>4</v>
      </c>
      <c r="H12" s="401">
        <v>0.35</v>
      </c>
      <c r="I12" s="401">
        <f>Labour!D14</f>
        <v>642.33000000000004</v>
      </c>
      <c r="J12" s="401">
        <f>H12*I12</f>
        <v>224.81549999999999</v>
      </c>
    </row>
    <row r="13" spans="1:11">
      <c r="A13" s="397"/>
      <c r="B13" s="396"/>
      <c r="C13" s="396"/>
      <c r="D13" s="398" t="s">
        <v>18</v>
      </c>
      <c r="E13" s="396"/>
      <c r="F13" s="396"/>
      <c r="G13" s="400" t="s">
        <v>4</v>
      </c>
      <c r="H13" s="401">
        <v>0.75</v>
      </c>
      <c r="I13" s="401">
        <f>Labour!D17</f>
        <v>466.67</v>
      </c>
      <c r="J13" s="401">
        <f>H13*I13</f>
        <v>350.0025</v>
      </c>
    </row>
    <row r="14" spans="1:11">
      <c r="A14" s="397"/>
      <c r="B14" s="396"/>
      <c r="C14" s="399" t="s">
        <v>957</v>
      </c>
      <c r="D14" s="399" t="s">
        <v>1390</v>
      </c>
      <c r="E14" s="396"/>
      <c r="F14" s="396"/>
      <c r="G14" s="396"/>
      <c r="H14" s="396"/>
      <c r="I14" s="396"/>
      <c r="J14" s="402">
        <f>SUM(J8:J13)*12.5%</f>
        <v>186.68559999999999</v>
      </c>
    </row>
    <row r="15" spans="1:11">
      <c r="A15" s="397"/>
      <c r="B15" s="396"/>
      <c r="C15" s="399"/>
      <c r="D15" s="399"/>
      <c r="E15" s="396"/>
      <c r="F15" s="396"/>
      <c r="G15" s="396"/>
      <c r="H15" s="396"/>
      <c r="I15" s="396"/>
      <c r="J15" s="402"/>
    </row>
    <row r="16" spans="1:11">
      <c r="A16" s="397"/>
      <c r="B16" s="396"/>
      <c r="C16" s="399" t="s">
        <v>1435</v>
      </c>
      <c r="D16" s="399"/>
      <c r="E16" s="396"/>
      <c r="F16" s="396"/>
      <c r="G16" s="396"/>
      <c r="H16" s="396"/>
      <c r="I16" s="396"/>
      <c r="J16" s="402">
        <f>SUM(J8:J14)</f>
        <v>1680.1704</v>
      </c>
    </row>
    <row r="17" spans="1:10" ht="28.5" customHeight="1">
      <c r="A17" s="397"/>
      <c r="B17" s="403" t="s">
        <v>726</v>
      </c>
      <c r="C17" s="767" t="s">
        <v>2973</v>
      </c>
      <c r="D17" s="767"/>
      <c r="E17" s="767"/>
      <c r="F17" s="767"/>
      <c r="G17" s="396"/>
      <c r="H17" s="396"/>
      <c r="I17" s="396"/>
      <c r="J17" s="396"/>
    </row>
    <row r="18" spans="1:10" ht="66" customHeight="1">
      <c r="A18" s="394">
        <v>14.2</v>
      </c>
      <c r="B18" s="395">
        <v>1300</v>
      </c>
      <c r="C18" s="766" t="s">
        <v>1120</v>
      </c>
      <c r="D18" s="766"/>
      <c r="E18" s="766"/>
      <c r="F18" s="766"/>
      <c r="G18" s="396"/>
      <c r="H18" s="396"/>
      <c r="I18" s="396"/>
      <c r="J18" s="396"/>
    </row>
    <row r="19" spans="1:10">
      <c r="A19" s="397"/>
      <c r="B19" s="396"/>
      <c r="C19" s="398" t="s">
        <v>1404</v>
      </c>
      <c r="D19" s="396"/>
      <c r="E19" s="396"/>
      <c r="F19" s="396"/>
      <c r="G19" s="396"/>
      <c r="H19" s="396"/>
      <c r="I19" s="396"/>
      <c r="J19" s="396"/>
    </row>
    <row r="20" spans="1:10">
      <c r="A20" s="397"/>
      <c r="B20" s="396"/>
      <c r="C20" s="398" t="s">
        <v>2974</v>
      </c>
      <c r="D20" s="396"/>
      <c r="E20" s="396"/>
      <c r="F20" s="396"/>
      <c r="G20" s="396"/>
      <c r="H20" s="396"/>
      <c r="I20" s="396"/>
      <c r="J20" s="396"/>
    </row>
    <row r="21" spans="1:10">
      <c r="A21" s="397"/>
      <c r="B21" s="396"/>
      <c r="C21" s="399" t="s">
        <v>953</v>
      </c>
      <c r="D21" s="399" t="s">
        <v>1293</v>
      </c>
      <c r="E21" s="396"/>
      <c r="F21" s="396"/>
      <c r="G21" s="396"/>
      <c r="H21" s="396"/>
      <c r="I21" s="396"/>
      <c r="J21" s="396"/>
    </row>
    <row r="22" spans="1:10">
      <c r="A22" s="397"/>
      <c r="B22" s="396"/>
      <c r="C22" s="396"/>
      <c r="D22" s="398" t="s">
        <v>2975</v>
      </c>
      <c r="E22" s="396"/>
      <c r="F22" s="396"/>
      <c r="G22" s="400" t="s">
        <v>29</v>
      </c>
      <c r="H22" s="401">
        <v>5.63</v>
      </c>
      <c r="I22" s="401">
        <f>Material!D112</f>
        <v>810</v>
      </c>
      <c r="J22" s="401">
        <f>H22*I22</f>
        <v>4560.3</v>
      </c>
    </row>
    <row r="23" spans="1:10">
      <c r="A23" s="397"/>
      <c r="B23" s="396"/>
      <c r="C23" s="396"/>
      <c r="D23" s="398" t="s">
        <v>2972</v>
      </c>
      <c r="E23" s="396"/>
      <c r="F23" s="396"/>
      <c r="G23" s="400" t="s">
        <v>29</v>
      </c>
      <c r="H23" s="401">
        <v>1.1299999999999999</v>
      </c>
      <c r="I23" s="401">
        <f>Material!D144</f>
        <v>450</v>
      </c>
      <c r="J23" s="401">
        <f>H23*I23</f>
        <v>508.49999999999994</v>
      </c>
    </row>
    <row r="24" spans="1:10">
      <c r="A24" s="397"/>
      <c r="B24" s="396"/>
      <c r="C24" s="396"/>
      <c r="D24" s="398" t="s">
        <v>2976</v>
      </c>
      <c r="E24" s="396"/>
      <c r="F24" s="396"/>
      <c r="G24" s="400" t="s">
        <v>65</v>
      </c>
      <c r="H24" s="401">
        <v>64</v>
      </c>
      <c r="I24" s="401">
        <f>Material!D86</f>
        <v>96</v>
      </c>
      <c r="J24" s="401">
        <f>I24*H24</f>
        <v>6144</v>
      </c>
    </row>
    <row r="25" spans="1:10">
      <c r="A25" s="397"/>
      <c r="B25" s="396"/>
      <c r="C25" s="399" t="s">
        <v>1269</v>
      </c>
      <c r="D25" s="399" t="s">
        <v>1230</v>
      </c>
      <c r="E25" s="396"/>
      <c r="F25" s="396"/>
      <c r="G25" s="396"/>
      <c r="H25" s="396"/>
      <c r="I25" s="396"/>
      <c r="J25" s="396"/>
    </row>
    <row r="26" spans="1:10">
      <c r="A26" s="397"/>
      <c r="B26" s="396"/>
      <c r="C26" s="396"/>
      <c r="D26" s="398" t="s">
        <v>17</v>
      </c>
      <c r="E26" s="396"/>
      <c r="F26" s="396"/>
      <c r="G26" s="400" t="s">
        <v>4</v>
      </c>
      <c r="H26" s="401">
        <v>0.18</v>
      </c>
      <c r="I26" s="401">
        <f>Labour!D16</f>
        <v>466.67</v>
      </c>
      <c r="J26" s="401">
        <f>H26*I26</f>
        <v>84.000600000000006</v>
      </c>
    </row>
    <row r="27" spans="1:10">
      <c r="A27" s="397"/>
      <c r="B27" s="396"/>
      <c r="C27" s="396"/>
      <c r="D27" s="398" t="s">
        <v>20</v>
      </c>
      <c r="E27" s="396"/>
      <c r="F27" s="396"/>
      <c r="G27" s="400" t="s">
        <v>4</v>
      </c>
      <c r="H27" s="401">
        <v>1.5</v>
      </c>
      <c r="I27" s="401">
        <f>Labour!D19</f>
        <v>466.67</v>
      </c>
      <c r="J27" s="401">
        <f>I27*H27</f>
        <v>700.005</v>
      </c>
    </row>
    <row r="28" spans="1:10">
      <c r="A28" s="397"/>
      <c r="B28" s="396"/>
      <c r="C28" s="396"/>
      <c r="D28" s="398" t="s">
        <v>18</v>
      </c>
      <c r="E28" s="396"/>
      <c r="F28" s="396"/>
      <c r="G28" s="400" t="s">
        <v>4</v>
      </c>
      <c r="H28" s="401">
        <v>3</v>
      </c>
      <c r="I28" s="401">
        <f>Labour!D17</f>
        <v>466.67</v>
      </c>
      <c r="J28" s="401">
        <f>H28*I28</f>
        <v>1400.01</v>
      </c>
    </row>
    <row r="29" spans="1:10" ht="26.25" customHeight="1">
      <c r="A29" s="397"/>
      <c r="B29" s="396"/>
      <c r="C29" s="396"/>
      <c r="D29" s="765" t="s">
        <v>2977</v>
      </c>
      <c r="E29" s="765"/>
      <c r="F29" s="765"/>
      <c r="G29" s="396"/>
      <c r="H29" s="396"/>
      <c r="I29" s="396"/>
      <c r="J29" s="401">
        <f>J24*2%</f>
        <v>122.88</v>
      </c>
    </row>
    <row r="30" spans="1:10">
      <c r="A30" s="397"/>
      <c r="B30" s="396"/>
      <c r="C30" s="399" t="s">
        <v>1261</v>
      </c>
      <c r="D30" s="399" t="s">
        <v>1390</v>
      </c>
      <c r="E30" s="396"/>
      <c r="F30" s="396"/>
      <c r="G30" s="396"/>
      <c r="H30" s="396"/>
      <c r="I30" s="396"/>
      <c r="J30" s="402">
        <f>SUM(J24:J29)*12.5%</f>
        <v>1056.36195</v>
      </c>
    </row>
    <row r="31" spans="1:10">
      <c r="A31" s="397"/>
      <c r="B31" s="396"/>
      <c r="C31" s="399"/>
      <c r="D31" s="399"/>
      <c r="E31" s="396"/>
      <c r="F31" s="396"/>
      <c r="G31" s="396"/>
      <c r="H31" s="396"/>
      <c r="I31" s="396"/>
      <c r="J31" s="402"/>
    </row>
    <row r="32" spans="1:10">
      <c r="A32" s="397"/>
      <c r="B32" s="396"/>
      <c r="C32" s="398" t="s">
        <v>2978</v>
      </c>
      <c r="D32" s="396"/>
      <c r="E32" s="396"/>
      <c r="F32" s="396"/>
      <c r="G32" s="396"/>
      <c r="H32" s="396"/>
      <c r="I32" s="396"/>
      <c r="J32" s="401">
        <f>SUM(J22:J30)</f>
        <v>14576.057549999998</v>
      </c>
    </row>
    <row r="33" spans="1:10">
      <c r="A33" s="397"/>
      <c r="B33" s="396"/>
      <c r="C33" s="399" t="s">
        <v>2979</v>
      </c>
      <c r="D33" s="396"/>
      <c r="E33" s="396"/>
      <c r="F33" s="396"/>
      <c r="G33" s="396"/>
      <c r="H33" s="396"/>
      <c r="I33" s="396"/>
      <c r="J33" s="402">
        <f>J32/5.63</f>
        <v>2588.9977886323263</v>
      </c>
    </row>
    <row r="34" spans="1:10" ht="28.5" customHeight="1">
      <c r="A34" s="397"/>
      <c r="B34" s="403" t="s">
        <v>726</v>
      </c>
      <c r="C34" s="404">
        <v>1</v>
      </c>
      <c r="D34" s="767" t="s">
        <v>2980</v>
      </c>
      <c r="E34" s="767"/>
      <c r="F34" s="767"/>
      <c r="G34" s="396"/>
      <c r="H34" s="396"/>
      <c r="I34" s="396"/>
      <c r="J34" s="396"/>
    </row>
    <row r="35" spans="1:10" ht="15.75" customHeight="1">
      <c r="A35" s="397"/>
      <c r="B35" s="396"/>
      <c r="C35" s="404">
        <v>2</v>
      </c>
      <c r="D35" s="405" t="s">
        <v>2981</v>
      </c>
      <c r="E35" s="396"/>
      <c r="F35" s="396"/>
      <c r="G35" s="396"/>
      <c r="H35" s="396"/>
      <c r="I35" s="396"/>
      <c r="J35" s="396"/>
    </row>
    <row r="36" spans="1:10" ht="54" customHeight="1">
      <c r="A36" s="394">
        <v>14.3</v>
      </c>
      <c r="B36" s="395">
        <v>1300</v>
      </c>
      <c r="C36" s="766" t="s">
        <v>1121</v>
      </c>
      <c r="D36" s="766"/>
      <c r="E36" s="766"/>
      <c r="F36" s="766"/>
      <c r="G36" s="396"/>
      <c r="H36" s="396"/>
      <c r="I36" s="396"/>
      <c r="J36" s="396"/>
    </row>
    <row r="37" spans="1:10">
      <c r="A37" s="397"/>
      <c r="B37" s="396"/>
      <c r="C37" s="398" t="s">
        <v>1404</v>
      </c>
      <c r="D37" s="396"/>
      <c r="E37" s="396"/>
      <c r="F37" s="396"/>
      <c r="G37" s="396"/>
      <c r="H37" s="396"/>
      <c r="I37" s="396"/>
      <c r="J37" s="396"/>
    </row>
    <row r="38" spans="1:10" ht="12.75" customHeight="1">
      <c r="A38" s="397"/>
      <c r="B38" s="396"/>
      <c r="C38" s="399" t="s">
        <v>953</v>
      </c>
      <c r="D38" s="766" t="s">
        <v>1129</v>
      </c>
      <c r="E38" s="766"/>
      <c r="F38" s="766"/>
      <c r="G38" s="398"/>
      <c r="H38" s="398"/>
      <c r="I38" s="398"/>
      <c r="J38" s="398"/>
    </row>
    <row r="39" spans="1:10">
      <c r="A39" s="397"/>
      <c r="B39" s="396"/>
      <c r="C39" s="399"/>
      <c r="D39" s="398" t="s">
        <v>2982</v>
      </c>
      <c r="E39" s="406"/>
      <c r="F39" s="406"/>
      <c r="G39" s="400" t="s">
        <v>29</v>
      </c>
      <c r="H39" s="401">
        <v>1</v>
      </c>
      <c r="I39" s="401">
        <f>'Chapter-11_Road'!J191</f>
        <v>5490.9826920000005</v>
      </c>
      <c r="J39" s="401">
        <f>H39*I39</f>
        <v>5490.9826920000005</v>
      </c>
    </row>
    <row r="40" spans="1:10" ht="39.75" customHeight="1">
      <c r="A40" s="397"/>
      <c r="B40" s="396"/>
      <c r="C40" s="396"/>
      <c r="D40" s="765" t="s">
        <v>2983</v>
      </c>
      <c r="E40" s="765"/>
      <c r="F40" s="765"/>
      <c r="G40" s="396"/>
      <c r="H40" s="396"/>
      <c r="I40" s="396"/>
      <c r="J40" s="401">
        <f>J39*2%</f>
        <v>109.81965384000002</v>
      </c>
    </row>
    <row r="41" spans="1:10">
      <c r="A41" s="397"/>
      <c r="B41" s="396"/>
      <c r="C41" s="399" t="s">
        <v>2877</v>
      </c>
      <c r="D41" s="396"/>
      <c r="E41" s="396"/>
      <c r="F41" s="396"/>
      <c r="G41" s="396"/>
      <c r="H41" s="396"/>
      <c r="I41" s="396"/>
      <c r="J41" s="402">
        <f>J39+J40</f>
        <v>5600.8023458400003</v>
      </c>
    </row>
    <row r="42" spans="1:10" ht="77.25" customHeight="1">
      <c r="A42" s="394">
        <v>14.4</v>
      </c>
      <c r="B42" s="395">
        <v>1300</v>
      </c>
      <c r="C42" s="766" t="s">
        <v>1122</v>
      </c>
      <c r="D42" s="766"/>
      <c r="E42" s="766"/>
      <c r="F42" s="766"/>
      <c r="G42" s="396"/>
      <c r="H42" s="396"/>
      <c r="I42" s="396"/>
      <c r="J42" s="402"/>
    </row>
    <row r="43" spans="1:10" ht="16.5" customHeight="1">
      <c r="A43" s="397"/>
      <c r="B43" s="396"/>
      <c r="C43" s="398" t="s">
        <v>646</v>
      </c>
      <c r="D43" s="765" t="s">
        <v>1123</v>
      </c>
      <c r="E43" s="765"/>
      <c r="F43" s="765"/>
      <c r="G43" s="396"/>
      <c r="H43" s="396"/>
      <c r="I43" s="396"/>
      <c r="J43" s="402"/>
    </row>
    <row r="44" spans="1:10">
      <c r="A44" s="397"/>
      <c r="B44" s="396"/>
      <c r="C44" s="399"/>
      <c r="D44" s="398" t="s">
        <v>2984</v>
      </c>
      <c r="E44" s="396"/>
      <c r="F44" s="396"/>
      <c r="G44" s="396"/>
      <c r="H44" s="396"/>
      <c r="I44" s="396"/>
      <c r="J44" s="402"/>
    </row>
    <row r="45" spans="1:10">
      <c r="A45" s="397"/>
      <c r="B45" s="396"/>
      <c r="C45" s="399"/>
      <c r="D45" s="398" t="s">
        <v>2985</v>
      </c>
      <c r="E45" s="396"/>
      <c r="F45" s="396"/>
      <c r="G45" s="396"/>
      <c r="H45" s="396"/>
      <c r="I45" s="396"/>
      <c r="J45" s="402"/>
    </row>
    <row r="46" spans="1:10">
      <c r="A46" s="397"/>
      <c r="B46" s="396"/>
      <c r="C46" s="399"/>
      <c r="D46" s="399" t="s">
        <v>953</v>
      </c>
      <c r="E46" s="399" t="s">
        <v>1300</v>
      </c>
      <c r="F46" s="396"/>
      <c r="G46" s="396"/>
      <c r="H46" s="396"/>
      <c r="I46" s="396"/>
      <c r="J46" s="402"/>
    </row>
    <row r="47" spans="1:10" ht="16.5" customHeight="1">
      <c r="A47" s="397"/>
      <c r="B47" s="396"/>
      <c r="C47" s="399"/>
      <c r="D47" s="396"/>
      <c r="E47" s="765" t="s">
        <v>2986</v>
      </c>
      <c r="F47" s="765"/>
      <c r="G47" s="400" t="s">
        <v>2987</v>
      </c>
      <c r="H47" s="401">
        <v>15</v>
      </c>
      <c r="I47" s="401">
        <f>Material!$D$35</f>
        <v>85</v>
      </c>
      <c r="J47" s="401">
        <f>H47*I47</f>
        <v>1275</v>
      </c>
    </row>
    <row r="48" spans="1:10">
      <c r="A48" s="397"/>
      <c r="B48" s="396"/>
      <c r="C48" s="399"/>
      <c r="D48" s="396"/>
      <c r="E48" s="398" t="s">
        <v>2824</v>
      </c>
      <c r="F48" s="396"/>
      <c r="G48" s="400" t="s">
        <v>65</v>
      </c>
      <c r="H48" s="401">
        <v>0.15</v>
      </c>
      <c r="I48" s="401">
        <f>Material!D38</f>
        <v>90</v>
      </c>
      <c r="J48" s="401">
        <f>I48*H48</f>
        <v>13.5</v>
      </c>
    </row>
    <row r="49" spans="1:10">
      <c r="A49" s="397"/>
      <c r="B49" s="396"/>
      <c r="C49" s="399"/>
      <c r="D49" s="396"/>
      <c r="E49" s="398" t="s">
        <v>2988</v>
      </c>
      <c r="F49" s="396"/>
      <c r="G49" s="400" t="s">
        <v>2989</v>
      </c>
      <c r="H49" s="396"/>
      <c r="I49" s="396"/>
      <c r="J49" s="401">
        <v>10</v>
      </c>
    </row>
    <row r="50" spans="1:10">
      <c r="A50" s="397"/>
      <c r="B50" s="396"/>
      <c r="C50" s="399"/>
      <c r="D50" s="399" t="s">
        <v>955</v>
      </c>
      <c r="E50" s="399" t="s">
        <v>1230</v>
      </c>
      <c r="F50" s="396"/>
      <c r="G50" s="396"/>
      <c r="H50" s="396"/>
      <c r="I50" s="396"/>
      <c r="J50" s="402"/>
    </row>
    <row r="51" spans="1:10">
      <c r="A51" s="397"/>
      <c r="B51" s="396"/>
      <c r="C51" s="399"/>
      <c r="D51" s="396"/>
      <c r="E51" s="398" t="s">
        <v>17</v>
      </c>
      <c r="F51" s="396"/>
      <c r="G51" s="400" t="s">
        <v>4</v>
      </c>
      <c r="H51" s="401">
        <v>0.04</v>
      </c>
      <c r="I51" s="401">
        <f>Labour!D16</f>
        <v>466.67</v>
      </c>
      <c r="J51" s="401">
        <f>H51*I51</f>
        <v>18.666800000000002</v>
      </c>
    </row>
    <row r="52" spans="1:10">
      <c r="A52" s="397"/>
      <c r="B52" s="396"/>
      <c r="C52" s="399"/>
      <c r="D52" s="396"/>
      <c r="E52" s="398" t="s">
        <v>18</v>
      </c>
      <c r="F52" s="396"/>
      <c r="G52" s="400" t="s">
        <v>4</v>
      </c>
      <c r="H52" s="401">
        <v>1</v>
      </c>
      <c r="I52" s="401">
        <f>Labour!D17</f>
        <v>466.67</v>
      </c>
      <c r="J52" s="401">
        <f>H52*I52</f>
        <v>466.67</v>
      </c>
    </row>
    <row r="53" spans="1:10">
      <c r="A53" s="397"/>
      <c r="B53" s="396"/>
      <c r="C53" s="399"/>
      <c r="D53" s="399" t="s">
        <v>957</v>
      </c>
      <c r="E53" s="399" t="s">
        <v>2990</v>
      </c>
      <c r="F53" s="396"/>
      <c r="G53" s="400" t="s">
        <v>2989</v>
      </c>
      <c r="H53" s="396"/>
      <c r="I53" s="396"/>
      <c r="J53" s="402">
        <v>5</v>
      </c>
    </row>
    <row r="54" spans="1:10">
      <c r="A54" s="397"/>
      <c r="B54" s="396"/>
      <c r="C54" s="399"/>
      <c r="D54" s="399" t="s">
        <v>959</v>
      </c>
      <c r="E54" s="399" t="s">
        <v>1296</v>
      </c>
      <c r="F54" s="396"/>
      <c r="G54" s="396"/>
      <c r="H54" s="396"/>
      <c r="I54" s="396"/>
      <c r="J54" s="402">
        <f>SUM(J47:J53)*12.5%</f>
        <v>223.6046</v>
      </c>
    </row>
    <row r="55" spans="1:10">
      <c r="A55" s="397"/>
      <c r="B55" s="396"/>
      <c r="C55" s="399"/>
      <c r="D55" s="399"/>
      <c r="E55" s="399"/>
      <c r="F55" s="396"/>
      <c r="G55" s="396"/>
      <c r="H55" s="396"/>
      <c r="I55" s="396"/>
      <c r="J55" s="402"/>
    </row>
    <row r="56" spans="1:10">
      <c r="A56" s="397"/>
      <c r="B56" s="396"/>
      <c r="C56" s="399"/>
      <c r="D56" s="398" t="s">
        <v>2991</v>
      </c>
      <c r="E56" s="396"/>
      <c r="F56" s="396"/>
      <c r="G56" s="396"/>
      <c r="H56" s="396"/>
      <c r="I56" s="396"/>
      <c r="J56" s="401">
        <f>SUM(J46:J54)</f>
        <v>2012.4414000000002</v>
      </c>
    </row>
    <row r="57" spans="1:10">
      <c r="A57" s="397"/>
      <c r="B57" s="396"/>
      <c r="C57" s="399"/>
      <c r="D57" s="399" t="s">
        <v>2992</v>
      </c>
      <c r="E57" s="396"/>
      <c r="F57" s="396"/>
      <c r="G57" s="396"/>
      <c r="H57" s="396"/>
      <c r="I57" s="396"/>
      <c r="J57" s="402">
        <f>J56/3</f>
        <v>670.81380000000001</v>
      </c>
    </row>
    <row r="58" spans="1:10" ht="27" customHeight="1">
      <c r="A58" s="397"/>
      <c r="B58" s="396"/>
      <c r="C58" s="398" t="s">
        <v>650</v>
      </c>
      <c r="D58" s="765" t="s">
        <v>1124</v>
      </c>
      <c r="E58" s="765"/>
      <c r="F58" s="765"/>
      <c r="G58" s="396"/>
      <c r="H58" s="396"/>
      <c r="I58" s="396"/>
      <c r="J58" s="402"/>
    </row>
    <row r="59" spans="1:10">
      <c r="A59" s="397"/>
      <c r="B59" s="396"/>
      <c r="C59" s="399"/>
      <c r="D59" s="399" t="s">
        <v>953</v>
      </c>
      <c r="E59" s="399" t="s">
        <v>1300</v>
      </c>
      <c r="F59" s="396"/>
      <c r="G59" s="396"/>
      <c r="H59" s="396"/>
      <c r="I59" s="396"/>
      <c r="J59" s="402"/>
    </row>
    <row r="60" spans="1:10" ht="27.75" customHeight="1">
      <c r="A60" s="397"/>
      <c r="B60" s="396"/>
      <c r="C60" s="399"/>
      <c r="D60" s="396"/>
      <c r="E60" s="765" t="s">
        <v>2993</v>
      </c>
      <c r="F60" s="765"/>
      <c r="G60" s="400" t="s">
        <v>2987</v>
      </c>
      <c r="H60" s="401">
        <v>14</v>
      </c>
      <c r="I60" s="401">
        <f>Material!$D$34</f>
        <v>75</v>
      </c>
      <c r="J60" s="401">
        <f>H60*I60</f>
        <v>1050</v>
      </c>
    </row>
    <row r="61" spans="1:10">
      <c r="A61" s="397"/>
      <c r="B61" s="396"/>
      <c r="C61" s="399"/>
      <c r="D61" s="396"/>
      <c r="E61" s="398" t="s">
        <v>2824</v>
      </c>
      <c r="F61" s="396"/>
      <c r="G61" s="400" t="s">
        <v>65</v>
      </c>
      <c r="H61" s="401">
        <v>0.15</v>
      </c>
      <c r="I61" s="401">
        <f>Material!D38</f>
        <v>90</v>
      </c>
      <c r="J61" s="401">
        <f>I61*H61</f>
        <v>13.5</v>
      </c>
    </row>
    <row r="62" spans="1:10">
      <c r="A62" s="397"/>
      <c r="B62" s="396"/>
      <c r="C62" s="399"/>
      <c r="D62" s="396"/>
      <c r="E62" s="398" t="s">
        <v>2988</v>
      </c>
      <c r="F62" s="396"/>
      <c r="G62" s="400" t="s">
        <v>2989</v>
      </c>
      <c r="H62" s="396"/>
      <c r="I62" s="396"/>
      <c r="J62" s="401">
        <v>10</v>
      </c>
    </row>
    <row r="63" spans="1:10">
      <c r="A63" s="397"/>
      <c r="B63" s="396"/>
      <c r="C63" s="399"/>
      <c r="D63" s="399" t="s">
        <v>955</v>
      </c>
      <c r="E63" s="399" t="s">
        <v>1230</v>
      </c>
      <c r="F63" s="396"/>
      <c r="G63" s="396"/>
      <c r="H63" s="396"/>
      <c r="I63" s="396"/>
      <c r="J63" s="402"/>
    </row>
    <row r="64" spans="1:10">
      <c r="A64" s="397"/>
      <c r="B64" s="396"/>
      <c r="C64" s="399"/>
      <c r="D64" s="396"/>
      <c r="E64" s="398" t="s">
        <v>17</v>
      </c>
      <c r="F64" s="396"/>
      <c r="G64" s="400" t="s">
        <v>4</v>
      </c>
      <c r="H64" s="401">
        <v>0.04</v>
      </c>
      <c r="I64" s="401">
        <f>Labour!D16</f>
        <v>466.67</v>
      </c>
      <c r="J64" s="401">
        <f>H64*I64</f>
        <v>18.666800000000002</v>
      </c>
    </row>
    <row r="65" spans="1:11">
      <c r="A65" s="397"/>
      <c r="B65" s="396"/>
      <c r="C65" s="399"/>
      <c r="D65" s="396"/>
      <c r="E65" s="398" t="s">
        <v>18</v>
      </c>
      <c r="F65" s="396"/>
      <c r="G65" s="400" t="s">
        <v>4</v>
      </c>
      <c r="H65" s="401">
        <v>1</v>
      </c>
      <c r="I65" s="401">
        <f>Labour!D17</f>
        <v>466.67</v>
      </c>
      <c r="J65" s="401">
        <f>H65*I65</f>
        <v>466.67</v>
      </c>
    </row>
    <row r="66" spans="1:11">
      <c r="A66" s="397"/>
      <c r="B66" s="396"/>
      <c r="C66" s="399"/>
      <c r="D66" s="399" t="s">
        <v>957</v>
      </c>
      <c r="E66" s="399" t="s">
        <v>2994</v>
      </c>
      <c r="F66" s="396"/>
      <c r="G66" s="400" t="s">
        <v>2989</v>
      </c>
      <c r="H66" s="396"/>
      <c r="I66" s="396"/>
      <c r="J66" s="402">
        <v>5</v>
      </c>
    </row>
    <row r="67" spans="1:11">
      <c r="A67" s="397"/>
      <c r="B67" s="396"/>
      <c r="C67" s="399"/>
      <c r="D67" s="399" t="s">
        <v>959</v>
      </c>
      <c r="E67" s="399" t="s">
        <v>1296</v>
      </c>
      <c r="F67" s="396"/>
      <c r="G67" s="396"/>
      <c r="H67" s="396"/>
      <c r="I67" s="396"/>
      <c r="J67" s="402">
        <f>SUM(J60:J66)*12.5%</f>
        <v>195.4796</v>
      </c>
    </row>
    <row r="68" spans="1:11">
      <c r="A68" s="397"/>
      <c r="B68" s="396"/>
      <c r="C68" s="399"/>
      <c r="D68" s="399"/>
      <c r="E68" s="399"/>
      <c r="F68" s="396"/>
      <c r="G68" s="396"/>
      <c r="H68" s="396"/>
      <c r="I68" s="396"/>
      <c r="J68" s="402"/>
    </row>
    <row r="69" spans="1:11">
      <c r="A69" s="397"/>
      <c r="B69" s="396"/>
      <c r="C69" s="399"/>
      <c r="D69" s="398" t="s">
        <v>2995</v>
      </c>
      <c r="E69" s="396"/>
      <c r="F69" s="396"/>
      <c r="G69" s="396"/>
      <c r="H69" s="396"/>
      <c r="I69" s="396"/>
      <c r="J69" s="401">
        <f>SUM(J59:J67)</f>
        <v>1759.3164000000002</v>
      </c>
    </row>
    <row r="70" spans="1:11">
      <c r="A70" s="397"/>
      <c r="B70" s="396"/>
      <c r="C70" s="399"/>
      <c r="D70" s="399" t="s">
        <v>2996</v>
      </c>
      <c r="E70" s="396"/>
      <c r="F70" s="396"/>
      <c r="G70" s="396"/>
      <c r="H70" s="396"/>
      <c r="I70" s="396"/>
      <c r="J70" s="402">
        <f>J69/3</f>
        <v>586.43880000000001</v>
      </c>
    </row>
    <row r="71" spans="1:11" ht="27.75" customHeight="1">
      <c r="A71" s="394">
        <v>14.5</v>
      </c>
      <c r="B71" s="395">
        <v>1300</v>
      </c>
      <c r="C71" s="766" t="s">
        <v>1125</v>
      </c>
      <c r="D71" s="766"/>
      <c r="E71" s="766"/>
      <c r="F71" s="766"/>
      <c r="G71" s="396"/>
      <c r="H71" s="396"/>
      <c r="I71" s="396"/>
      <c r="J71" s="396"/>
    </row>
    <row r="72" spans="1:11">
      <c r="A72" s="397"/>
      <c r="B72" s="396"/>
      <c r="C72" s="399" t="s">
        <v>998</v>
      </c>
      <c r="D72" s="399" t="s">
        <v>1126</v>
      </c>
      <c r="E72" s="396"/>
      <c r="F72" s="396"/>
      <c r="G72" s="396"/>
      <c r="H72" s="396"/>
      <c r="I72" s="396"/>
      <c r="J72" s="396"/>
    </row>
    <row r="73" spans="1:11">
      <c r="A73" s="397"/>
      <c r="B73" s="396"/>
      <c r="C73" s="396"/>
      <c r="D73" s="398" t="s">
        <v>1404</v>
      </c>
      <c r="E73" s="396"/>
      <c r="F73" s="396"/>
      <c r="G73" s="396"/>
      <c r="H73" s="396"/>
      <c r="I73" s="396"/>
      <c r="J73" s="396"/>
    </row>
    <row r="74" spans="1:11">
      <c r="A74" s="397"/>
      <c r="B74" s="396"/>
      <c r="C74" s="396"/>
      <c r="D74" s="399" t="s">
        <v>953</v>
      </c>
      <c r="E74" s="399" t="s">
        <v>1293</v>
      </c>
      <c r="F74" s="396"/>
      <c r="G74" s="396"/>
      <c r="H74" s="396"/>
      <c r="I74" s="396"/>
      <c r="J74" s="396"/>
    </row>
    <row r="75" spans="1:11">
      <c r="A75" s="397"/>
      <c r="B75" s="396"/>
      <c r="C75" s="396"/>
      <c r="D75" s="396"/>
      <c r="E75" s="398" t="s">
        <v>2971</v>
      </c>
      <c r="F75" s="396"/>
      <c r="G75" s="400" t="s">
        <v>29</v>
      </c>
      <c r="H75" s="401">
        <v>1</v>
      </c>
      <c r="I75" s="407">
        <f>Material!D112</f>
        <v>810</v>
      </c>
      <c r="J75" s="401">
        <f>H75*I75</f>
        <v>810</v>
      </c>
      <c r="K75" t="s">
        <v>1584</v>
      </c>
    </row>
    <row r="76" spans="1:11">
      <c r="A76" s="397"/>
      <c r="B76" s="396"/>
      <c r="C76" s="396"/>
      <c r="D76" s="396"/>
      <c r="E76" s="398" t="s">
        <v>2997</v>
      </c>
      <c r="F76" s="396"/>
      <c r="G76" s="400" t="s">
        <v>29</v>
      </c>
      <c r="H76" s="401">
        <v>0.2</v>
      </c>
      <c r="I76" s="401">
        <f>Material!D144</f>
        <v>450</v>
      </c>
      <c r="J76" s="401">
        <f>H76*I76</f>
        <v>90</v>
      </c>
    </row>
    <row r="77" spans="1:11">
      <c r="A77" s="397"/>
      <c r="B77" s="396"/>
      <c r="C77" s="396"/>
      <c r="D77" s="399" t="s">
        <v>1269</v>
      </c>
      <c r="E77" s="399" t="s">
        <v>1230</v>
      </c>
      <c r="F77" s="396"/>
      <c r="G77" s="396"/>
      <c r="H77" s="396"/>
      <c r="I77" s="396"/>
      <c r="J77" s="396"/>
    </row>
    <row r="78" spans="1:11">
      <c r="A78" s="397"/>
      <c r="B78" s="396"/>
      <c r="C78" s="396"/>
      <c r="D78" s="396"/>
      <c r="E78" s="398" t="s">
        <v>17</v>
      </c>
      <c r="F78" s="396"/>
      <c r="G78" s="400" t="s">
        <v>4</v>
      </c>
      <c r="H78" s="401">
        <v>0.04</v>
      </c>
      <c r="I78" s="401">
        <f>Labour!D16</f>
        <v>466.67</v>
      </c>
      <c r="J78" s="401">
        <f>H78*I78</f>
        <v>18.666800000000002</v>
      </c>
    </row>
    <row r="79" spans="1:11">
      <c r="A79" s="397"/>
      <c r="B79" s="396"/>
      <c r="C79" s="396"/>
      <c r="D79" s="396"/>
      <c r="E79" s="398" t="s">
        <v>1849</v>
      </c>
      <c r="F79" s="396"/>
      <c r="G79" s="400" t="s">
        <v>4</v>
      </c>
      <c r="H79" s="401">
        <v>0.35</v>
      </c>
      <c r="I79" s="401">
        <f>Labour!D14</f>
        <v>642.33000000000004</v>
      </c>
      <c r="J79" s="401">
        <f>H79*I79</f>
        <v>224.81549999999999</v>
      </c>
    </row>
    <row r="80" spans="1:11">
      <c r="A80" s="397"/>
      <c r="B80" s="396"/>
      <c r="C80" s="396"/>
      <c r="D80" s="396"/>
      <c r="E80" s="398" t="s">
        <v>18</v>
      </c>
      <c r="F80" s="396"/>
      <c r="G80" s="400" t="s">
        <v>4</v>
      </c>
      <c r="H80" s="401">
        <v>0.75</v>
      </c>
      <c r="I80" s="401">
        <f>Labour!D17</f>
        <v>466.67</v>
      </c>
      <c r="J80" s="401">
        <f>H80*I80</f>
        <v>350.0025</v>
      </c>
    </row>
    <row r="81" spans="1:10">
      <c r="A81" s="397"/>
      <c r="B81" s="396"/>
      <c r="C81" s="396"/>
      <c r="D81" s="399" t="s">
        <v>957</v>
      </c>
      <c r="E81" s="399" t="s">
        <v>1390</v>
      </c>
      <c r="F81" s="396"/>
      <c r="G81" s="396"/>
      <c r="H81" s="396"/>
      <c r="I81" s="396"/>
      <c r="J81" s="402">
        <f>SUM(J74:J80)*12.5%</f>
        <v>186.68559999999999</v>
      </c>
    </row>
    <row r="82" spans="1:10">
      <c r="A82" s="397"/>
      <c r="B82" s="396"/>
      <c r="C82" s="396"/>
      <c r="D82" s="399"/>
      <c r="E82" s="399"/>
      <c r="F82" s="396"/>
      <c r="G82" s="396"/>
      <c r="H82" s="396"/>
      <c r="I82" s="396"/>
      <c r="J82" s="402"/>
    </row>
    <row r="83" spans="1:10">
      <c r="A83" s="397"/>
      <c r="B83" s="396"/>
      <c r="C83" s="396"/>
      <c r="D83" s="399" t="s">
        <v>2691</v>
      </c>
      <c r="E83" s="396"/>
      <c r="F83" s="396"/>
      <c r="G83" s="396"/>
      <c r="H83" s="396"/>
      <c r="I83" s="396"/>
      <c r="J83" s="402">
        <f>SUM(J75:J81)</f>
        <v>1680.1704</v>
      </c>
    </row>
    <row r="84" spans="1:10" ht="27.75" customHeight="1">
      <c r="A84" s="397"/>
      <c r="B84" s="396"/>
      <c r="C84" s="399" t="s">
        <v>989</v>
      </c>
      <c r="D84" s="766" t="s">
        <v>1127</v>
      </c>
      <c r="E84" s="766"/>
      <c r="F84" s="766"/>
      <c r="G84" s="396"/>
      <c r="H84" s="396"/>
      <c r="I84" s="396"/>
      <c r="J84" s="396"/>
    </row>
    <row r="85" spans="1:10">
      <c r="A85" s="397"/>
      <c r="B85" s="396"/>
      <c r="C85" s="396"/>
      <c r="D85" s="399" t="s">
        <v>1128</v>
      </c>
      <c r="E85" s="399" t="s">
        <v>1129</v>
      </c>
      <c r="F85" s="396"/>
      <c r="G85" s="396"/>
      <c r="H85" s="396"/>
      <c r="I85" s="396"/>
      <c r="J85" s="396"/>
    </row>
    <row r="86" spans="1:10" ht="27.75" customHeight="1">
      <c r="A86" s="397"/>
      <c r="B86" s="396"/>
      <c r="C86" s="396"/>
      <c r="D86" s="396"/>
      <c r="E86" s="765" t="s">
        <v>2998</v>
      </c>
      <c r="F86" s="765"/>
      <c r="G86" s="400" t="s">
        <v>29</v>
      </c>
      <c r="H86" s="401">
        <v>1</v>
      </c>
      <c r="I86" s="401">
        <f>'Chapter-11_Road'!J191</f>
        <v>5490.9826920000005</v>
      </c>
      <c r="J86" s="401">
        <f>H86*I86</f>
        <v>5490.9826920000005</v>
      </c>
    </row>
    <row r="87" spans="1:10" ht="28.5" customHeight="1">
      <c r="A87" s="397"/>
      <c r="B87" s="396"/>
      <c r="C87" s="396"/>
      <c r="D87" s="396"/>
      <c r="E87" s="765" t="s">
        <v>2999</v>
      </c>
      <c r="F87" s="765"/>
      <c r="G87" s="396"/>
      <c r="H87" s="396"/>
      <c r="I87" s="396"/>
      <c r="J87" s="401">
        <f>J86*2%</f>
        <v>109.81965384000002</v>
      </c>
    </row>
    <row r="88" spans="1:10">
      <c r="A88" s="397"/>
      <c r="B88" s="396"/>
      <c r="C88" s="396"/>
      <c r="D88" s="399" t="s">
        <v>2877</v>
      </c>
      <c r="E88" s="396"/>
      <c r="F88" s="396"/>
      <c r="G88" s="396"/>
      <c r="H88" s="396"/>
      <c r="I88" s="396"/>
      <c r="J88" s="402">
        <f>SUM(J86:J87)</f>
        <v>5600.8023458400003</v>
      </c>
    </row>
    <row r="89" spans="1:10">
      <c r="A89" s="397"/>
      <c r="B89" s="396"/>
      <c r="C89" s="399" t="s">
        <v>991</v>
      </c>
      <c r="D89" s="399" t="s">
        <v>1130</v>
      </c>
      <c r="E89" s="396"/>
      <c r="F89" s="396"/>
      <c r="G89" s="396"/>
      <c r="H89" s="396"/>
      <c r="I89" s="396"/>
      <c r="J89" s="396"/>
    </row>
    <row r="90" spans="1:10">
      <c r="A90" s="397"/>
      <c r="B90" s="396"/>
      <c r="C90" s="396"/>
      <c r="D90" s="398" t="s">
        <v>1404</v>
      </c>
      <c r="E90" s="396"/>
      <c r="F90" s="396"/>
      <c r="G90" s="396"/>
      <c r="H90" s="396"/>
      <c r="I90" s="396"/>
      <c r="J90" s="396"/>
    </row>
    <row r="91" spans="1:10">
      <c r="A91" s="397"/>
      <c r="B91" s="396"/>
      <c r="C91" s="396"/>
      <c r="D91" s="399" t="s">
        <v>953</v>
      </c>
      <c r="E91" s="399" t="s">
        <v>1293</v>
      </c>
      <c r="F91" s="396"/>
      <c r="G91" s="396"/>
      <c r="H91" s="396"/>
      <c r="I91" s="396"/>
      <c r="J91" s="396"/>
    </row>
    <row r="92" spans="1:10">
      <c r="A92" s="397"/>
      <c r="B92" s="396"/>
      <c r="C92" s="396"/>
      <c r="D92" s="396"/>
      <c r="E92" s="398" t="s">
        <v>2711</v>
      </c>
      <c r="F92" s="396"/>
      <c r="G92" s="400" t="s">
        <v>56</v>
      </c>
      <c r="H92" s="401">
        <v>500</v>
      </c>
      <c r="I92" s="401">
        <f>Material!D50</f>
        <v>8</v>
      </c>
      <c r="J92" s="401">
        <f>H92*I92</f>
        <v>4000</v>
      </c>
    </row>
    <row r="93" spans="1:10">
      <c r="A93" s="397"/>
      <c r="B93" s="396"/>
      <c r="C93" s="396"/>
      <c r="D93" s="396"/>
      <c r="E93" s="398" t="s">
        <v>2690</v>
      </c>
      <c r="F93" s="396"/>
      <c r="G93" s="400" t="s">
        <v>29</v>
      </c>
      <c r="H93" s="401">
        <v>0.24</v>
      </c>
      <c r="I93" s="401">
        <f>'Chapter-11_Road'!J332</f>
        <v>4436.9889999999996</v>
      </c>
      <c r="J93" s="401">
        <f>H93*I93</f>
        <v>1064.87736</v>
      </c>
    </row>
    <row r="94" spans="1:10">
      <c r="A94" s="397"/>
      <c r="B94" s="396"/>
      <c r="C94" s="396"/>
      <c r="D94" s="399" t="s">
        <v>955</v>
      </c>
      <c r="E94" s="399" t="s">
        <v>1230</v>
      </c>
      <c r="F94" s="396"/>
      <c r="G94" s="396"/>
      <c r="H94" s="396"/>
      <c r="I94" s="396"/>
      <c r="J94" s="396"/>
    </row>
    <row r="95" spans="1:10">
      <c r="A95" s="397"/>
      <c r="B95" s="396"/>
      <c r="C95" s="396"/>
      <c r="D95" s="396"/>
      <c r="E95" s="398" t="s">
        <v>17</v>
      </c>
      <c r="F95" s="396"/>
      <c r="G95" s="400" t="s">
        <v>4</v>
      </c>
      <c r="H95" s="401">
        <v>0.1</v>
      </c>
      <c r="I95" s="401">
        <f>Labour!D16</f>
        <v>466.67</v>
      </c>
      <c r="J95" s="401">
        <f>H95*I95</f>
        <v>46.667000000000002</v>
      </c>
    </row>
    <row r="96" spans="1:10">
      <c r="A96" s="397"/>
      <c r="B96" s="396"/>
      <c r="C96" s="396"/>
      <c r="D96" s="396"/>
      <c r="E96" s="398" t="s">
        <v>1849</v>
      </c>
      <c r="F96" s="396"/>
      <c r="G96" s="400" t="s">
        <v>4</v>
      </c>
      <c r="H96" s="401">
        <v>0.8</v>
      </c>
      <c r="I96" s="401">
        <f>Labour!D14</f>
        <v>642.33000000000004</v>
      </c>
      <c r="J96" s="401">
        <f>H96*I96</f>
        <v>513.86400000000003</v>
      </c>
    </row>
    <row r="97" spans="1:10">
      <c r="A97" s="397"/>
      <c r="B97" s="396"/>
      <c r="C97" s="396"/>
      <c r="D97" s="396"/>
      <c r="E97" s="398" t="s">
        <v>18</v>
      </c>
      <c r="F97" s="396"/>
      <c r="G97" s="400" t="s">
        <v>4</v>
      </c>
      <c r="H97" s="401">
        <v>1.6</v>
      </c>
      <c r="I97" s="401">
        <f>Labour!D17</f>
        <v>466.67</v>
      </c>
      <c r="J97" s="401">
        <f>H97*I97</f>
        <v>746.67200000000003</v>
      </c>
    </row>
    <row r="98" spans="1:10">
      <c r="A98" s="397"/>
      <c r="B98" s="396"/>
      <c r="C98" s="396"/>
      <c r="D98" s="396"/>
      <c r="E98" s="398" t="s">
        <v>3</v>
      </c>
      <c r="F98" s="396"/>
      <c r="G98" s="400" t="s">
        <v>4</v>
      </c>
      <c r="H98" s="401">
        <v>0.2</v>
      </c>
      <c r="I98" s="401">
        <f>Labour!$D$3</f>
        <v>466.67</v>
      </c>
      <c r="J98" s="401">
        <f>H98*I98</f>
        <v>93.334000000000003</v>
      </c>
    </row>
    <row r="99" spans="1:10">
      <c r="A99" s="397"/>
      <c r="B99" s="396"/>
      <c r="C99" s="396"/>
      <c r="D99" s="399" t="s">
        <v>957</v>
      </c>
      <c r="E99" s="399" t="s">
        <v>1390</v>
      </c>
      <c r="F99" s="396"/>
      <c r="G99" s="396"/>
      <c r="H99" s="396"/>
      <c r="I99" s="396"/>
      <c r="J99" s="402">
        <f>SUM(J92:J98)*12.5%</f>
        <v>808.1767950000002</v>
      </c>
    </row>
    <row r="100" spans="1:10">
      <c r="A100" s="397"/>
      <c r="B100" s="396"/>
      <c r="C100" s="396"/>
      <c r="D100" s="399"/>
      <c r="E100" s="399"/>
      <c r="F100" s="396"/>
      <c r="G100" s="396"/>
      <c r="H100" s="396"/>
      <c r="I100" s="396"/>
      <c r="J100" s="402"/>
    </row>
    <row r="101" spans="1:10">
      <c r="A101" s="397"/>
      <c r="B101" s="396"/>
      <c r="C101" s="396"/>
      <c r="D101" s="399" t="s">
        <v>2691</v>
      </c>
      <c r="E101" s="396"/>
      <c r="F101" s="396"/>
      <c r="G101" s="396"/>
      <c r="H101" s="396"/>
      <c r="I101" s="396"/>
      <c r="J101" s="402">
        <f>SUM(J92:J99)</f>
        <v>7273.5911550000019</v>
      </c>
    </row>
    <row r="102" spans="1:10" ht="28.5" customHeight="1">
      <c r="A102" s="394">
        <v>14.6</v>
      </c>
      <c r="B102" s="395">
        <v>1300</v>
      </c>
      <c r="C102" s="766" t="s">
        <v>1131</v>
      </c>
      <c r="D102" s="766"/>
      <c r="E102" s="766"/>
      <c r="F102" s="766"/>
      <c r="G102" s="396"/>
      <c r="H102" s="396"/>
      <c r="I102" s="396"/>
      <c r="J102" s="396"/>
    </row>
    <row r="103" spans="1:10">
      <c r="A103" s="397"/>
      <c r="B103" s="396"/>
      <c r="C103" s="398" t="s">
        <v>1404</v>
      </c>
      <c r="D103" s="396"/>
      <c r="E103" s="396"/>
      <c r="F103" s="396"/>
      <c r="G103" s="396"/>
      <c r="H103" s="396"/>
      <c r="I103" s="396"/>
      <c r="J103" s="396"/>
    </row>
    <row r="104" spans="1:10">
      <c r="A104" s="397"/>
      <c r="B104" s="396"/>
      <c r="C104" s="399" t="s">
        <v>953</v>
      </c>
      <c r="D104" s="399" t="s">
        <v>1293</v>
      </c>
      <c r="E104" s="396"/>
      <c r="F104" s="396"/>
      <c r="G104" s="396"/>
      <c r="H104" s="396"/>
      <c r="I104" s="396"/>
      <c r="J104" s="396"/>
    </row>
    <row r="105" spans="1:10">
      <c r="A105" s="397"/>
      <c r="B105" s="396"/>
      <c r="C105" s="396"/>
      <c r="D105" s="398" t="s">
        <v>3000</v>
      </c>
      <c r="E105" s="396"/>
      <c r="F105" s="396"/>
      <c r="G105" s="400" t="s">
        <v>29</v>
      </c>
      <c r="H105" s="401">
        <v>1.2</v>
      </c>
      <c r="I105" s="401">
        <f>Material!D87</f>
        <v>1129</v>
      </c>
      <c r="J105" s="401">
        <f>H105*I105</f>
        <v>1354.8</v>
      </c>
    </row>
    <row r="106" spans="1:10">
      <c r="A106" s="397"/>
      <c r="B106" s="396"/>
      <c r="C106" s="399" t="s">
        <v>955</v>
      </c>
      <c r="D106" s="399" t="s">
        <v>1230</v>
      </c>
      <c r="E106" s="396"/>
      <c r="F106" s="396"/>
      <c r="G106" s="396"/>
      <c r="H106" s="396"/>
      <c r="I106" s="396"/>
      <c r="J106" s="396"/>
    </row>
    <row r="107" spans="1:10">
      <c r="A107" s="397"/>
      <c r="B107" s="396"/>
      <c r="C107" s="396"/>
      <c r="D107" s="398" t="s">
        <v>17</v>
      </c>
      <c r="E107" s="396"/>
      <c r="F107" s="396"/>
      <c r="G107" s="400" t="s">
        <v>4</v>
      </c>
      <c r="H107" s="401">
        <v>0.05</v>
      </c>
      <c r="I107" s="401">
        <f>Labour!D16</f>
        <v>466.67</v>
      </c>
      <c r="J107" s="401">
        <f>H107*I107</f>
        <v>23.333500000000001</v>
      </c>
    </row>
    <row r="108" spans="1:10">
      <c r="A108" s="397"/>
      <c r="B108" s="396"/>
      <c r="C108" s="396"/>
      <c r="D108" s="398" t="s">
        <v>20</v>
      </c>
      <c r="E108" s="396"/>
      <c r="F108" s="396"/>
      <c r="G108" s="400" t="s">
        <v>4</v>
      </c>
      <c r="H108" s="401">
        <v>0.25</v>
      </c>
      <c r="I108" s="401">
        <f>Labour!D19</f>
        <v>466.67</v>
      </c>
      <c r="J108" s="401">
        <f>I108*H108</f>
        <v>116.6675</v>
      </c>
    </row>
    <row r="109" spans="1:10">
      <c r="A109" s="397"/>
      <c r="B109" s="396"/>
      <c r="C109" s="396"/>
      <c r="D109" s="398" t="s">
        <v>18</v>
      </c>
      <c r="E109" s="396"/>
      <c r="F109" s="396"/>
      <c r="G109" s="400" t="s">
        <v>4</v>
      </c>
      <c r="H109" s="401">
        <v>1.02</v>
      </c>
      <c r="I109" s="401">
        <f>Labour!D17</f>
        <v>466.67</v>
      </c>
      <c r="J109" s="401">
        <f>H109*I109</f>
        <v>476.0034</v>
      </c>
    </row>
    <row r="110" spans="1:10">
      <c r="A110" s="397"/>
      <c r="B110" s="396"/>
      <c r="C110" s="399" t="s">
        <v>957</v>
      </c>
      <c r="D110" s="399" t="s">
        <v>1390</v>
      </c>
      <c r="E110" s="396"/>
      <c r="F110" s="396"/>
      <c r="G110" s="396"/>
      <c r="H110" s="396"/>
      <c r="I110" s="396"/>
      <c r="J110" s="402">
        <f>SUM(J103:J109)*12.5%</f>
        <v>246.35055</v>
      </c>
    </row>
    <row r="111" spans="1:10">
      <c r="A111" s="397"/>
      <c r="B111" s="396"/>
      <c r="C111" s="399"/>
      <c r="D111" s="399"/>
      <c r="E111" s="396"/>
      <c r="F111" s="396"/>
      <c r="G111" s="396"/>
      <c r="H111" s="396"/>
      <c r="I111" s="396"/>
      <c r="J111" s="402"/>
    </row>
    <row r="112" spans="1:10">
      <c r="A112" s="397"/>
      <c r="B112" s="396"/>
      <c r="C112" s="399" t="s">
        <v>1435</v>
      </c>
      <c r="D112" s="396"/>
      <c r="E112" s="396"/>
      <c r="F112" s="396"/>
      <c r="G112" s="396"/>
      <c r="H112" s="396"/>
      <c r="I112" s="396"/>
      <c r="J112" s="402">
        <f>SUM(J103:J110)</f>
        <v>2217.1549500000001</v>
      </c>
    </row>
    <row r="113" spans="1:11" ht="27" customHeight="1">
      <c r="A113" s="397"/>
      <c r="B113" s="403" t="s">
        <v>726</v>
      </c>
      <c r="C113" s="767" t="s">
        <v>3001</v>
      </c>
      <c r="D113" s="767"/>
      <c r="E113" s="767"/>
      <c r="F113" s="767"/>
      <c r="G113" s="396"/>
      <c r="H113" s="396"/>
      <c r="I113" s="396"/>
      <c r="J113" s="396"/>
    </row>
    <row r="114" spans="1:11" ht="28.5" customHeight="1">
      <c r="A114" s="394">
        <v>14.7</v>
      </c>
      <c r="B114" s="395">
        <v>1300</v>
      </c>
      <c r="C114" s="766" t="s">
        <v>1132</v>
      </c>
      <c r="D114" s="766"/>
      <c r="E114" s="766"/>
      <c r="F114" s="766"/>
      <c r="G114" s="396"/>
      <c r="H114" s="396"/>
      <c r="I114" s="396"/>
      <c r="J114" s="396"/>
    </row>
    <row r="115" spans="1:11">
      <c r="A115" s="397"/>
      <c r="B115" s="396"/>
      <c r="C115" s="399" t="s">
        <v>998</v>
      </c>
      <c r="D115" s="399" t="s">
        <v>1133</v>
      </c>
      <c r="E115" s="396"/>
      <c r="F115" s="396"/>
      <c r="G115" s="396"/>
      <c r="H115" s="396"/>
      <c r="I115" s="396"/>
      <c r="J115" s="396"/>
    </row>
    <row r="116" spans="1:11">
      <c r="A116" s="397"/>
      <c r="B116" s="396"/>
      <c r="C116" s="396"/>
      <c r="D116" s="398" t="s">
        <v>1404</v>
      </c>
      <c r="E116" s="396"/>
      <c r="F116" s="396"/>
      <c r="G116" s="396"/>
      <c r="H116" s="396"/>
      <c r="I116" s="396"/>
      <c r="J116" s="396"/>
    </row>
    <row r="117" spans="1:11">
      <c r="A117" s="397"/>
      <c r="B117" s="396"/>
      <c r="C117" s="396"/>
      <c r="D117" s="399" t="s">
        <v>953</v>
      </c>
      <c r="E117" s="399" t="s">
        <v>1293</v>
      </c>
      <c r="F117" s="396"/>
      <c r="G117" s="396"/>
      <c r="H117" s="396"/>
      <c r="I117" s="396"/>
      <c r="J117" s="396"/>
    </row>
    <row r="118" spans="1:11">
      <c r="A118" s="397"/>
      <c r="B118" s="396"/>
      <c r="C118" s="396"/>
      <c r="D118" s="396"/>
      <c r="E118" s="398" t="s">
        <v>3002</v>
      </c>
      <c r="F118" s="398" t="s">
        <v>3003</v>
      </c>
      <c r="G118" s="400" t="s">
        <v>29</v>
      </c>
      <c r="H118" s="401">
        <v>0.33</v>
      </c>
      <c r="I118" s="401">
        <f>'Chapter-11_Road'!J307</f>
        <v>5340.8945999999996</v>
      </c>
      <c r="J118" s="401">
        <f>H118*I118</f>
        <v>1762.495218</v>
      </c>
    </row>
    <row r="119" spans="1:11" ht="25.5">
      <c r="A119" s="397"/>
      <c r="B119" s="396"/>
      <c r="C119" s="396"/>
      <c r="D119" s="396"/>
      <c r="E119" s="398" t="s">
        <v>1108</v>
      </c>
      <c r="F119" s="408" t="s">
        <v>3004</v>
      </c>
      <c r="G119" s="400" t="s">
        <v>29</v>
      </c>
      <c r="H119" s="398">
        <v>0.33</v>
      </c>
      <c r="I119" s="401">
        <f>'Chapter-11_Road'!J154</f>
        <v>5519.9940119999992</v>
      </c>
      <c r="J119" s="401">
        <f>H119*I119</f>
        <v>1821.5980239599999</v>
      </c>
      <c r="K119" t="s">
        <v>3005</v>
      </c>
    </row>
    <row r="120" spans="1:11">
      <c r="A120" s="397"/>
      <c r="B120" s="396"/>
      <c r="C120" s="396"/>
      <c r="D120" s="396"/>
      <c r="E120" s="405" t="s">
        <v>3006</v>
      </c>
      <c r="F120" s="405" t="s">
        <v>3007</v>
      </c>
      <c r="G120" s="396"/>
      <c r="H120" s="396"/>
      <c r="I120" s="396"/>
      <c r="J120" s="396"/>
    </row>
    <row r="121" spans="1:11" ht="28.5" customHeight="1">
      <c r="A121" s="397"/>
      <c r="B121" s="396"/>
      <c r="C121" s="396"/>
      <c r="D121" s="396"/>
      <c r="E121" s="765" t="s">
        <v>3008</v>
      </c>
      <c r="F121" s="765"/>
      <c r="G121" s="396"/>
      <c r="H121" s="396"/>
      <c r="I121" s="396"/>
      <c r="J121" s="6">
        <f>SUM(J118:J119)*1/100</f>
        <v>35.840932419600001</v>
      </c>
      <c r="K121" t="s">
        <v>1584</v>
      </c>
    </row>
    <row r="122" spans="1:11">
      <c r="A122" s="397"/>
      <c r="B122" s="396"/>
      <c r="C122" s="396"/>
      <c r="D122" s="396"/>
      <c r="E122" s="398" t="s">
        <v>3009</v>
      </c>
      <c r="F122" s="398" t="s">
        <v>3010</v>
      </c>
      <c r="G122" s="400" t="s">
        <v>29</v>
      </c>
      <c r="H122" s="401">
        <v>1</v>
      </c>
      <c r="I122" s="401">
        <f>Material!D138</f>
        <v>800</v>
      </c>
      <c r="J122" s="401">
        <f>H122*I122</f>
        <v>800</v>
      </c>
    </row>
    <row r="123" spans="1:11">
      <c r="A123" s="397"/>
      <c r="B123" s="396"/>
      <c r="C123" s="396"/>
      <c r="D123" s="396"/>
      <c r="E123" s="398" t="s">
        <v>3011</v>
      </c>
      <c r="F123" s="398" t="s">
        <v>2972</v>
      </c>
      <c r="G123" s="400" t="s">
        <v>29</v>
      </c>
      <c r="H123" s="401">
        <v>0.2</v>
      </c>
      <c r="I123" s="401">
        <f>Material!D144</f>
        <v>450</v>
      </c>
      <c r="J123" s="401">
        <f>H123*I123</f>
        <v>90</v>
      </c>
    </row>
    <row r="124" spans="1:11">
      <c r="A124" s="397"/>
      <c r="B124" s="396"/>
      <c r="C124" s="396"/>
      <c r="D124" s="399" t="s">
        <v>955</v>
      </c>
      <c r="E124" s="399" t="s">
        <v>1230</v>
      </c>
      <c r="F124" s="396"/>
      <c r="G124" s="396"/>
      <c r="H124" s="396"/>
      <c r="I124" s="396"/>
      <c r="J124" s="396"/>
    </row>
    <row r="125" spans="1:11">
      <c r="A125" s="397"/>
      <c r="B125" s="396"/>
      <c r="C125" s="396"/>
      <c r="D125" s="396"/>
      <c r="E125" s="398" t="s">
        <v>17</v>
      </c>
      <c r="F125" s="396"/>
      <c r="G125" s="400" t="s">
        <v>4</v>
      </c>
      <c r="H125" s="401">
        <v>0.08</v>
      </c>
      <c r="I125" s="401">
        <f>Labour!D16</f>
        <v>466.67</v>
      </c>
      <c r="J125" s="401">
        <f>H125*I125</f>
        <v>37.333600000000004</v>
      </c>
    </row>
    <row r="126" spans="1:11">
      <c r="A126" s="397"/>
      <c r="B126" s="396"/>
      <c r="C126" s="396"/>
      <c r="D126" s="396"/>
      <c r="E126" s="398" t="s">
        <v>1849</v>
      </c>
      <c r="F126" s="396"/>
      <c r="G126" s="400" t="s">
        <v>4</v>
      </c>
      <c r="H126" s="401">
        <v>0.5</v>
      </c>
      <c r="I126" s="401">
        <f>Labour!D14</f>
        <v>642.33000000000004</v>
      </c>
      <c r="J126" s="401">
        <f>H126*I126</f>
        <v>321.16500000000002</v>
      </c>
    </row>
    <row r="127" spans="1:11">
      <c r="A127" s="397"/>
      <c r="B127" s="396"/>
      <c r="C127" s="396"/>
      <c r="D127" s="396"/>
      <c r="E127" s="398" t="s">
        <v>18</v>
      </c>
      <c r="F127" s="396"/>
      <c r="G127" s="400" t="s">
        <v>4</v>
      </c>
      <c r="H127" s="401">
        <v>1.5</v>
      </c>
      <c r="I127" s="401">
        <f>Labour!D17</f>
        <v>466.67</v>
      </c>
      <c r="J127" s="401">
        <f>H127*I127</f>
        <v>700.005</v>
      </c>
    </row>
    <row r="128" spans="1:11">
      <c r="A128" s="397"/>
      <c r="B128" s="396"/>
      <c r="C128" s="396"/>
      <c r="D128" s="399" t="s">
        <v>957</v>
      </c>
      <c r="E128" s="399" t="s">
        <v>3012</v>
      </c>
      <c r="F128" s="396"/>
      <c r="G128" s="396"/>
      <c r="H128" s="396"/>
      <c r="I128" s="396"/>
      <c r="J128" s="402">
        <f>SUM(J118:J127)*12.5%</f>
        <v>696.05472179744993</v>
      </c>
    </row>
    <row r="129" spans="1:11">
      <c r="A129" s="397"/>
      <c r="B129" s="396"/>
      <c r="C129" s="396"/>
      <c r="D129" s="399"/>
      <c r="E129" s="399"/>
      <c r="F129" s="396"/>
      <c r="G129" s="396"/>
      <c r="H129" s="396"/>
      <c r="I129" s="396"/>
      <c r="J129" s="402"/>
    </row>
    <row r="130" spans="1:11">
      <c r="A130" s="397"/>
      <c r="B130" s="396"/>
      <c r="C130" s="396"/>
      <c r="D130" s="399" t="s">
        <v>1435</v>
      </c>
      <c r="E130" s="399"/>
      <c r="F130" s="396"/>
      <c r="G130" s="396"/>
      <c r="H130" s="396"/>
      <c r="I130" s="396"/>
      <c r="J130" s="402">
        <f>SUM(J118:J128)</f>
        <v>6264.4924961770494</v>
      </c>
    </row>
    <row r="131" spans="1:11" ht="27.75" customHeight="1">
      <c r="A131" s="397"/>
      <c r="B131" s="403" t="s">
        <v>726</v>
      </c>
      <c r="C131" s="767" t="s">
        <v>3013</v>
      </c>
      <c r="D131" s="767"/>
      <c r="E131" s="767"/>
      <c r="F131" s="767"/>
      <c r="G131" s="396"/>
      <c r="H131" s="396"/>
      <c r="I131" s="396"/>
      <c r="J131" s="396"/>
    </row>
    <row r="132" spans="1:11">
      <c r="A132" s="397"/>
      <c r="B132" s="396"/>
      <c r="C132" s="399" t="s">
        <v>1026</v>
      </c>
      <c r="D132" s="399" t="s">
        <v>1134</v>
      </c>
      <c r="E132" s="396"/>
      <c r="F132" s="396"/>
      <c r="G132" s="396"/>
      <c r="H132" s="396"/>
      <c r="I132" s="396"/>
      <c r="J132" s="396"/>
    </row>
    <row r="133" spans="1:11" ht="12.75" customHeight="1">
      <c r="A133" s="397"/>
      <c r="B133" s="396"/>
      <c r="C133" s="396"/>
      <c r="D133" s="765" t="s">
        <v>3014</v>
      </c>
      <c r="E133" s="765"/>
      <c r="F133" s="765"/>
      <c r="G133" s="400" t="s">
        <v>29</v>
      </c>
      <c r="H133" s="401">
        <v>1</v>
      </c>
      <c r="I133" s="401">
        <f>'Chapter-11_Road'!J191</f>
        <v>5490.9826920000005</v>
      </c>
      <c r="J133" s="401">
        <f>H133*I133</f>
        <v>5490.9826920000005</v>
      </c>
    </row>
    <row r="134" spans="1:11" ht="12.75" customHeight="1">
      <c r="A134" s="397"/>
      <c r="B134" s="396"/>
      <c r="C134" s="396"/>
      <c r="D134" s="765" t="s">
        <v>3015</v>
      </c>
      <c r="E134" s="765"/>
      <c r="F134" s="765"/>
      <c r="G134" s="400" t="s">
        <v>29</v>
      </c>
      <c r="H134" s="396">
        <v>0.33</v>
      </c>
      <c r="I134" s="401">
        <f>'Chapter-11_Road'!J191</f>
        <v>5490.9826920000005</v>
      </c>
      <c r="J134" s="401">
        <f>H134*I134</f>
        <v>1812.0242883600004</v>
      </c>
      <c r="K134" t="s">
        <v>3005</v>
      </c>
    </row>
    <row r="135" spans="1:11">
      <c r="A135" s="397"/>
      <c r="B135" s="396"/>
      <c r="C135" s="405" t="s">
        <v>3006</v>
      </c>
      <c r="D135" s="405" t="s">
        <v>3007</v>
      </c>
      <c r="E135" s="396"/>
      <c r="F135" s="396"/>
      <c r="G135" s="396"/>
      <c r="H135" s="396"/>
      <c r="I135" s="396"/>
      <c r="J135" s="396"/>
    </row>
    <row r="136" spans="1:11" ht="26.25" customHeight="1">
      <c r="A136" s="397"/>
      <c r="B136" s="396"/>
      <c r="C136" s="396"/>
      <c r="D136" s="765" t="s">
        <v>3016</v>
      </c>
      <c r="E136" s="765"/>
      <c r="F136" s="765"/>
      <c r="G136" s="396"/>
      <c r="H136" s="396"/>
      <c r="I136" s="396"/>
      <c r="J136" s="401">
        <f>SUM(J133:J134)*1%</f>
        <v>73.030069803600014</v>
      </c>
      <c r="K136" t="s">
        <v>1584</v>
      </c>
    </row>
    <row r="137" spans="1:11">
      <c r="A137" s="397"/>
      <c r="B137" s="396"/>
      <c r="C137" s="396"/>
      <c r="D137" s="399" t="s">
        <v>3017</v>
      </c>
      <c r="E137" s="408"/>
      <c r="F137" s="408"/>
      <c r="G137" s="396"/>
      <c r="H137" s="396"/>
      <c r="I137" s="396"/>
      <c r="J137" s="402">
        <f>SUM(J133:J136)</f>
        <v>7376.0370501636007</v>
      </c>
    </row>
    <row r="138" spans="1:11">
      <c r="A138" s="397"/>
      <c r="B138" s="396"/>
      <c r="C138" s="399" t="s">
        <v>991</v>
      </c>
      <c r="D138" s="399" t="s">
        <v>1135</v>
      </c>
      <c r="E138" s="396"/>
      <c r="F138" s="396"/>
      <c r="G138" s="396"/>
      <c r="H138" s="396"/>
      <c r="I138" s="396"/>
      <c r="J138" s="396"/>
    </row>
    <row r="139" spans="1:11">
      <c r="A139" s="397"/>
      <c r="B139" s="396"/>
      <c r="C139" s="396"/>
      <c r="D139" s="398" t="s">
        <v>3018</v>
      </c>
      <c r="E139" s="396"/>
      <c r="F139" s="396"/>
      <c r="G139" s="396"/>
      <c r="H139" s="396"/>
      <c r="I139" s="396"/>
      <c r="J139" s="396"/>
    </row>
    <row r="140" spans="1:11">
      <c r="A140" s="397"/>
      <c r="B140" s="396"/>
      <c r="C140" s="396"/>
      <c r="D140" s="399" t="s">
        <v>1128</v>
      </c>
      <c r="E140" s="399" t="s">
        <v>1293</v>
      </c>
      <c r="F140" s="396"/>
      <c r="G140" s="396"/>
      <c r="H140" s="396"/>
      <c r="I140" s="396"/>
      <c r="J140" s="396"/>
    </row>
    <row r="141" spans="1:11">
      <c r="A141" s="397"/>
      <c r="B141" s="396"/>
      <c r="C141" s="396"/>
      <c r="D141" s="396"/>
      <c r="E141" s="398" t="s">
        <v>2711</v>
      </c>
      <c r="F141" s="396"/>
      <c r="G141" s="400" t="s">
        <v>1864</v>
      </c>
      <c r="H141" s="401">
        <v>500</v>
      </c>
      <c r="I141" s="401">
        <f>Material!D50</f>
        <v>8</v>
      </c>
      <c r="J141" s="401">
        <f>H141*I141</f>
        <v>4000</v>
      </c>
    </row>
    <row r="142" spans="1:11">
      <c r="A142" s="397"/>
      <c r="B142" s="396"/>
      <c r="C142" s="396"/>
      <c r="D142" s="396"/>
      <c r="E142" s="398" t="s">
        <v>3019</v>
      </c>
      <c r="F142" s="396"/>
      <c r="G142" s="400" t="s">
        <v>29</v>
      </c>
      <c r="H142" s="401">
        <v>0.15</v>
      </c>
      <c r="I142" s="401">
        <f>'Chapter-11_Road'!J307</f>
        <v>5340.8945999999996</v>
      </c>
      <c r="J142" s="401">
        <f>H142*I142</f>
        <v>801.13418999999988</v>
      </c>
    </row>
    <row r="143" spans="1:11" ht="18.75" customHeight="1">
      <c r="A143" s="397"/>
      <c r="B143" s="396"/>
      <c r="C143" s="396"/>
      <c r="D143" s="396"/>
      <c r="E143" s="398" t="s">
        <v>3020</v>
      </c>
      <c r="F143" s="396"/>
      <c r="G143" s="400" t="s">
        <v>29</v>
      </c>
      <c r="H143" s="401">
        <v>0.25</v>
      </c>
      <c r="I143" s="401">
        <f>'Chapter-12_Road'!J58</f>
        <v>3950.2706000000003</v>
      </c>
      <c r="J143" s="401">
        <f>H143*I143</f>
        <v>987.56765000000007</v>
      </c>
    </row>
    <row r="144" spans="1:11">
      <c r="A144" s="397"/>
      <c r="B144" s="396"/>
      <c r="C144" s="396"/>
      <c r="D144" s="399" t="s">
        <v>2754</v>
      </c>
      <c r="E144" s="399" t="s">
        <v>1230</v>
      </c>
      <c r="F144" s="396"/>
      <c r="G144" s="396"/>
      <c r="H144" s="396"/>
      <c r="I144" s="396"/>
      <c r="J144" s="396"/>
    </row>
    <row r="145" spans="1:10">
      <c r="A145" s="397"/>
      <c r="B145" s="396"/>
      <c r="C145" s="396"/>
      <c r="D145" s="396"/>
      <c r="E145" s="398" t="s">
        <v>17</v>
      </c>
      <c r="F145" s="396"/>
      <c r="G145" s="400" t="s">
        <v>4</v>
      </c>
      <c r="H145" s="401">
        <v>0.1</v>
      </c>
      <c r="I145" s="401">
        <f>Labour!D16</f>
        <v>466.67</v>
      </c>
      <c r="J145" s="401">
        <f>H145*I145</f>
        <v>46.667000000000002</v>
      </c>
    </row>
    <row r="146" spans="1:10">
      <c r="A146" s="397"/>
      <c r="B146" s="396"/>
      <c r="C146" s="396"/>
      <c r="D146" s="396"/>
      <c r="E146" s="398" t="s">
        <v>1849</v>
      </c>
      <c r="F146" s="396"/>
      <c r="G146" s="400" t="s">
        <v>4</v>
      </c>
      <c r="H146" s="401">
        <v>0.8</v>
      </c>
      <c r="I146" s="401">
        <f>Labour!D14</f>
        <v>642.33000000000004</v>
      </c>
      <c r="J146" s="401">
        <f>H146*I146</f>
        <v>513.86400000000003</v>
      </c>
    </row>
    <row r="147" spans="1:10">
      <c r="A147" s="397"/>
      <c r="B147" s="396"/>
      <c r="C147" s="396"/>
      <c r="D147" s="396"/>
      <c r="E147" s="398" t="s">
        <v>18</v>
      </c>
      <c r="F147" s="396"/>
      <c r="G147" s="400" t="s">
        <v>4</v>
      </c>
      <c r="H147" s="401">
        <v>1.6</v>
      </c>
      <c r="I147" s="401">
        <f>Labour!D17</f>
        <v>466.67</v>
      </c>
      <c r="J147" s="401">
        <f>H147*I147</f>
        <v>746.67200000000003</v>
      </c>
    </row>
    <row r="148" spans="1:10">
      <c r="A148" s="397"/>
      <c r="B148" s="396"/>
      <c r="C148" s="396"/>
      <c r="D148" s="396"/>
      <c r="E148" s="398" t="s">
        <v>3</v>
      </c>
      <c r="F148" s="396"/>
      <c r="G148" s="400" t="s">
        <v>4</v>
      </c>
      <c r="H148" s="401">
        <v>0.2</v>
      </c>
      <c r="I148" s="401">
        <f>Labour!$D$3</f>
        <v>466.67</v>
      </c>
      <c r="J148" s="401">
        <f>H148*I148</f>
        <v>93.334000000000003</v>
      </c>
    </row>
    <row r="149" spans="1:10">
      <c r="A149" s="397"/>
      <c r="B149" s="396"/>
      <c r="C149" s="396"/>
      <c r="D149" s="399" t="s">
        <v>957</v>
      </c>
      <c r="E149" s="399" t="s">
        <v>1390</v>
      </c>
      <c r="F149" s="396"/>
      <c r="G149" s="396"/>
      <c r="H149" s="396"/>
      <c r="I149" s="396"/>
      <c r="J149" s="402">
        <f>SUM(J141:J148)*12.5%</f>
        <v>898.65485500000011</v>
      </c>
    </row>
    <row r="150" spans="1:10">
      <c r="A150" s="397"/>
      <c r="B150" s="396"/>
      <c r="C150" s="396"/>
      <c r="D150" s="399"/>
      <c r="E150" s="399"/>
      <c r="F150" s="396"/>
      <c r="G150" s="396"/>
      <c r="H150" s="396"/>
      <c r="I150" s="396"/>
      <c r="J150" s="402"/>
    </row>
    <row r="151" spans="1:10">
      <c r="A151" s="397"/>
      <c r="B151" s="396"/>
      <c r="C151" s="396"/>
      <c r="D151" s="399" t="s">
        <v>1435</v>
      </c>
      <c r="E151" s="399"/>
      <c r="F151" s="396"/>
      <c r="G151" s="396"/>
      <c r="H151" s="396"/>
      <c r="I151" s="396"/>
      <c r="J151" s="402">
        <f>SUM(J141:J149)</f>
        <v>8087.8936950000007</v>
      </c>
    </row>
    <row r="152" spans="1:10" ht="29.25" customHeight="1">
      <c r="A152" s="394">
        <v>14.8</v>
      </c>
      <c r="B152" s="395">
        <v>1303</v>
      </c>
      <c r="C152" s="766" t="s">
        <v>1136</v>
      </c>
      <c r="D152" s="766"/>
      <c r="E152" s="766"/>
      <c r="F152" s="766"/>
      <c r="G152" s="396"/>
      <c r="H152" s="396"/>
      <c r="I152" s="396"/>
      <c r="J152" s="396"/>
    </row>
    <row r="153" spans="1:10">
      <c r="A153" s="397"/>
      <c r="B153" s="396"/>
      <c r="C153" s="398" t="s">
        <v>1404</v>
      </c>
      <c r="D153" s="396"/>
      <c r="E153" s="396"/>
      <c r="F153" s="396"/>
      <c r="G153" s="396"/>
      <c r="H153" s="396"/>
      <c r="I153" s="396"/>
      <c r="J153" s="396"/>
    </row>
    <row r="154" spans="1:10">
      <c r="A154" s="397"/>
      <c r="B154" s="396"/>
      <c r="C154" s="399" t="s">
        <v>953</v>
      </c>
      <c r="D154" s="399" t="s">
        <v>1293</v>
      </c>
      <c r="E154" s="396"/>
      <c r="F154" s="396"/>
      <c r="G154" s="396"/>
      <c r="H154" s="396"/>
      <c r="I154" s="396"/>
      <c r="J154" s="396"/>
    </row>
    <row r="155" spans="1:10">
      <c r="A155" s="397"/>
      <c r="B155" s="396"/>
      <c r="C155" s="396"/>
      <c r="D155" s="398" t="s">
        <v>3021</v>
      </c>
      <c r="E155" s="396"/>
      <c r="F155" s="396"/>
      <c r="G155" s="400" t="s">
        <v>29</v>
      </c>
      <c r="H155" s="401">
        <v>1</v>
      </c>
      <c r="I155" s="401">
        <f>Material!D138</f>
        <v>800</v>
      </c>
      <c r="J155" s="401">
        <f>H155*I155</f>
        <v>800</v>
      </c>
    </row>
    <row r="156" spans="1:10">
      <c r="A156" s="397"/>
      <c r="B156" s="396"/>
      <c r="C156" s="396"/>
      <c r="D156" s="398" t="s">
        <v>2972</v>
      </c>
      <c r="E156" s="396"/>
      <c r="F156" s="396"/>
      <c r="G156" s="400" t="s">
        <v>29</v>
      </c>
      <c r="H156" s="401">
        <v>0.2</v>
      </c>
      <c r="I156" s="401">
        <f>Material!D144</f>
        <v>450</v>
      </c>
      <c r="J156" s="401">
        <f>H156*I156</f>
        <v>90</v>
      </c>
    </row>
    <row r="157" spans="1:10">
      <c r="A157" s="397"/>
      <c r="B157" s="396"/>
      <c r="C157" s="399" t="s">
        <v>955</v>
      </c>
      <c r="D157" s="399" t="s">
        <v>1230</v>
      </c>
      <c r="E157" s="396"/>
      <c r="F157" s="396"/>
      <c r="G157" s="396"/>
      <c r="H157" s="396"/>
      <c r="I157" s="396"/>
      <c r="J157" s="396"/>
    </row>
    <row r="158" spans="1:10">
      <c r="A158" s="397"/>
      <c r="B158" s="396"/>
      <c r="C158" s="396"/>
      <c r="D158" s="398" t="s">
        <v>17</v>
      </c>
      <c r="E158" s="396"/>
      <c r="F158" s="396"/>
      <c r="G158" s="400" t="s">
        <v>4</v>
      </c>
      <c r="H158" s="401">
        <v>0.1</v>
      </c>
      <c r="I158" s="401">
        <f>Labour!D16</f>
        <v>466.67</v>
      </c>
      <c r="J158" s="401">
        <f>H158*I158</f>
        <v>46.667000000000002</v>
      </c>
    </row>
    <row r="159" spans="1:10">
      <c r="A159" s="397"/>
      <c r="B159" s="396"/>
      <c r="C159" s="396"/>
      <c r="D159" s="398" t="s">
        <v>1849</v>
      </c>
      <c r="E159" s="396"/>
      <c r="F159" s="396"/>
      <c r="G159" s="400" t="s">
        <v>4</v>
      </c>
      <c r="H159" s="401">
        <v>0.5</v>
      </c>
      <c r="I159" s="401">
        <f>Labour!D14</f>
        <v>642.33000000000004</v>
      </c>
      <c r="J159" s="401">
        <f>H159*I159</f>
        <v>321.16500000000002</v>
      </c>
    </row>
    <row r="160" spans="1:10">
      <c r="A160" s="397"/>
      <c r="B160" s="396"/>
      <c r="C160" s="396"/>
      <c r="D160" s="398" t="s">
        <v>18</v>
      </c>
      <c r="E160" s="396"/>
      <c r="F160" s="396"/>
      <c r="G160" s="400" t="s">
        <v>4</v>
      </c>
      <c r="H160" s="401">
        <v>1.5</v>
      </c>
      <c r="I160" s="401">
        <f>Labour!D17</f>
        <v>466.67</v>
      </c>
      <c r="J160" s="401">
        <f>H160*I160</f>
        <v>700.005</v>
      </c>
    </row>
    <row r="161" spans="1:11" ht="15" customHeight="1">
      <c r="A161" s="397"/>
      <c r="B161" s="396"/>
      <c r="C161" s="396"/>
      <c r="D161" s="398" t="s">
        <v>3022</v>
      </c>
      <c r="E161" s="396"/>
      <c r="F161" s="396"/>
      <c r="G161" s="396"/>
      <c r="H161" s="396"/>
      <c r="I161" s="396"/>
      <c r="J161" s="6">
        <f>SUM(J158:J160)*1/100</f>
        <v>10.678369999999999</v>
      </c>
      <c r="K161" t="s">
        <v>1584</v>
      </c>
    </row>
    <row r="162" spans="1:11">
      <c r="A162" s="397"/>
      <c r="B162" s="396"/>
      <c r="C162" s="399" t="s">
        <v>957</v>
      </c>
      <c r="D162" s="399" t="s">
        <v>1390</v>
      </c>
      <c r="E162" s="396"/>
      <c r="F162" s="396"/>
      <c r="G162" s="396"/>
      <c r="H162" s="396"/>
      <c r="I162" s="396"/>
      <c r="J162" s="402">
        <f>SUM(J154:J161)*12.5%</f>
        <v>246.06442125000001</v>
      </c>
    </row>
    <row r="163" spans="1:11">
      <c r="A163" s="397"/>
      <c r="B163" s="396"/>
      <c r="C163" s="399"/>
      <c r="D163" s="399"/>
      <c r="E163" s="396"/>
      <c r="F163" s="396"/>
      <c r="G163" s="396"/>
      <c r="H163" s="396"/>
      <c r="I163" s="396"/>
      <c r="J163" s="402"/>
    </row>
    <row r="164" spans="1:11">
      <c r="A164" s="397"/>
      <c r="B164" s="396"/>
      <c r="C164" s="399" t="s">
        <v>1435</v>
      </c>
      <c r="D164" s="399"/>
      <c r="E164" s="396"/>
      <c r="F164" s="396"/>
      <c r="G164" s="396"/>
      <c r="H164" s="396"/>
      <c r="I164" s="396"/>
      <c r="J164" s="402">
        <f>SUM(J154:J162)</f>
        <v>2214.5797912500002</v>
      </c>
    </row>
    <row r="165" spans="1:11" ht="30" customHeight="1">
      <c r="A165" s="394">
        <v>14.9</v>
      </c>
      <c r="B165" s="395">
        <v>1300</v>
      </c>
      <c r="C165" s="766" t="s">
        <v>1137</v>
      </c>
      <c r="D165" s="766"/>
      <c r="E165" s="766"/>
      <c r="F165" s="766"/>
      <c r="G165" s="396"/>
      <c r="H165" s="396"/>
      <c r="I165" s="396"/>
      <c r="J165" s="396"/>
    </row>
    <row r="166" spans="1:11">
      <c r="A166" s="397"/>
      <c r="B166" s="396"/>
      <c r="C166" s="398" t="s">
        <v>1404</v>
      </c>
      <c r="D166" s="396"/>
      <c r="E166" s="396"/>
      <c r="F166" s="396"/>
      <c r="G166" s="396"/>
      <c r="H166" s="396"/>
      <c r="I166" s="396"/>
      <c r="J166" s="396"/>
    </row>
    <row r="167" spans="1:11" ht="12.75" customHeight="1">
      <c r="A167" s="397"/>
      <c r="B167" s="396"/>
      <c r="C167" s="398" t="s">
        <v>985</v>
      </c>
      <c r="D167" s="765" t="s">
        <v>1138</v>
      </c>
      <c r="E167" s="765"/>
      <c r="F167" s="765"/>
      <c r="G167" s="398"/>
      <c r="H167" s="398"/>
      <c r="I167" s="398"/>
      <c r="J167" s="398"/>
    </row>
    <row r="168" spans="1:11">
      <c r="A168" s="397"/>
      <c r="B168" s="396"/>
      <c r="C168" s="396"/>
      <c r="D168" s="398" t="s">
        <v>3023</v>
      </c>
      <c r="E168" s="408"/>
      <c r="F168" s="408"/>
      <c r="G168" s="400" t="s">
        <v>29</v>
      </c>
      <c r="H168" s="401">
        <v>1</v>
      </c>
      <c r="I168" s="401">
        <f>'Chapter-11_Road'!J321</f>
        <v>7268.3411175000001</v>
      </c>
      <c r="J168" s="401">
        <f>H168*I168</f>
        <v>7268.3411175000001</v>
      </c>
    </row>
    <row r="169" spans="1:11" ht="12.75" customHeight="1">
      <c r="A169" s="397"/>
      <c r="B169" s="396"/>
      <c r="C169" s="398" t="s">
        <v>1026</v>
      </c>
      <c r="D169" s="765" t="s">
        <v>1139</v>
      </c>
      <c r="E169" s="765"/>
      <c r="F169" s="765"/>
      <c r="G169" s="396"/>
      <c r="H169" s="396"/>
      <c r="I169" s="396"/>
      <c r="J169" s="396"/>
    </row>
    <row r="170" spans="1:11">
      <c r="A170" s="397"/>
      <c r="B170" s="396"/>
      <c r="C170" s="396"/>
      <c r="D170" s="398" t="s">
        <v>3024</v>
      </c>
      <c r="E170" s="408"/>
      <c r="F170" s="408"/>
      <c r="G170" s="400" t="s">
        <v>29</v>
      </c>
      <c r="H170" s="401">
        <v>1</v>
      </c>
      <c r="I170" s="401">
        <f>'Chapter-12_Road'!J198</f>
        <v>5410.4117720624999</v>
      </c>
      <c r="J170" s="401">
        <f>H170*I170</f>
        <v>5410.4117720624999</v>
      </c>
    </row>
    <row r="171" spans="1:11" ht="12.75" customHeight="1">
      <c r="A171" s="397"/>
      <c r="B171" s="396"/>
      <c r="C171" s="398" t="s">
        <v>1010</v>
      </c>
      <c r="D171" s="765" t="s">
        <v>1140</v>
      </c>
      <c r="E171" s="765"/>
      <c r="F171" s="765"/>
      <c r="G171" s="396"/>
      <c r="H171" s="396"/>
      <c r="I171" s="396"/>
      <c r="J171" s="396"/>
    </row>
    <row r="172" spans="1:11">
      <c r="A172" s="397"/>
      <c r="B172" s="396"/>
      <c r="C172" s="396"/>
      <c r="D172" s="398" t="s">
        <v>3025</v>
      </c>
      <c r="E172" s="408"/>
      <c r="F172" s="408"/>
      <c r="G172" s="400" t="s">
        <v>29</v>
      </c>
      <c r="H172" s="401">
        <v>1</v>
      </c>
      <c r="I172" s="401">
        <f>'Chapter-11_Road'!J154</f>
        <v>5519.9940119999992</v>
      </c>
      <c r="J172" s="401">
        <f>I172*H172</f>
        <v>5519.9940119999992</v>
      </c>
    </row>
    <row r="173" spans="1:11" ht="41.25" customHeight="1">
      <c r="A173" s="397"/>
      <c r="B173" s="403" t="s">
        <v>726</v>
      </c>
      <c r="C173" s="404">
        <v>1</v>
      </c>
      <c r="D173" s="767" t="s">
        <v>3026</v>
      </c>
      <c r="E173" s="767"/>
      <c r="F173" s="767"/>
      <c r="G173" s="396"/>
      <c r="H173" s="396"/>
      <c r="I173" s="396"/>
      <c r="J173" s="396"/>
    </row>
    <row r="174" spans="1:11" ht="40.5" customHeight="1">
      <c r="A174" s="397"/>
      <c r="B174" s="396"/>
      <c r="C174" s="404">
        <v>2</v>
      </c>
      <c r="D174" s="767" t="s">
        <v>3027</v>
      </c>
      <c r="E174" s="767"/>
      <c r="F174" s="767"/>
      <c r="G174" s="396"/>
      <c r="H174" s="396"/>
      <c r="I174" s="396"/>
      <c r="J174" s="396"/>
    </row>
    <row r="175" spans="1:11" ht="29.25" customHeight="1">
      <c r="A175" s="394" t="s">
        <v>1141</v>
      </c>
      <c r="B175" s="395">
        <v>1300</v>
      </c>
      <c r="C175" s="766" t="s">
        <v>1142</v>
      </c>
      <c r="D175" s="766"/>
      <c r="E175" s="766"/>
      <c r="F175" s="766"/>
      <c r="G175" s="396"/>
      <c r="H175" s="396"/>
      <c r="I175" s="396"/>
      <c r="J175" s="396"/>
    </row>
    <row r="176" spans="1:11">
      <c r="A176" s="397"/>
      <c r="B176" s="396"/>
      <c r="C176" s="398" t="s">
        <v>1404</v>
      </c>
      <c r="D176" s="396"/>
      <c r="E176" s="396"/>
      <c r="F176" s="396"/>
      <c r="G176" s="396"/>
      <c r="H176" s="396"/>
      <c r="I176" s="396"/>
      <c r="J176" s="396"/>
    </row>
    <row r="177" spans="1:11">
      <c r="A177" s="397"/>
      <c r="B177" s="396"/>
      <c r="C177" s="399" t="s">
        <v>1128</v>
      </c>
      <c r="D177" s="399" t="s">
        <v>1293</v>
      </c>
      <c r="E177" s="396"/>
      <c r="F177" s="396"/>
      <c r="G177" s="396"/>
      <c r="H177" s="396"/>
      <c r="I177" s="396"/>
      <c r="J177" s="396"/>
    </row>
    <row r="178" spans="1:11">
      <c r="A178" s="397"/>
      <c r="B178" s="396"/>
      <c r="C178" s="396"/>
      <c r="D178" s="398" t="s">
        <v>3028</v>
      </c>
      <c r="E178" s="396"/>
      <c r="F178" s="396"/>
      <c r="G178" s="400" t="s">
        <v>29</v>
      </c>
      <c r="H178" s="401">
        <v>1</v>
      </c>
      <c r="I178" s="401">
        <f>Material!D112</f>
        <v>810</v>
      </c>
      <c r="J178" s="401">
        <f>H178*I178</f>
        <v>810</v>
      </c>
    </row>
    <row r="179" spans="1:11">
      <c r="A179" s="397"/>
      <c r="B179" s="396"/>
      <c r="C179" s="396"/>
      <c r="D179" s="398" t="s">
        <v>2972</v>
      </c>
      <c r="E179" s="396"/>
      <c r="F179" s="396"/>
      <c r="G179" s="400" t="s">
        <v>29</v>
      </c>
      <c r="H179" s="401">
        <v>0.2</v>
      </c>
      <c r="I179" s="401">
        <f>Material!D144</f>
        <v>450</v>
      </c>
      <c r="J179" s="401">
        <f>H179*I179</f>
        <v>90</v>
      </c>
    </row>
    <row r="180" spans="1:11">
      <c r="A180" s="397"/>
      <c r="B180" s="396"/>
      <c r="C180" s="399" t="s">
        <v>955</v>
      </c>
      <c r="D180" s="399" t="s">
        <v>1230</v>
      </c>
      <c r="E180" s="396"/>
      <c r="F180" s="396"/>
      <c r="G180" s="396"/>
      <c r="H180" s="396"/>
      <c r="I180" s="396"/>
      <c r="J180" s="396"/>
    </row>
    <row r="181" spans="1:11">
      <c r="A181" s="397"/>
      <c r="B181" s="396"/>
      <c r="C181" s="396"/>
      <c r="D181" s="398" t="s">
        <v>17</v>
      </c>
      <c r="E181" s="396"/>
      <c r="F181" s="396"/>
      <c r="G181" s="400" t="s">
        <v>4</v>
      </c>
      <c r="H181" s="401">
        <v>0.05</v>
      </c>
      <c r="I181" s="401">
        <f>Labour!D16</f>
        <v>466.67</v>
      </c>
      <c r="J181" s="401">
        <f>H181*I181</f>
        <v>23.333500000000001</v>
      </c>
    </row>
    <row r="182" spans="1:11">
      <c r="A182" s="397"/>
      <c r="B182" s="396"/>
      <c r="C182" s="396"/>
      <c r="D182" s="398" t="s">
        <v>1849</v>
      </c>
      <c r="E182" s="396"/>
      <c r="F182" s="396"/>
      <c r="G182" s="400" t="s">
        <v>4</v>
      </c>
      <c r="H182" s="401">
        <v>0.25</v>
      </c>
      <c r="I182" s="401">
        <f>Labour!D14</f>
        <v>642.33000000000004</v>
      </c>
      <c r="J182" s="401">
        <f>H182*I182</f>
        <v>160.58250000000001</v>
      </c>
    </row>
    <row r="183" spans="1:11">
      <c r="A183" s="397"/>
      <c r="B183" s="396"/>
      <c r="C183" s="396"/>
      <c r="D183" s="398" t="s">
        <v>18</v>
      </c>
      <c r="E183" s="396"/>
      <c r="F183" s="396"/>
      <c r="G183" s="400" t="s">
        <v>4</v>
      </c>
      <c r="H183" s="401">
        <v>1</v>
      </c>
      <c r="I183" s="401">
        <f>Labour!D17</f>
        <v>466.67</v>
      </c>
      <c r="J183" s="401">
        <f>H183*I183</f>
        <v>466.67</v>
      </c>
    </row>
    <row r="184" spans="1:11" ht="15.75" customHeight="1">
      <c r="A184" s="397"/>
      <c r="B184" s="396"/>
      <c r="C184" s="396"/>
      <c r="D184" s="765" t="s">
        <v>3029</v>
      </c>
      <c r="E184" s="765"/>
      <c r="F184" s="765"/>
      <c r="G184" s="396"/>
      <c r="H184" s="396"/>
      <c r="I184" s="396"/>
      <c r="J184" s="6">
        <f>SUM(J178:J183)*1/100</f>
        <v>15.50586</v>
      </c>
      <c r="K184" t="s">
        <v>1584</v>
      </c>
    </row>
    <row r="185" spans="1:11">
      <c r="A185" s="397"/>
      <c r="B185" s="396"/>
      <c r="C185" s="399" t="s">
        <v>957</v>
      </c>
      <c r="D185" s="399" t="s">
        <v>1390</v>
      </c>
      <c r="E185" s="396"/>
      <c r="F185" s="396"/>
      <c r="G185" s="396"/>
      <c r="H185" s="396"/>
      <c r="I185" s="396"/>
      <c r="J185" s="402">
        <f>SUM(J177:J184)*12.5%</f>
        <v>195.7614825</v>
      </c>
    </row>
    <row r="186" spans="1:11">
      <c r="A186" s="397"/>
      <c r="B186" s="396"/>
      <c r="C186" s="399"/>
      <c r="D186" s="399"/>
      <c r="E186" s="396"/>
      <c r="F186" s="396"/>
      <c r="G186" s="396"/>
      <c r="H186" s="396"/>
      <c r="I186" s="396"/>
      <c r="J186" s="402"/>
    </row>
    <row r="187" spans="1:11">
      <c r="A187" s="397"/>
      <c r="B187" s="396"/>
      <c r="C187" s="399" t="s">
        <v>1435</v>
      </c>
      <c r="D187" s="399"/>
      <c r="E187" s="396"/>
      <c r="F187" s="396"/>
      <c r="G187" s="396"/>
      <c r="H187" s="396"/>
      <c r="I187" s="396"/>
      <c r="J187" s="402">
        <f>SUM(J177:J185)</f>
        <v>1761.8533425000001</v>
      </c>
    </row>
    <row r="188" spans="1:11" ht="28.5" customHeight="1">
      <c r="A188" s="394" t="s">
        <v>1143</v>
      </c>
      <c r="B188" s="395">
        <v>1300</v>
      </c>
      <c r="C188" s="766" t="s">
        <v>1144</v>
      </c>
      <c r="D188" s="766"/>
      <c r="E188" s="766"/>
      <c r="F188" s="766"/>
      <c r="G188" s="396"/>
      <c r="H188" s="396"/>
      <c r="I188" s="396"/>
      <c r="J188" s="396"/>
    </row>
    <row r="189" spans="1:11" ht="28.5" customHeight="1">
      <c r="A189" s="397"/>
      <c r="B189" s="396"/>
      <c r="C189" s="399" t="s">
        <v>998</v>
      </c>
      <c r="D189" s="766" t="s">
        <v>1145</v>
      </c>
      <c r="E189" s="766"/>
      <c r="F189" s="766"/>
      <c r="G189" s="396"/>
      <c r="H189" s="396"/>
      <c r="I189" s="396"/>
      <c r="J189" s="396"/>
    </row>
    <row r="190" spans="1:11">
      <c r="A190" s="394"/>
      <c r="B190" s="409"/>
      <c r="C190" s="399"/>
      <c r="D190" s="399" t="s">
        <v>303</v>
      </c>
      <c r="E190" s="399" t="s">
        <v>1043</v>
      </c>
      <c r="F190" s="399"/>
      <c r="G190" s="395"/>
      <c r="H190" s="402"/>
      <c r="I190" s="402"/>
      <c r="J190" s="402"/>
    </row>
    <row r="191" spans="1:11">
      <c r="A191" s="397"/>
      <c r="B191" s="410"/>
      <c r="C191" s="396"/>
      <c r="D191" s="396"/>
      <c r="E191" s="398" t="s">
        <v>1404</v>
      </c>
      <c r="F191" s="396"/>
      <c r="G191" s="396"/>
      <c r="H191" s="396"/>
      <c r="I191" s="396"/>
      <c r="J191" s="396"/>
    </row>
    <row r="192" spans="1:11">
      <c r="A192" s="394"/>
      <c r="B192" s="409"/>
      <c r="C192" s="399"/>
      <c r="D192" s="399"/>
      <c r="E192" s="399" t="s">
        <v>953</v>
      </c>
      <c r="F192" s="399" t="s">
        <v>1293</v>
      </c>
      <c r="G192" s="396"/>
      <c r="H192" s="396"/>
      <c r="I192" s="402"/>
      <c r="J192" s="402"/>
    </row>
    <row r="193" spans="1:11">
      <c r="A193" s="397"/>
      <c r="B193" s="410"/>
      <c r="C193" s="396"/>
      <c r="D193" s="396"/>
      <c r="E193" s="396"/>
      <c r="F193" s="398" t="s">
        <v>2745</v>
      </c>
      <c r="G193" s="400" t="s">
        <v>29</v>
      </c>
      <c r="H193" s="401">
        <v>1</v>
      </c>
      <c r="I193" s="401">
        <f>Material!D138</f>
        <v>800</v>
      </c>
      <c r="J193" s="401">
        <f>H193*I193</f>
        <v>800</v>
      </c>
    </row>
    <row r="194" spans="1:11" ht="25.5">
      <c r="A194" s="397"/>
      <c r="B194" s="410"/>
      <c r="C194" s="396"/>
      <c r="D194" s="396"/>
      <c r="E194" s="396"/>
      <c r="F194" s="408" t="s">
        <v>2728</v>
      </c>
      <c r="G194" s="400" t="s">
        <v>56</v>
      </c>
      <c r="H194" s="401">
        <v>7</v>
      </c>
      <c r="I194" s="401">
        <f>Material!D49</f>
        <v>65</v>
      </c>
      <c r="J194" s="401">
        <f>H194*I194</f>
        <v>455</v>
      </c>
    </row>
    <row r="195" spans="1:11">
      <c r="A195" s="397"/>
      <c r="B195" s="410"/>
      <c r="C195" s="396"/>
      <c r="D195" s="396"/>
      <c r="E195" s="396"/>
      <c r="F195" s="398" t="s">
        <v>2746</v>
      </c>
      <c r="G195" s="400" t="s">
        <v>29</v>
      </c>
      <c r="H195" s="401">
        <v>0.33</v>
      </c>
      <c r="I195" s="401">
        <f>'Chapter-12_Road'!J58</f>
        <v>3950.2706000000003</v>
      </c>
      <c r="J195" s="401">
        <f>H195*I195</f>
        <v>1303.5892980000001</v>
      </c>
    </row>
    <row r="196" spans="1:11">
      <c r="A196" s="394"/>
      <c r="B196" s="409"/>
      <c r="C196" s="399"/>
      <c r="D196" s="399"/>
      <c r="E196" s="399" t="s">
        <v>955</v>
      </c>
      <c r="F196" s="399" t="s">
        <v>1230</v>
      </c>
      <c r="G196" s="396"/>
      <c r="H196" s="396"/>
      <c r="I196" s="396"/>
      <c r="J196" s="402"/>
    </row>
    <row r="197" spans="1:11">
      <c r="A197" s="397"/>
      <c r="B197" s="410"/>
      <c r="C197" s="396"/>
      <c r="D197" s="396"/>
      <c r="E197" s="396"/>
      <c r="F197" s="398" t="s">
        <v>17</v>
      </c>
      <c r="G197" s="400" t="s">
        <v>4</v>
      </c>
      <c r="H197" s="401">
        <v>0.12</v>
      </c>
      <c r="I197" s="401">
        <f>Labour!D16</f>
        <v>466.67</v>
      </c>
      <c r="J197" s="401">
        <f>H197*I197</f>
        <v>56.000399999999999</v>
      </c>
    </row>
    <row r="198" spans="1:11">
      <c r="A198" s="397"/>
      <c r="B198" s="410"/>
      <c r="C198" s="396"/>
      <c r="D198" s="396"/>
      <c r="E198" s="396"/>
      <c r="F198" s="398" t="s">
        <v>1849</v>
      </c>
      <c r="G198" s="400" t="s">
        <v>4</v>
      </c>
      <c r="H198" s="401">
        <v>1.2</v>
      </c>
      <c r="I198" s="401">
        <f>Labour!D14</f>
        <v>642.33000000000004</v>
      </c>
      <c r="J198" s="401">
        <f>H198*I198</f>
        <v>770.79600000000005</v>
      </c>
    </row>
    <row r="199" spans="1:11">
      <c r="A199" s="397"/>
      <c r="B199" s="410"/>
      <c r="C199" s="396"/>
      <c r="D199" s="396"/>
      <c r="E199" s="396"/>
      <c r="F199" s="398" t="s">
        <v>18</v>
      </c>
      <c r="G199" s="400" t="s">
        <v>4</v>
      </c>
      <c r="H199" s="401">
        <v>1.8</v>
      </c>
      <c r="I199" s="401">
        <f>Labour!D17</f>
        <v>466.67</v>
      </c>
      <c r="J199" s="401">
        <f>H199*I199</f>
        <v>840.00600000000009</v>
      </c>
    </row>
    <row r="200" spans="1:11">
      <c r="A200" s="397"/>
      <c r="B200" s="410"/>
      <c r="C200" s="396"/>
      <c r="D200" s="396"/>
      <c r="E200" s="396"/>
      <c r="F200" s="398" t="s">
        <v>3</v>
      </c>
      <c r="G200" s="400" t="s">
        <v>4</v>
      </c>
      <c r="H200" s="401">
        <v>0.08</v>
      </c>
      <c r="I200" s="401">
        <f>Labour!$D$3</f>
        <v>466.67</v>
      </c>
      <c r="J200" s="401">
        <f>H200*I200</f>
        <v>37.333600000000004</v>
      </c>
    </row>
    <row r="201" spans="1:11">
      <c r="A201" s="397"/>
      <c r="B201" s="410"/>
      <c r="C201" s="396"/>
      <c r="D201" s="396"/>
      <c r="E201" s="396"/>
      <c r="F201" s="398" t="s">
        <v>2744</v>
      </c>
      <c r="G201" s="395"/>
      <c r="H201" s="402"/>
      <c r="I201" s="396"/>
      <c r="J201" s="6">
        <f>SUM(J193:J200)*5/100</f>
        <v>213.13626490000001</v>
      </c>
      <c r="K201" t="s">
        <v>1584</v>
      </c>
    </row>
    <row r="202" spans="1:11">
      <c r="A202" s="394"/>
      <c r="B202" s="409"/>
      <c r="C202" s="399"/>
      <c r="D202" s="399"/>
      <c r="E202" s="399" t="s">
        <v>957</v>
      </c>
      <c r="F202" s="399" t="s">
        <v>1390</v>
      </c>
      <c r="G202" s="395"/>
      <c r="H202" s="402"/>
      <c r="I202" s="402"/>
      <c r="J202" s="402">
        <f>SUM(J193:J201)*12.5%</f>
        <v>559.48269536250007</v>
      </c>
    </row>
    <row r="203" spans="1:11">
      <c r="A203" s="394"/>
      <c r="B203" s="409"/>
      <c r="C203" s="399"/>
      <c r="D203" s="399"/>
      <c r="E203" s="399"/>
      <c r="F203" s="399"/>
      <c r="G203" s="395"/>
      <c r="H203" s="402"/>
      <c r="I203" s="402"/>
      <c r="J203" s="402"/>
    </row>
    <row r="204" spans="1:11">
      <c r="A204" s="394"/>
      <c r="B204" s="409"/>
      <c r="C204" s="399"/>
      <c r="D204" s="399"/>
      <c r="E204" s="399" t="s">
        <v>1435</v>
      </c>
      <c r="F204" s="399"/>
      <c r="G204" s="396"/>
      <c r="H204" s="396"/>
      <c r="I204" s="402"/>
      <c r="J204" s="402">
        <f>SUM(J193:J202)</f>
        <v>5035.3442582625003</v>
      </c>
    </row>
    <row r="205" spans="1:11" ht="26.25" customHeight="1">
      <c r="A205" s="397"/>
      <c r="B205" s="403" t="s">
        <v>726</v>
      </c>
      <c r="C205" s="767" t="s">
        <v>3030</v>
      </c>
      <c r="D205" s="767"/>
      <c r="E205" s="767"/>
      <c r="F205" s="767"/>
      <c r="G205" s="396"/>
      <c r="H205" s="396"/>
      <c r="I205" s="396"/>
      <c r="J205" s="396"/>
    </row>
    <row r="206" spans="1:11" ht="16.5" customHeight="1">
      <c r="A206" s="397"/>
      <c r="B206" s="396"/>
      <c r="C206" s="399" t="s">
        <v>1026</v>
      </c>
      <c r="D206" s="766" t="s">
        <v>1146</v>
      </c>
      <c r="E206" s="766"/>
      <c r="F206" s="766"/>
      <c r="G206" s="396"/>
      <c r="H206" s="396"/>
      <c r="I206" s="396"/>
      <c r="J206" s="396"/>
    </row>
    <row r="207" spans="1:11" ht="12.75" customHeight="1">
      <c r="A207" s="397"/>
      <c r="B207" s="396"/>
      <c r="C207" s="399"/>
      <c r="D207" s="765" t="s">
        <v>1404</v>
      </c>
      <c r="E207" s="765"/>
      <c r="F207" s="765"/>
      <c r="G207" s="396"/>
      <c r="H207" s="396"/>
      <c r="I207" s="396"/>
      <c r="J207" s="396"/>
    </row>
    <row r="208" spans="1:11">
      <c r="A208" s="397"/>
      <c r="B208" s="410"/>
      <c r="C208" s="396"/>
      <c r="D208" s="399" t="s">
        <v>953</v>
      </c>
      <c r="E208" s="399" t="s">
        <v>1293</v>
      </c>
      <c r="F208" s="396"/>
      <c r="G208" s="396"/>
      <c r="H208" s="396"/>
      <c r="I208" s="396"/>
      <c r="J208" s="396"/>
    </row>
    <row r="209" spans="1:10">
      <c r="A209" s="397"/>
      <c r="B209" s="410"/>
      <c r="C209" s="396"/>
      <c r="D209" s="396"/>
      <c r="E209" s="398" t="s">
        <v>2675</v>
      </c>
      <c r="F209" s="396"/>
      <c r="G209" s="400" t="s">
        <v>56</v>
      </c>
      <c r="H209" s="401">
        <v>500</v>
      </c>
      <c r="I209" s="401">
        <f>Material!D50</f>
        <v>8</v>
      </c>
      <c r="J209" s="401">
        <f>H209*I209</f>
        <v>4000</v>
      </c>
    </row>
    <row r="210" spans="1:10">
      <c r="A210" s="397"/>
      <c r="B210" s="410"/>
      <c r="C210" s="396"/>
      <c r="D210" s="396"/>
      <c r="E210" s="398" t="s">
        <v>2681</v>
      </c>
      <c r="F210" s="396"/>
      <c r="G210" s="400" t="s">
        <v>29</v>
      </c>
      <c r="H210" s="401">
        <v>0.24</v>
      </c>
      <c r="I210" s="401">
        <f>J230</f>
        <v>4448.5389999999998</v>
      </c>
      <c r="J210" s="401">
        <f>H210*I210</f>
        <v>1067.6493599999999</v>
      </c>
    </row>
    <row r="211" spans="1:10">
      <c r="A211" s="397"/>
      <c r="B211" s="410"/>
      <c r="C211" s="396"/>
      <c r="D211" s="396"/>
      <c r="E211" s="398" t="s">
        <v>2682</v>
      </c>
      <c r="F211" s="396"/>
      <c r="G211" s="396"/>
      <c r="H211" s="396"/>
      <c r="I211" s="396"/>
      <c r="J211" s="396"/>
    </row>
    <row r="212" spans="1:10">
      <c r="A212" s="397"/>
      <c r="B212" s="410"/>
      <c r="C212" s="396"/>
      <c r="D212" s="399" t="s">
        <v>955</v>
      </c>
      <c r="E212" s="399" t="s">
        <v>1230</v>
      </c>
      <c r="F212" s="396"/>
      <c r="G212" s="396"/>
      <c r="H212" s="396"/>
      <c r="I212" s="396"/>
      <c r="J212" s="396"/>
    </row>
    <row r="213" spans="1:10">
      <c r="A213" s="397"/>
      <c r="B213" s="410"/>
      <c r="C213" s="396"/>
      <c r="D213" s="396"/>
      <c r="E213" s="398" t="s">
        <v>17</v>
      </c>
      <c r="F213" s="396"/>
      <c r="G213" s="400" t="s">
        <v>4</v>
      </c>
      <c r="H213" s="401">
        <v>0.09</v>
      </c>
      <c r="I213" s="401">
        <f>Labour!D16</f>
        <v>466.67</v>
      </c>
      <c r="J213" s="401">
        <f>H213*I213</f>
        <v>42.000300000000003</v>
      </c>
    </row>
    <row r="214" spans="1:10">
      <c r="A214" s="397"/>
      <c r="B214" s="410"/>
      <c r="C214" s="396"/>
      <c r="D214" s="396"/>
      <c r="E214" s="398" t="s">
        <v>2288</v>
      </c>
      <c r="F214" s="396"/>
      <c r="G214" s="400" t="s">
        <v>4</v>
      </c>
      <c r="H214" s="401">
        <v>0.8</v>
      </c>
      <c r="I214" s="401">
        <f>Labour!D14</f>
        <v>642.33000000000004</v>
      </c>
      <c r="J214" s="401">
        <f>H214*I214</f>
        <v>513.86400000000003</v>
      </c>
    </row>
    <row r="215" spans="1:10">
      <c r="A215" s="397"/>
      <c r="B215" s="410"/>
      <c r="C215" s="396"/>
      <c r="D215" s="396"/>
      <c r="E215" s="398" t="s">
        <v>18</v>
      </c>
      <c r="F215" s="396"/>
      <c r="G215" s="400" t="s">
        <v>4</v>
      </c>
      <c r="H215" s="401">
        <v>1.6</v>
      </c>
      <c r="I215" s="401">
        <f>Labour!D17</f>
        <v>466.67</v>
      </c>
      <c r="J215" s="401">
        <f>H215*I215</f>
        <v>746.67200000000003</v>
      </c>
    </row>
    <row r="216" spans="1:10">
      <c r="A216" s="397"/>
      <c r="B216" s="410"/>
      <c r="C216" s="396"/>
      <c r="D216" s="396"/>
      <c r="E216" s="398" t="s">
        <v>3</v>
      </c>
      <c r="F216" s="396"/>
      <c r="G216" s="400" t="s">
        <v>4</v>
      </c>
      <c r="H216" s="401">
        <v>0.2</v>
      </c>
      <c r="I216" s="401">
        <f>Labour!$D$3</f>
        <v>466.67</v>
      </c>
      <c r="J216" s="401">
        <f>H216*I216</f>
        <v>93.334000000000003</v>
      </c>
    </row>
    <row r="217" spans="1:10">
      <c r="A217" s="397"/>
      <c r="B217" s="410"/>
      <c r="C217" s="396"/>
      <c r="D217" s="399" t="s">
        <v>957</v>
      </c>
      <c r="E217" s="399" t="s">
        <v>1390</v>
      </c>
      <c r="F217" s="396"/>
      <c r="G217" s="396"/>
      <c r="H217" s="396"/>
      <c r="I217" s="396"/>
      <c r="J217" s="402">
        <f>SUM(J208:J216)*12.5%</f>
        <v>807.93995749999988</v>
      </c>
    </row>
    <row r="218" spans="1:10">
      <c r="A218" s="397"/>
      <c r="B218" s="410"/>
      <c r="C218" s="396"/>
      <c r="D218" s="399"/>
      <c r="E218" s="399"/>
      <c r="F218" s="396"/>
      <c r="G218" s="396"/>
      <c r="H218" s="396"/>
      <c r="I218" s="396"/>
      <c r="J218" s="402"/>
    </row>
    <row r="219" spans="1:10">
      <c r="A219" s="397"/>
      <c r="B219" s="410"/>
      <c r="C219" s="396"/>
      <c r="D219" s="399" t="s">
        <v>1435</v>
      </c>
      <c r="E219" s="396"/>
      <c r="F219" s="396"/>
      <c r="G219" s="396"/>
      <c r="H219" s="396"/>
      <c r="I219" s="396"/>
      <c r="J219" s="402">
        <f>SUM(J208:J217)</f>
        <v>7271.4596174999988</v>
      </c>
    </row>
    <row r="220" spans="1:10">
      <c r="A220" s="397"/>
      <c r="B220" s="410"/>
      <c r="C220" s="399" t="s">
        <v>2678</v>
      </c>
      <c r="D220" s="396"/>
      <c r="E220" s="396"/>
      <c r="F220" s="396"/>
      <c r="G220" s="396"/>
      <c r="H220" s="396"/>
      <c r="I220" s="396"/>
      <c r="J220" s="396"/>
    </row>
    <row r="221" spans="1:10">
      <c r="A221" s="397"/>
      <c r="B221" s="410"/>
      <c r="C221" s="399" t="s">
        <v>2683</v>
      </c>
      <c r="D221" s="396"/>
      <c r="E221" s="396"/>
      <c r="F221" s="396"/>
      <c r="G221" s="396"/>
      <c r="H221" s="396"/>
      <c r="I221" s="396"/>
      <c r="J221" s="396"/>
    </row>
    <row r="222" spans="1:10">
      <c r="A222" s="397"/>
      <c r="B222" s="410"/>
      <c r="C222" s="398" t="s">
        <v>1404</v>
      </c>
      <c r="D222" s="396"/>
      <c r="E222" s="396"/>
      <c r="F222" s="396"/>
      <c r="G222" s="396"/>
      <c r="H222" s="396"/>
      <c r="I222" s="396"/>
      <c r="J222" s="396"/>
    </row>
    <row r="223" spans="1:10">
      <c r="A223" s="397"/>
      <c r="B223" s="410"/>
      <c r="C223" s="399" t="s">
        <v>1128</v>
      </c>
      <c r="D223" s="399" t="s">
        <v>1293</v>
      </c>
      <c r="E223" s="396"/>
      <c r="F223" s="396"/>
      <c r="G223" s="396"/>
      <c r="H223" s="396"/>
      <c r="I223" s="396"/>
      <c r="J223" s="396"/>
    </row>
    <row r="224" spans="1:10">
      <c r="A224" s="397"/>
      <c r="B224" s="410"/>
      <c r="C224" s="396"/>
      <c r="D224" s="398" t="s">
        <v>79</v>
      </c>
      <c r="E224" s="396"/>
      <c r="F224" s="396"/>
      <c r="G224" s="400" t="s">
        <v>71</v>
      </c>
      <c r="H224" s="401">
        <v>0.38</v>
      </c>
      <c r="I224" s="401">
        <f>Material!D51</f>
        <v>6953.12</v>
      </c>
      <c r="J224" s="401">
        <f>H224*I224</f>
        <v>2642.1855999999998</v>
      </c>
    </row>
    <row r="225" spans="1:10">
      <c r="A225" s="397"/>
      <c r="B225" s="410"/>
      <c r="C225" s="396"/>
      <c r="D225" s="398" t="s">
        <v>2668</v>
      </c>
      <c r="E225" s="396"/>
      <c r="F225" s="396"/>
      <c r="G225" s="400" t="s">
        <v>29</v>
      </c>
      <c r="H225" s="401">
        <v>1.05</v>
      </c>
      <c r="I225" s="401">
        <f>Material!D126</f>
        <v>1267</v>
      </c>
      <c r="J225" s="401">
        <f>H225*I225</f>
        <v>1330.3500000000001</v>
      </c>
    </row>
    <row r="226" spans="1:10">
      <c r="A226" s="397"/>
      <c r="B226" s="410"/>
      <c r="C226" s="399" t="s">
        <v>955</v>
      </c>
      <c r="D226" s="399" t="s">
        <v>1230</v>
      </c>
      <c r="E226" s="396"/>
      <c r="F226" s="396"/>
      <c r="G226" s="396"/>
      <c r="H226" s="396"/>
      <c r="I226" s="396"/>
      <c r="J226" s="396"/>
    </row>
    <row r="227" spans="1:10">
      <c r="A227" s="397"/>
      <c r="B227" s="410"/>
      <c r="C227" s="396"/>
      <c r="D227" s="398" t="s">
        <v>17</v>
      </c>
      <c r="E227" s="396"/>
      <c r="F227" s="396"/>
      <c r="G227" s="400" t="s">
        <v>4</v>
      </c>
      <c r="H227" s="401">
        <v>0.04</v>
      </c>
      <c r="I227" s="401">
        <f>Labour!D16</f>
        <v>466.67</v>
      </c>
      <c r="J227" s="401">
        <f>H227*I227</f>
        <v>18.666800000000002</v>
      </c>
    </row>
    <row r="228" spans="1:10">
      <c r="A228" s="397"/>
      <c r="B228" s="410"/>
      <c r="C228" s="396"/>
      <c r="D228" s="398" t="s">
        <v>18</v>
      </c>
      <c r="E228" s="396"/>
      <c r="F228" s="396"/>
      <c r="G228" s="400" t="s">
        <v>4</v>
      </c>
      <c r="H228" s="401">
        <v>0.9</v>
      </c>
      <c r="I228" s="401">
        <f>Labour!D17</f>
        <v>466.67</v>
      </c>
      <c r="J228" s="401">
        <f>H228*I228</f>
        <v>420.00300000000004</v>
      </c>
    </row>
    <row r="229" spans="1:10">
      <c r="A229" s="397"/>
      <c r="B229" s="410"/>
      <c r="C229" s="396"/>
      <c r="D229" s="398" t="s">
        <v>3</v>
      </c>
      <c r="E229" s="396"/>
      <c r="F229" s="396"/>
      <c r="G229" s="400" t="s">
        <v>4</v>
      </c>
      <c r="H229" s="401">
        <v>0.08</v>
      </c>
      <c r="I229" s="401">
        <f>Labour!$D$3</f>
        <v>466.67</v>
      </c>
      <c r="J229" s="401">
        <f>H229*I229</f>
        <v>37.333600000000004</v>
      </c>
    </row>
    <row r="230" spans="1:10">
      <c r="A230" s="397"/>
      <c r="B230" s="410"/>
      <c r="C230" s="399" t="s">
        <v>2680</v>
      </c>
      <c r="D230" s="396"/>
      <c r="E230" s="396"/>
      <c r="F230" s="396"/>
      <c r="G230" s="396"/>
      <c r="H230" s="396"/>
      <c r="I230" s="396"/>
      <c r="J230" s="402">
        <f>SUM(J224:J229)</f>
        <v>4448.5389999999998</v>
      </c>
    </row>
    <row r="231" spans="1:10" ht="29.25" customHeight="1">
      <c r="A231" s="397"/>
      <c r="B231" s="396"/>
      <c r="C231" s="399" t="s">
        <v>991</v>
      </c>
      <c r="D231" s="766" t="s">
        <v>1147</v>
      </c>
      <c r="E231" s="766"/>
      <c r="F231" s="766"/>
      <c r="G231" s="396"/>
      <c r="H231" s="396"/>
      <c r="I231" s="396"/>
      <c r="J231" s="396"/>
    </row>
    <row r="232" spans="1:10">
      <c r="A232" s="397"/>
      <c r="B232" s="396"/>
      <c r="C232" s="396"/>
      <c r="D232" s="398" t="s">
        <v>1404</v>
      </c>
      <c r="E232" s="396"/>
      <c r="F232" s="396"/>
      <c r="G232" s="396"/>
      <c r="H232" s="396"/>
      <c r="I232" s="396"/>
      <c r="J232" s="396"/>
    </row>
    <row r="233" spans="1:10">
      <c r="A233" s="394"/>
      <c r="B233" s="409"/>
      <c r="C233" s="399" t="s">
        <v>985</v>
      </c>
      <c r="D233" s="399" t="s">
        <v>1148</v>
      </c>
      <c r="E233" s="399"/>
      <c r="F233" s="399"/>
      <c r="G233" s="396"/>
      <c r="H233" s="396"/>
      <c r="I233" s="396"/>
      <c r="J233" s="396"/>
    </row>
    <row r="234" spans="1:10">
      <c r="A234" s="397"/>
      <c r="B234" s="410"/>
      <c r="C234" s="396"/>
      <c r="D234" s="399" t="s">
        <v>299</v>
      </c>
      <c r="E234" s="399" t="s">
        <v>1006</v>
      </c>
      <c r="F234" s="396"/>
      <c r="G234" s="396"/>
      <c r="H234" s="396"/>
      <c r="I234" s="396"/>
      <c r="J234" s="396"/>
    </row>
    <row r="235" spans="1:10">
      <c r="A235" s="397"/>
      <c r="B235" s="410"/>
      <c r="C235" s="396"/>
      <c r="D235" s="396"/>
      <c r="E235" s="398" t="s">
        <v>1404</v>
      </c>
      <c r="F235" s="396"/>
      <c r="G235" s="396"/>
      <c r="H235" s="396"/>
      <c r="I235" s="396"/>
      <c r="J235" s="396"/>
    </row>
    <row r="236" spans="1:10">
      <c r="A236" s="397"/>
      <c r="B236" s="410"/>
      <c r="C236" s="396"/>
      <c r="D236" s="396"/>
      <c r="E236" s="399" t="s">
        <v>953</v>
      </c>
      <c r="F236" s="399" t="s">
        <v>1293</v>
      </c>
      <c r="G236" s="396"/>
      <c r="H236" s="396"/>
      <c r="I236" s="396"/>
      <c r="J236" s="396"/>
    </row>
    <row r="237" spans="1:10">
      <c r="A237" s="397"/>
      <c r="B237" s="410"/>
      <c r="C237" s="396"/>
      <c r="D237" s="396"/>
      <c r="E237" s="396"/>
      <c r="F237" s="398" t="s">
        <v>79</v>
      </c>
      <c r="G237" s="400" t="s">
        <v>71</v>
      </c>
      <c r="H237" s="411">
        <v>0.25</v>
      </c>
      <c r="I237" s="401">
        <f>Material!D51</f>
        <v>6953.12</v>
      </c>
      <c r="J237" s="401">
        <f>H237*I237</f>
        <v>1738.28</v>
      </c>
    </row>
    <row r="238" spans="1:10">
      <c r="A238" s="397"/>
      <c r="B238" s="410"/>
      <c r="C238" s="396"/>
      <c r="D238" s="396"/>
      <c r="E238" s="396"/>
      <c r="F238" s="398" t="s">
        <v>1860</v>
      </c>
      <c r="G238" s="400" t="s">
        <v>29</v>
      </c>
      <c r="H238" s="401">
        <v>0.48</v>
      </c>
      <c r="I238" s="401">
        <f>Material!D125</f>
        <v>1256</v>
      </c>
      <c r="J238" s="401">
        <f>H238*I238</f>
        <v>602.88</v>
      </c>
    </row>
    <row r="239" spans="1:10">
      <c r="A239" s="397"/>
      <c r="B239" s="410"/>
      <c r="C239" s="396"/>
      <c r="D239" s="396"/>
      <c r="E239" s="396"/>
      <c r="F239" s="398" t="s">
        <v>2656</v>
      </c>
      <c r="G239" s="400" t="s">
        <v>29</v>
      </c>
      <c r="H239" s="411">
        <v>0.57599999999999996</v>
      </c>
      <c r="I239" s="401">
        <f>Material!D19</f>
        <v>1150</v>
      </c>
      <c r="J239" s="401">
        <f>H239*I239</f>
        <v>662.4</v>
      </c>
    </row>
    <row r="240" spans="1:10">
      <c r="A240" s="397"/>
      <c r="B240" s="410"/>
      <c r="C240" s="396"/>
      <c r="D240" s="396"/>
      <c r="E240" s="396"/>
      <c r="F240" s="398" t="s">
        <v>2657</v>
      </c>
      <c r="G240" s="400" t="s">
        <v>29</v>
      </c>
      <c r="H240" s="411">
        <v>0.28799999999999998</v>
      </c>
      <c r="I240" s="401">
        <f>Material!D18</f>
        <v>1398</v>
      </c>
      <c r="J240" s="401">
        <f>H240*I240</f>
        <v>402.62399999999997</v>
      </c>
    </row>
    <row r="241" spans="1:10">
      <c r="A241" s="397"/>
      <c r="B241" s="410"/>
      <c r="C241" s="396"/>
      <c r="D241" s="396"/>
      <c r="E241" s="396"/>
      <c r="F241" s="398" t="s">
        <v>2658</v>
      </c>
      <c r="G241" s="400" t="s">
        <v>29</v>
      </c>
      <c r="H241" s="411">
        <v>9.6000000000000002E-2</v>
      </c>
      <c r="I241" s="401">
        <f>Material!D17</f>
        <v>1320</v>
      </c>
      <c r="J241" s="401">
        <f>H241*I241</f>
        <v>126.72</v>
      </c>
    </row>
    <row r="242" spans="1:10">
      <c r="A242" s="397"/>
      <c r="B242" s="410"/>
      <c r="C242" s="396"/>
      <c r="D242" s="396"/>
      <c r="E242" s="399" t="s">
        <v>955</v>
      </c>
      <c r="F242" s="399" t="s">
        <v>1468</v>
      </c>
      <c r="G242" s="396"/>
      <c r="H242" s="396"/>
      <c r="I242" s="396"/>
      <c r="J242" s="396"/>
    </row>
    <row r="243" spans="1:10">
      <c r="A243" s="397"/>
      <c r="B243" s="410"/>
      <c r="C243" s="396"/>
      <c r="D243" s="396"/>
      <c r="E243" s="396"/>
      <c r="F243" s="398" t="s">
        <v>17</v>
      </c>
      <c r="G243" s="400" t="s">
        <v>4</v>
      </c>
      <c r="H243" s="401">
        <v>0.08</v>
      </c>
      <c r="I243" s="401">
        <f>Labour!D16</f>
        <v>466.67</v>
      </c>
      <c r="J243" s="401">
        <f>H243*I243</f>
        <v>37.333600000000004</v>
      </c>
    </row>
    <row r="244" spans="1:10">
      <c r="A244" s="397"/>
      <c r="B244" s="410"/>
      <c r="C244" s="396"/>
      <c r="D244" s="396"/>
      <c r="E244" s="396"/>
      <c r="F244" s="398" t="s">
        <v>2288</v>
      </c>
      <c r="G244" s="400" t="s">
        <v>4</v>
      </c>
      <c r="H244" s="401">
        <v>0.1</v>
      </c>
      <c r="I244" s="401">
        <f>Labour!D14</f>
        <v>642.33000000000004</v>
      </c>
      <c r="J244" s="401">
        <f>H244*I244</f>
        <v>64.233000000000004</v>
      </c>
    </row>
    <row r="245" spans="1:10">
      <c r="A245" s="397"/>
      <c r="B245" s="410"/>
      <c r="C245" s="396"/>
      <c r="D245" s="396"/>
      <c r="E245" s="396"/>
      <c r="F245" s="398" t="s">
        <v>18</v>
      </c>
      <c r="G245" s="400" t="s">
        <v>4</v>
      </c>
      <c r="H245" s="401">
        <v>1.63</v>
      </c>
      <c r="I245" s="401">
        <f>Labour!D17</f>
        <v>466.67</v>
      </c>
      <c r="J245" s="401">
        <f>H245*I245</f>
        <v>760.6721</v>
      </c>
    </row>
    <row r="246" spans="1:10">
      <c r="A246" s="397"/>
      <c r="B246" s="410"/>
      <c r="C246" s="396"/>
      <c r="D246" s="396"/>
      <c r="E246" s="396"/>
      <c r="F246" s="398" t="s">
        <v>3</v>
      </c>
      <c r="G246" s="400" t="s">
        <v>4</v>
      </c>
      <c r="H246" s="401">
        <v>0.27</v>
      </c>
      <c r="I246" s="401">
        <f>Labour!$D$3</f>
        <v>466.67</v>
      </c>
      <c r="J246" s="401">
        <f>H246*I246</f>
        <v>126.00090000000002</v>
      </c>
    </row>
    <row r="247" spans="1:10">
      <c r="A247" s="397"/>
      <c r="B247" s="410"/>
      <c r="C247" s="396"/>
      <c r="D247" s="396"/>
      <c r="E247" s="399" t="s">
        <v>957</v>
      </c>
      <c r="F247" s="399" t="s">
        <v>1231</v>
      </c>
      <c r="G247" s="396"/>
      <c r="H247" s="396"/>
      <c r="I247" s="396"/>
      <c r="J247" s="396"/>
    </row>
    <row r="248" spans="1:10" ht="39.75" customHeight="1">
      <c r="A248" s="397"/>
      <c r="B248" s="410"/>
      <c r="C248" s="396"/>
      <c r="D248" s="396"/>
      <c r="E248" s="396"/>
      <c r="F248" s="408" t="s">
        <v>2662</v>
      </c>
      <c r="G248" s="400" t="s">
        <v>89</v>
      </c>
      <c r="H248" s="401">
        <v>0.4</v>
      </c>
      <c r="I248" s="401">
        <f>'Plant &amp; Machinery'!G12</f>
        <v>492</v>
      </c>
      <c r="J248" s="401">
        <f>H248*I248</f>
        <v>196.8</v>
      </c>
    </row>
    <row r="249" spans="1:10" ht="30" customHeight="1">
      <c r="A249" s="397"/>
      <c r="B249" s="410"/>
      <c r="C249" s="396"/>
      <c r="D249" s="396"/>
      <c r="E249" s="399" t="s">
        <v>959</v>
      </c>
      <c r="F249" s="406" t="s">
        <v>2663</v>
      </c>
      <c r="G249" s="396"/>
      <c r="H249" s="396"/>
      <c r="I249" s="396"/>
      <c r="J249" s="402">
        <f>SUM(J237:J248)*4%</f>
        <v>188.71774399999998</v>
      </c>
    </row>
    <row r="250" spans="1:10">
      <c r="A250" s="397"/>
      <c r="B250" s="410"/>
      <c r="C250" s="396"/>
      <c r="D250" s="396"/>
      <c r="E250" s="399" t="s">
        <v>2664</v>
      </c>
      <c r="F250" s="399" t="s">
        <v>2141</v>
      </c>
      <c r="G250" s="396"/>
      <c r="H250" s="396"/>
      <c r="I250" s="396"/>
      <c r="J250" s="402">
        <f>SUM(J237:J249)*12.5%</f>
        <v>613.3326679999999</v>
      </c>
    </row>
    <row r="251" spans="1:10">
      <c r="A251" s="397"/>
      <c r="B251" s="410"/>
      <c r="C251" s="396"/>
      <c r="D251" s="396"/>
      <c r="E251" s="399"/>
      <c r="F251" s="399"/>
      <c r="G251" s="396"/>
      <c r="H251" s="396"/>
      <c r="I251" s="396"/>
      <c r="J251" s="402"/>
    </row>
    <row r="252" spans="1:10">
      <c r="A252" s="397"/>
      <c r="B252" s="410"/>
      <c r="C252" s="396"/>
      <c r="D252" s="396"/>
      <c r="E252" s="399" t="s">
        <v>2665</v>
      </c>
      <c r="F252" s="399"/>
      <c r="G252" s="396"/>
      <c r="H252" s="396"/>
      <c r="I252" s="396"/>
      <c r="J252" s="402">
        <f>SUM(J237:J250)</f>
        <v>5519.9940119999992</v>
      </c>
    </row>
    <row r="253" spans="1:10" ht="80.25" customHeight="1">
      <c r="A253" s="412">
        <v>14.12</v>
      </c>
      <c r="B253" s="395">
        <v>1300</v>
      </c>
      <c r="C253" s="766" t="s">
        <v>1149</v>
      </c>
      <c r="D253" s="766"/>
      <c r="E253" s="766"/>
      <c r="F253" s="766"/>
      <c r="G253" s="396"/>
      <c r="H253" s="398"/>
      <c r="I253" s="396"/>
      <c r="J253" s="396"/>
    </row>
    <row r="254" spans="1:10" ht="27.75" customHeight="1">
      <c r="A254" s="413"/>
      <c r="B254" s="396"/>
      <c r="C254" s="398" t="s">
        <v>646</v>
      </c>
      <c r="D254" s="765" t="s">
        <v>1150</v>
      </c>
      <c r="E254" s="765"/>
      <c r="F254" s="765"/>
      <c r="G254" s="396"/>
      <c r="H254" s="398"/>
      <c r="I254" s="396"/>
      <c r="J254" s="396"/>
    </row>
    <row r="255" spans="1:10">
      <c r="A255" s="413"/>
      <c r="B255" s="396"/>
      <c r="C255" s="396"/>
      <c r="D255" s="398" t="s">
        <v>2984</v>
      </c>
      <c r="E255" s="396"/>
      <c r="F255" s="396"/>
      <c r="G255" s="396"/>
      <c r="H255" s="398"/>
      <c r="I255" s="396"/>
      <c r="J255" s="396"/>
    </row>
    <row r="256" spans="1:10">
      <c r="A256" s="413"/>
      <c r="B256" s="396"/>
      <c r="C256" s="396"/>
      <c r="D256" s="398" t="s">
        <v>3031</v>
      </c>
      <c r="E256" s="396"/>
      <c r="F256" s="396"/>
      <c r="G256" s="396"/>
      <c r="H256" s="398"/>
      <c r="I256" s="396"/>
      <c r="J256" s="396"/>
    </row>
    <row r="257" spans="1:10">
      <c r="A257" s="413"/>
      <c r="B257" s="396"/>
      <c r="C257" s="396"/>
      <c r="D257" s="399" t="s">
        <v>953</v>
      </c>
      <c r="E257" s="399" t="s">
        <v>3032</v>
      </c>
      <c r="F257" s="396"/>
      <c r="G257" s="396"/>
      <c r="H257" s="398"/>
      <c r="I257" s="396"/>
      <c r="J257" s="396"/>
    </row>
    <row r="258" spans="1:10">
      <c r="A258" s="413"/>
      <c r="B258" s="396"/>
      <c r="C258" s="396"/>
      <c r="D258" s="396"/>
      <c r="E258" s="398" t="s">
        <v>3033</v>
      </c>
      <c r="F258" s="396"/>
      <c r="G258" s="400" t="s">
        <v>1864</v>
      </c>
      <c r="H258" s="414">
        <v>18</v>
      </c>
      <c r="I258" s="401">
        <f>Material!$D$35</f>
        <v>85</v>
      </c>
      <c r="J258" s="401">
        <f>H258*I258</f>
        <v>1530</v>
      </c>
    </row>
    <row r="259" spans="1:10">
      <c r="A259" s="413"/>
      <c r="B259" s="396"/>
      <c r="C259" s="396"/>
      <c r="D259" s="396"/>
      <c r="E259" s="398" t="s">
        <v>67</v>
      </c>
      <c r="F259" s="396"/>
      <c r="G259" s="400" t="s">
        <v>3034</v>
      </c>
      <c r="H259" s="398">
        <v>0.15</v>
      </c>
      <c r="I259" s="401">
        <f>Material!D38</f>
        <v>90</v>
      </c>
      <c r="J259" s="401">
        <f>I259*H259</f>
        <v>13.5</v>
      </c>
    </row>
    <row r="260" spans="1:10">
      <c r="A260" s="413"/>
      <c r="B260" s="396"/>
      <c r="C260" s="396"/>
      <c r="D260" s="396"/>
      <c r="E260" s="398" t="s">
        <v>2988</v>
      </c>
      <c r="F260" s="396"/>
      <c r="G260" s="400" t="s">
        <v>2989</v>
      </c>
      <c r="H260" s="398"/>
      <c r="I260" s="396"/>
      <c r="J260" s="401">
        <v>10</v>
      </c>
    </row>
    <row r="261" spans="1:10">
      <c r="A261" s="413"/>
      <c r="B261" s="396"/>
      <c r="C261" s="396"/>
      <c r="D261" s="399" t="s">
        <v>955</v>
      </c>
      <c r="E261" s="399" t="s">
        <v>3035</v>
      </c>
      <c r="F261" s="396"/>
      <c r="G261" s="396"/>
      <c r="H261" s="398"/>
      <c r="I261" s="396"/>
      <c r="J261" s="396"/>
    </row>
    <row r="262" spans="1:10">
      <c r="A262" s="413"/>
      <c r="B262" s="396"/>
      <c r="C262" s="396"/>
      <c r="D262" s="396"/>
      <c r="E262" s="398" t="s">
        <v>17</v>
      </c>
      <c r="F262" s="396"/>
      <c r="G262" s="400" t="s">
        <v>4</v>
      </c>
      <c r="H262" s="398">
        <v>0.04</v>
      </c>
      <c r="I262" s="401">
        <f>Labour!D16</f>
        <v>466.67</v>
      </c>
      <c r="J262" s="401">
        <f>H262*I262</f>
        <v>18.666800000000002</v>
      </c>
    </row>
    <row r="263" spans="1:10">
      <c r="A263" s="413"/>
      <c r="B263" s="396"/>
      <c r="C263" s="396"/>
      <c r="D263" s="396"/>
      <c r="E263" s="398" t="s">
        <v>18</v>
      </c>
      <c r="F263" s="396"/>
      <c r="G263" s="400" t="s">
        <v>4</v>
      </c>
      <c r="H263" s="414">
        <v>1</v>
      </c>
      <c r="I263" s="401">
        <f>Labour!D17</f>
        <v>466.67</v>
      </c>
      <c r="J263" s="401">
        <f>H263*I263</f>
        <v>466.67</v>
      </c>
    </row>
    <row r="264" spans="1:10">
      <c r="A264" s="413"/>
      <c r="B264" s="396"/>
      <c r="C264" s="396"/>
      <c r="D264" s="399" t="s">
        <v>957</v>
      </c>
      <c r="E264" s="399" t="s">
        <v>3036</v>
      </c>
      <c r="F264" s="396"/>
      <c r="G264" s="400" t="s">
        <v>2989</v>
      </c>
      <c r="H264" s="398"/>
      <c r="I264" s="396"/>
      <c r="J264" s="401">
        <v>5</v>
      </c>
    </row>
    <row r="265" spans="1:10">
      <c r="A265" s="413"/>
      <c r="B265" s="396"/>
      <c r="C265" s="396"/>
      <c r="D265" s="399" t="s">
        <v>959</v>
      </c>
      <c r="E265" s="399" t="s">
        <v>1296</v>
      </c>
      <c r="F265" s="396"/>
      <c r="G265" s="396"/>
      <c r="H265" s="398"/>
      <c r="I265" s="396"/>
      <c r="J265" s="402">
        <f>SUM(J257:J264)*12.5%</f>
        <v>255.4796</v>
      </c>
    </row>
    <row r="266" spans="1:10">
      <c r="A266" s="413"/>
      <c r="B266" s="396"/>
      <c r="C266" s="396"/>
      <c r="D266" s="399"/>
      <c r="E266" s="399"/>
      <c r="F266" s="396"/>
      <c r="G266" s="396"/>
      <c r="H266" s="398"/>
      <c r="I266" s="396"/>
      <c r="J266" s="401"/>
    </row>
    <row r="267" spans="1:10">
      <c r="A267" s="413"/>
      <c r="B267" s="396"/>
      <c r="C267" s="396"/>
      <c r="D267" s="398" t="s">
        <v>2991</v>
      </c>
      <c r="E267" s="396"/>
      <c r="F267" s="396"/>
      <c r="G267" s="396"/>
      <c r="H267" s="398"/>
      <c r="I267" s="396"/>
      <c r="J267" s="401">
        <f>SUM(J258:J265)</f>
        <v>2299.3164000000002</v>
      </c>
    </row>
    <row r="268" spans="1:10">
      <c r="A268" s="413"/>
      <c r="B268" s="396"/>
      <c r="C268" s="396"/>
      <c r="D268" s="399" t="s">
        <v>3037</v>
      </c>
      <c r="E268" s="396"/>
      <c r="F268" s="396"/>
      <c r="G268" s="396"/>
      <c r="H268" s="398"/>
      <c r="I268" s="396"/>
      <c r="J268" s="402">
        <f>J267/3</f>
        <v>766.43880000000001</v>
      </c>
    </row>
    <row r="269" spans="1:10" ht="27.75" customHeight="1">
      <c r="A269" s="413"/>
      <c r="B269" s="396"/>
      <c r="C269" s="398" t="s">
        <v>650</v>
      </c>
      <c r="D269" s="765" t="s">
        <v>1124</v>
      </c>
      <c r="E269" s="765"/>
      <c r="F269" s="765"/>
      <c r="G269" s="396"/>
      <c r="H269" s="398"/>
      <c r="I269" s="396"/>
      <c r="J269" s="396"/>
    </row>
    <row r="270" spans="1:10">
      <c r="A270" s="413"/>
      <c r="B270" s="396"/>
      <c r="C270" s="396"/>
      <c r="D270" s="398" t="s">
        <v>2984</v>
      </c>
      <c r="E270" s="396"/>
      <c r="F270" s="396"/>
      <c r="G270" s="396"/>
      <c r="H270" s="398"/>
      <c r="I270" s="396"/>
      <c r="J270" s="396"/>
    </row>
    <row r="271" spans="1:10">
      <c r="A271" s="413"/>
      <c r="B271" s="396"/>
      <c r="C271" s="396"/>
      <c r="D271" s="398" t="s">
        <v>3031</v>
      </c>
      <c r="E271" s="396"/>
      <c r="F271" s="396"/>
      <c r="G271" s="396"/>
      <c r="H271" s="398"/>
      <c r="I271" s="396"/>
      <c r="J271" s="396"/>
    </row>
    <row r="272" spans="1:10">
      <c r="A272" s="413"/>
      <c r="B272" s="396"/>
      <c r="C272" s="396"/>
      <c r="D272" s="399" t="s">
        <v>953</v>
      </c>
      <c r="E272" s="399" t="s">
        <v>1300</v>
      </c>
      <c r="F272" s="396"/>
      <c r="G272" s="396"/>
      <c r="H272" s="398"/>
      <c r="I272" s="396"/>
      <c r="J272" s="396"/>
    </row>
    <row r="273" spans="1:10">
      <c r="A273" s="413"/>
      <c r="B273" s="396"/>
      <c r="C273" s="396"/>
      <c r="D273" s="396"/>
      <c r="E273" s="398" t="s">
        <v>3038</v>
      </c>
      <c r="F273" s="396"/>
      <c r="G273" s="400" t="s">
        <v>1864</v>
      </c>
      <c r="H273" s="414">
        <v>14</v>
      </c>
      <c r="I273" s="401">
        <f>Material!$D$34</f>
        <v>75</v>
      </c>
      <c r="J273" s="401">
        <f>H273*I273</f>
        <v>1050</v>
      </c>
    </row>
    <row r="274" spans="1:10">
      <c r="A274" s="413"/>
      <c r="B274" s="396"/>
      <c r="C274" s="396"/>
      <c r="D274" s="396"/>
      <c r="E274" s="398" t="s">
        <v>67</v>
      </c>
      <c r="F274" s="396"/>
      <c r="G274" s="400" t="s">
        <v>3034</v>
      </c>
      <c r="H274" s="398">
        <v>0.15</v>
      </c>
      <c r="I274" s="401">
        <f>Material!D38</f>
        <v>90</v>
      </c>
      <c r="J274" s="401">
        <f>I274*H274</f>
        <v>13.5</v>
      </c>
    </row>
    <row r="275" spans="1:10">
      <c r="A275" s="413"/>
      <c r="B275" s="396"/>
      <c r="C275" s="396"/>
      <c r="D275" s="396"/>
      <c r="E275" s="398" t="s">
        <v>2988</v>
      </c>
      <c r="F275" s="396"/>
      <c r="G275" s="400" t="s">
        <v>2989</v>
      </c>
      <c r="H275" s="398"/>
      <c r="I275" s="396"/>
      <c r="J275" s="401">
        <v>10</v>
      </c>
    </row>
    <row r="276" spans="1:10">
      <c r="A276" s="413"/>
      <c r="B276" s="396"/>
      <c r="C276" s="396"/>
      <c r="D276" s="399" t="s">
        <v>955</v>
      </c>
      <c r="E276" s="399" t="s">
        <v>1230</v>
      </c>
      <c r="F276" s="396"/>
      <c r="G276" s="396"/>
      <c r="H276" s="398"/>
      <c r="I276" s="396"/>
      <c r="J276" s="396"/>
    </row>
    <row r="277" spans="1:10">
      <c r="A277" s="413"/>
      <c r="B277" s="396"/>
      <c r="C277" s="396"/>
      <c r="D277" s="396"/>
      <c r="E277" s="398" t="s">
        <v>17</v>
      </c>
      <c r="F277" s="396"/>
      <c r="G277" s="400" t="s">
        <v>4</v>
      </c>
      <c r="H277" s="398">
        <v>0.04</v>
      </c>
      <c r="I277" s="401">
        <f>Labour!D16</f>
        <v>466.67</v>
      </c>
      <c r="J277" s="401">
        <f>H277*I277</f>
        <v>18.666800000000002</v>
      </c>
    </row>
    <row r="278" spans="1:10">
      <c r="A278" s="413"/>
      <c r="B278" s="396"/>
      <c r="C278" s="396"/>
      <c r="D278" s="396"/>
      <c r="E278" s="398" t="s">
        <v>18</v>
      </c>
      <c r="F278" s="396"/>
      <c r="G278" s="400" t="s">
        <v>4</v>
      </c>
      <c r="H278" s="414">
        <v>1</v>
      </c>
      <c r="I278" s="401">
        <f>Labour!D17</f>
        <v>466.67</v>
      </c>
      <c r="J278" s="401">
        <f>H278*I278</f>
        <v>466.67</v>
      </c>
    </row>
    <row r="279" spans="1:10">
      <c r="A279" s="413"/>
      <c r="B279" s="396"/>
      <c r="C279" s="396"/>
      <c r="D279" s="399" t="s">
        <v>957</v>
      </c>
      <c r="E279" s="399" t="s">
        <v>2994</v>
      </c>
      <c r="F279" s="396"/>
      <c r="G279" s="400" t="s">
        <v>2989</v>
      </c>
      <c r="H279" s="398"/>
      <c r="I279" s="396"/>
      <c r="J279" s="401">
        <v>5</v>
      </c>
    </row>
    <row r="280" spans="1:10">
      <c r="A280" s="413"/>
      <c r="B280" s="396"/>
      <c r="C280" s="396"/>
      <c r="D280" s="399" t="s">
        <v>959</v>
      </c>
      <c r="E280" s="399" t="s">
        <v>1296</v>
      </c>
      <c r="F280" s="396"/>
      <c r="G280" s="396"/>
      <c r="H280" s="398"/>
      <c r="I280" s="396"/>
      <c r="J280" s="402">
        <f>SUM(J272:J279)*12.5%</f>
        <v>195.4796</v>
      </c>
    </row>
    <row r="281" spans="1:10">
      <c r="A281" s="413"/>
      <c r="B281" s="396"/>
      <c r="C281" s="396"/>
      <c r="D281" s="399"/>
      <c r="E281" s="399"/>
      <c r="F281" s="396"/>
      <c r="G281" s="396"/>
      <c r="H281" s="398"/>
      <c r="I281" s="396"/>
      <c r="J281" s="401"/>
    </row>
    <row r="282" spans="1:10">
      <c r="A282" s="413"/>
      <c r="B282" s="396"/>
      <c r="C282" s="396"/>
      <c r="D282" s="398" t="s">
        <v>3039</v>
      </c>
      <c r="E282" s="396"/>
      <c r="F282" s="396"/>
      <c r="G282" s="396"/>
      <c r="H282" s="398"/>
      <c r="I282" s="396"/>
      <c r="J282" s="401">
        <f>SUM(J273:J280)</f>
        <v>1759.3164000000002</v>
      </c>
    </row>
    <row r="283" spans="1:10">
      <c r="A283" s="413"/>
      <c r="B283" s="396"/>
      <c r="C283" s="396"/>
      <c r="D283" s="399" t="s">
        <v>3037</v>
      </c>
      <c r="E283" s="396"/>
      <c r="F283" s="396"/>
      <c r="G283" s="396"/>
      <c r="H283" s="398"/>
      <c r="I283" s="396"/>
      <c r="J283" s="402">
        <f>J282/3</f>
        <v>586.43880000000001</v>
      </c>
    </row>
    <row r="284" spans="1:10" ht="78.75" customHeight="1">
      <c r="A284" s="412">
        <v>14.13</v>
      </c>
      <c r="B284" s="395" t="s">
        <v>2610</v>
      </c>
      <c r="C284" s="766" t="s">
        <v>1151</v>
      </c>
      <c r="D284" s="766"/>
      <c r="E284" s="766"/>
      <c r="F284" s="766"/>
      <c r="G284" s="396"/>
      <c r="H284" s="398"/>
      <c r="I284" s="396"/>
      <c r="J284" s="396"/>
    </row>
    <row r="285" spans="1:10" ht="15.75" customHeight="1">
      <c r="A285" s="413"/>
      <c r="B285" s="396"/>
      <c r="C285" s="398" t="s">
        <v>646</v>
      </c>
      <c r="D285" s="765" t="s">
        <v>1152</v>
      </c>
      <c r="E285" s="765"/>
      <c r="F285" s="765"/>
      <c r="G285" s="396"/>
      <c r="H285" s="398"/>
      <c r="I285" s="396"/>
      <c r="J285" s="396"/>
    </row>
    <row r="286" spans="1:10">
      <c r="A286" s="413"/>
      <c r="B286" s="396"/>
      <c r="C286" s="396"/>
      <c r="D286" s="398" t="s">
        <v>2984</v>
      </c>
      <c r="E286" s="408"/>
      <c r="F286" s="396"/>
      <c r="G286" s="396"/>
      <c r="H286" s="398"/>
      <c r="I286" s="396"/>
      <c r="J286" s="396"/>
    </row>
    <row r="287" spans="1:10">
      <c r="A287" s="413"/>
      <c r="B287" s="396"/>
      <c r="C287" s="396"/>
      <c r="D287" s="398" t="s">
        <v>3031</v>
      </c>
      <c r="E287" s="408"/>
      <c r="F287" s="396"/>
      <c r="G287" s="396"/>
      <c r="H287" s="398"/>
      <c r="I287" s="396"/>
      <c r="J287" s="396"/>
    </row>
    <row r="288" spans="1:10">
      <c r="A288" s="413"/>
      <c r="B288" s="396"/>
      <c r="C288" s="396"/>
      <c r="D288" s="399" t="s">
        <v>953</v>
      </c>
      <c r="E288" s="399" t="s">
        <v>3032</v>
      </c>
      <c r="F288" s="396"/>
      <c r="G288" s="396"/>
      <c r="H288" s="398"/>
      <c r="I288" s="396"/>
      <c r="J288" s="396"/>
    </row>
    <row r="289" spans="1:10">
      <c r="A289" s="413"/>
      <c r="B289" s="396"/>
      <c r="C289" s="396"/>
      <c r="D289" s="396"/>
      <c r="E289" s="398" t="s">
        <v>3040</v>
      </c>
      <c r="F289" s="396"/>
      <c r="G289" s="400" t="s">
        <v>1864</v>
      </c>
      <c r="H289" s="414">
        <v>15</v>
      </c>
      <c r="I289" s="401">
        <f>Material!D32</f>
        <v>105</v>
      </c>
      <c r="J289" s="401">
        <f>H289*I289</f>
        <v>1575</v>
      </c>
    </row>
    <row r="290" spans="1:10">
      <c r="A290" s="413"/>
      <c r="B290" s="396"/>
      <c r="C290" s="396"/>
      <c r="D290" s="396"/>
      <c r="E290" s="398" t="s">
        <v>3041</v>
      </c>
      <c r="F290" s="396"/>
      <c r="G290" s="400" t="s">
        <v>1864</v>
      </c>
      <c r="H290" s="414">
        <v>2</v>
      </c>
      <c r="I290" s="401">
        <f>Material!$D$35</f>
        <v>85</v>
      </c>
      <c r="J290" s="401">
        <f>H290*I290</f>
        <v>170</v>
      </c>
    </row>
    <row r="291" spans="1:10">
      <c r="A291" s="413"/>
      <c r="B291" s="396"/>
      <c r="C291" s="396"/>
      <c r="D291" s="396"/>
      <c r="E291" s="398" t="s">
        <v>67</v>
      </c>
      <c r="F291" s="396"/>
      <c r="G291" s="400" t="s">
        <v>3034</v>
      </c>
      <c r="H291" s="398">
        <v>0.15</v>
      </c>
      <c r="I291" s="401">
        <f>Material!D38</f>
        <v>90</v>
      </c>
      <c r="J291" s="401">
        <f>I291*H291</f>
        <v>13.5</v>
      </c>
    </row>
    <row r="292" spans="1:10">
      <c r="A292" s="413"/>
      <c r="B292" s="396"/>
      <c r="C292" s="396"/>
      <c r="D292" s="396"/>
      <c r="E292" s="398" t="s">
        <v>2988</v>
      </c>
      <c r="F292" s="396"/>
      <c r="G292" s="400" t="s">
        <v>2989</v>
      </c>
      <c r="H292" s="398"/>
      <c r="I292" s="396"/>
      <c r="J292" s="401">
        <v>10</v>
      </c>
    </row>
    <row r="293" spans="1:10">
      <c r="A293" s="413"/>
      <c r="B293" s="396"/>
      <c r="C293" s="396"/>
      <c r="D293" s="399" t="s">
        <v>955</v>
      </c>
      <c r="E293" s="399" t="s">
        <v>3035</v>
      </c>
      <c r="F293" s="396"/>
      <c r="G293" s="396"/>
      <c r="H293" s="398"/>
      <c r="I293" s="396"/>
      <c r="J293" s="396"/>
    </row>
    <row r="294" spans="1:10">
      <c r="A294" s="413"/>
      <c r="B294" s="396"/>
      <c r="C294" s="396"/>
      <c r="D294" s="396"/>
      <c r="E294" s="398" t="s">
        <v>17</v>
      </c>
      <c r="F294" s="396"/>
      <c r="G294" s="400" t="s">
        <v>4</v>
      </c>
      <c r="H294" s="398">
        <v>0.05</v>
      </c>
      <c r="I294" s="401">
        <f>Labour!D16</f>
        <v>466.67</v>
      </c>
      <c r="J294" s="401">
        <f>H294*I294</f>
        <v>23.333500000000001</v>
      </c>
    </row>
    <row r="295" spans="1:10">
      <c r="A295" s="413"/>
      <c r="B295" s="396"/>
      <c r="C295" s="396"/>
      <c r="D295" s="396"/>
      <c r="E295" s="398" t="s">
        <v>18</v>
      </c>
      <c r="F295" s="396"/>
      <c r="G295" s="400" t="s">
        <v>4</v>
      </c>
      <c r="H295" s="414">
        <v>1.2</v>
      </c>
      <c r="I295" s="401">
        <f>Labour!D17</f>
        <v>466.67</v>
      </c>
      <c r="J295" s="401">
        <f>H295*I295</f>
        <v>560.00400000000002</v>
      </c>
    </row>
    <row r="296" spans="1:10">
      <c r="A296" s="413"/>
      <c r="B296" s="396"/>
      <c r="C296" s="396"/>
      <c r="D296" s="399" t="s">
        <v>957</v>
      </c>
      <c r="E296" s="399" t="s">
        <v>3036</v>
      </c>
      <c r="F296" s="396"/>
      <c r="G296" s="400" t="s">
        <v>2989</v>
      </c>
      <c r="H296" s="398"/>
      <c r="I296" s="396"/>
      <c r="J296" s="402">
        <v>5</v>
      </c>
    </row>
    <row r="297" spans="1:10">
      <c r="A297" s="413"/>
      <c r="B297" s="396"/>
      <c r="C297" s="396"/>
      <c r="D297" s="399" t="s">
        <v>959</v>
      </c>
      <c r="E297" s="399" t="s">
        <v>1296</v>
      </c>
      <c r="F297" s="396"/>
      <c r="G297" s="396"/>
      <c r="H297" s="398"/>
      <c r="I297" s="396"/>
      <c r="J297" s="402">
        <f>SUM(J289:J296)*12.5%</f>
        <v>294.60468750000001</v>
      </c>
    </row>
    <row r="298" spans="1:10" ht="9" customHeight="1">
      <c r="A298" s="413"/>
      <c r="B298" s="396"/>
      <c r="C298" s="396"/>
      <c r="D298" s="399"/>
      <c r="E298" s="399"/>
      <c r="F298" s="396"/>
      <c r="G298" s="396"/>
      <c r="H298" s="398"/>
      <c r="I298" s="396"/>
      <c r="J298" s="401"/>
    </row>
    <row r="299" spans="1:10">
      <c r="A299" s="413"/>
      <c r="B299" s="396"/>
      <c r="C299" s="396"/>
      <c r="D299" s="398" t="s">
        <v>2991</v>
      </c>
      <c r="E299" s="396"/>
      <c r="F299" s="396"/>
      <c r="G299" s="396"/>
      <c r="H299" s="398"/>
      <c r="I299" s="396"/>
      <c r="J299" s="401">
        <f>SUM(J289:J297)</f>
        <v>2651.4421875000003</v>
      </c>
    </row>
    <row r="300" spans="1:10">
      <c r="A300" s="413"/>
      <c r="B300" s="396"/>
      <c r="C300" s="396"/>
      <c r="D300" s="399" t="s">
        <v>3037</v>
      </c>
      <c r="E300" s="396"/>
      <c r="F300" s="396"/>
      <c r="G300" s="396"/>
      <c r="H300" s="398"/>
      <c r="I300" s="396"/>
      <c r="J300" s="402">
        <f>J299/3</f>
        <v>883.81406250000009</v>
      </c>
    </row>
    <row r="301" spans="1:10" ht="29.25" customHeight="1">
      <c r="A301" s="413"/>
      <c r="B301" s="396"/>
      <c r="C301" s="398" t="s">
        <v>650</v>
      </c>
      <c r="D301" s="765" t="s">
        <v>1124</v>
      </c>
      <c r="E301" s="765"/>
      <c r="F301" s="765"/>
      <c r="G301" s="396"/>
      <c r="H301" s="398"/>
      <c r="I301" s="396"/>
      <c r="J301" s="396"/>
    </row>
    <row r="302" spans="1:10">
      <c r="A302" s="413"/>
      <c r="B302" s="396"/>
      <c r="C302" s="396"/>
      <c r="D302" s="398" t="s">
        <v>2984</v>
      </c>
      <c r="E302" s="396"/>
      <c r="F302" s="396"/>
      <c r="G302" s="396"/>
      <c r="H302" s="398"/>
      <c r="I302" s="396"/>
      <c r="J302" s="396"/>
    </row>
    <row r="303" spans="1:10">
      <c r="A303" s="413"/>
      <c r="B303" s="396"/>
      <c r="C303" s="396"/>
      <c r="D303" s="398" t="s">
        <v>3031</v>
      </c>
      <c r="E303" s="396"/>
      <c r="F303" s="396"/>
      <c r="G303" s="396"/>
      <c r="H303" s="398"/>
      <c r="I303" s="396"/>
      <c r="J303" s="396"/>
    </row>
    <row r="304" spans="1:10">
      <c r="A304" s="413"/>
      <c r="B304" s="396"/>
      <c r="C304" s="396"/>
      <c r="D304" s="399" t="s">
        <v>953</v>
      </c>
      <c r="E304" s="399" t="s">
        <v>1300</v>
      </c>
      <c r="F304" s="396"/>
      <c r="G304" s="396"/>
      <c r="H304" s="398"/>
      <c r="I304" s="396"/>
      <c r="J304" s="396"/>
    </row>
    <row r="305" spans="1:10">
      <c r="A305" s="413"/>
      <c r="B305" s="396"/>
      <c r="C305" s="396"/>
      <c r="D305" s="396"/>
      <c r="E305" s="398" t="s">
        <v>3042</v>
      </c>
      <c r="F305" s="396"/>
      <c r="G305" s="400" t="s">
        <v>1864</v>
      </c>
      <c r="H305" s="414">
        <v>10</v>
      </c>
      <c r="I305" s="401">
        <f>Material!D30</f>
        <v>75</v>
      </c>
      <c r="J305" s="401">
        <f>H305*I305</f>
        <v>750</v>
      </c>
    </row>
    <row r="306" spans="1:10">
      <c r="A306" s="413"/>
      <c r="B306" s="396"/>
      <c r="C306" s="396"/>
      <c r="D306" s="396"/>
      <c r="E306" s="398" t="s">
        <v>3043</v>
      </c>
      <c r="F306" s="396"/>
      <c r="G306" s="400" t="s">
        <v>1864</v>
      </c>
      <c r="H306" s="414">
        <v>1.5</v>
      </c>
      <c r="I306" s="401">
        <f>Material!$D$34</f>
        <v>75</v>
      </c>
      <c r="J306" s="401">
        <f>H306*I306</f>
        <v>112.5</v>
      </c>
    </row>
    <row r="307" spans="1:10">
      <c r="A307" s="413"/>
      <c r="B307" s="396"/>
      <c r="C307" s="396"/>
      <c r="D307" s="396"/>
      <c r="E307" s="398" t="s">
        <v>67</v>
      </c>
      <c r="F307" s="396"/>
      <c r="G307" s="400" t="s">
        <v>3034</v>
      </c>
      <c r="H307" s="398">
        <v>0.15</v>
      </c>
      <c r="I307" s="401">
        <f>Material!D38</f>
        <v>90</v>
      </c>
      <c r="J307" s="401">
        <f>I307*H307</f>
        <v>13.5</v>
      </c>
    </row>
    <row r="308" spans="1:10">
      <c r="A308" s="413"/>
      <c r="B308" s="396"/>
      <c r="C308" s="396"/>
      <c r="D308" s="396"/>
      <c r="E308" s="398" t="s">
        <v>2988</v>
      </c>
      <c r="F308" s="396"/>
      <c r="G308" s="400" t="s">
        <v>2989</v>
      </c>
      <c r="H308" s="398"/>
      <c r="I308" s="396"/>
      <c r="J308" s="401">
        <v>10</v>
      </c>
    </row>
    <row r="309" spans="1:10">
      <c r="A309" s="413"/>
      <c r="B309" s="396"/>
      <c r="C309" s="396"/>
      <c r="D309" s="399" t="s">
        <v>955</v>
      </c>
      <c r="E309" s="399" t="s">
        <v>1230</v>
      </c>
      <c r="F309" s="396"/>
      <c r="G309" s="396"/>
      <c r="H309" s="398"/>
      <c r="I309" s="396"/>
      <c r="J309" s="396"/>
    </row>
    <row r="310" spans="1:10">
      <c r="A310" s="413"/>
      <c r="B310" s="396"/>
      <c r="C310" s="396"/>
      <c r="D310" s="396"/>
      <c r="E310" s="398" t="s">
        <v>17</v>
      </c>
      <c r="F310" s="396"/>
      <c r="G310" s="400" t="s">
        <v>4</v>
      </c>
      <c r="H310" s="398">
        <v>0.04</v>
      </c>
      <c r="I310" s="401">
        <f>Labour!D16</f>
        <v>466.67</v>
      </c>
      <c r="J310" s="401">
        <f>H310*I310</f>
        <v>18.666800000000002</v>
      </c>
    </row>
    <row r="311" spans="1:10">
      <c r="A311" s="413"/>
      <c r="B311" s="396"/>
      <c r="C311" s="396"/>
      <c r="D311" s="396"/>
      <c r="E311" s="398" t="s">
        <v>18</v>
      </c>
      <c r="F311" s="396"/>
      <c r="G311" s="400" t="s">
        <v>4</v>
      </c>
      <c r="H311" s="414">
        <v>1</v>
      </c>
      <c r="I311" s="401">
        <f>Labour!D17</f>
        <v>466.67</v>
      </c>
      <c r="J311" s="401">
        <f>H311*I311</f>
        <v>466.67</v>
      </c>
    </row>
    <row r="312" spans="1:10">
      <c r="A312" s="413"/>
      <c r="B312" s="396"/>
      <c r="C312" s="396"/>
      <c r="D312" s="399" t="s">
        <v>957</v>
      </c>
      <c r="E312" s="399" t="s">
        <v>2994</v>
      </c>
      <c r="F312" s="396"/>
      <c r="G312" s="400" t="s">
        <v>2989</v>
      </c>
      <c r="H312" s="398"/>
      <c r="I312" s="396"/>
      <c r="J312" s="402">
        <v>5</v>
      </c>
    </row>
    <row r="313" spans="1:10">
      <c r="A313" s="413"/>
      <c r="B313" s="396"/>
      <c r="C313" s="396"/>
      <c r="D313" s="399" t="s">
        <v>959</v>
      </c>
      <c r="E313" s="399" t="s">
        <v>1296</v>
      </c>
      <c r="F313" s="396"/>
      <c r="G313" s="396"/>
      <c r="H313" s="398"/>
      <c r="I313" s="396"/>
      <c r="J313" s="402">
        <f>SUM(J305:J312)*12.5%</f>
        <v>172.0421</v>
      </c>
    </row>
    <row r="314" spans="1:10" ht="8.25" customHeight="1">
      <c r="A314" s="413"/>
      <c r="B314" s="396"/>
      <c r="C314" s="396"/>
      <c r="D314" s="399"/>
      <c r="E314" s="399"/>
      <c r="F314" s="396"/>
      <c r="G314" s="396"/>
      <c r="H314" s="398"/>
      <c r="I314" s="396"/>
      <c r="J314" s="401"/>
    </row>
    <row r="315" spans="1:10">
      <c r="A315" s="413"/>
      <c r="B315" s="396"/>
      <c r="C315" s="396"/>
      <c r="D315" s="398" t="s">
        <v>3039</v>
      </c>
      <c r="E315" s="396"/>
      <c r="F315" s="396"/>
      <c r="G315" s="396"/>
      <c r="H315" s="398"/>
      <c r="I315" s="396"/>
      <c r="J315" s="401">
        <f>SUM(J305:J313)</f>
        <v>1548.3789000000002</v>
      </c>
    </row>
    <row r="316" spans="1:10">
      <c r="A316" s="413"/>
      <c r="B316" s="396"/>
      <c r="C316" s="396"/>
      <c r="D316" s="399" t="s">
        <v>3044</v>
      </c>
      <c r="E316" s="396"/>
      <c r="F316" s="396"/>
      <c r="G316" s="396"/>
      <c r="H316" s="398"/>
      <c r="I316" s="396"/>
      <c r="J316" s="402">
        <f>J315/3</f>
        <v>516.12630000000001</v>
      </c>
    </row>
    <row r="317" spans="1:10" ht="27.75" customHeight="1">
      <c r="A317" s="413"/>
      <c r="B317" s="396"/>
      <c r="C317" s="398" t="s">
        <v>1153</v>
      </c>
      <c r="D317" s="765" t="s">
        <v>1154</v>
      </c>
      <c r="E317" s="765"/>
      <c r="F317" s="765"/>
      <c r="G317" s="396"/>
      <c r="H317" s="398"/>
      <c r="I317" s="396"/>
      <c r="J317" s="396"/>
    </row>
    <row r="318" spans="1:10">
      <c r="A318" s="413"/>
      <c r="B318" s="396"/>
      <c r="C318" s="396"/>
      <c r="D318" s="398" t="s">
        <v>2984</v>
      </c>
      <c r="E318" s="396"/>
      <c r="F318" s="396"/>
      <c r="G318" s="396"/>
      <c r="H318" s="398"/>
      <c r="I318" s="396"/>
      <c r="J318" s="396"/>
    </row>
    <row r="319" spans="1:10">
      <c r="A319" s="413"/>
      <c r="B319" s="396"/>
      <c r="C319" s="396"/>
      <c r="D319" s="398" t="s">
        <v>3031</v>
      </c>
      <c r="E319" s="396"/>
      <c r="F319" s="396"/>
      <c r="G319" s="396"/>
      <c r="H319" s="398"/>
      <c r="I319" s="396"/>
      <c r="J319" s="396"/>
    </row>
    <row r="320" spans="1:10">
      <c r="A320" s="413"/>
      <c r="B320" s="396"/>
      <c r="C320" s="396"/>
      <c r="D320" s="399" t="s">
        <v>953</v>
      </c>
      <c r="E320" s="399" t="s">
        <v>1300</v>
      </c>
      <c r="F320" s="396"/>
      <c r="G320" s="396"/>
      <c r="H320" s="398"/>
      <c r="I320" s="396"/>
      <c r="J320" s="396"/>
    </row>
    <row r="321" spans="1:10">
      <c r="A321" s="413"/>
      <c r="B321" s="396"/>
      <c r="C321" s="396"/>
      <c r="D321" s="399"/>
      <c r="E321" s="398" t="s">
        <v>3042</v>
      </c>
      <c r="F321" s="396"/>
      <c r="G321" s="400" t="s">
        <v>1864</v>
      </c>
      <c r="H321" s="414">
        <v>9</v>
      </c>
      <c r="I321" s="401">
        <f>Material!D30</f>
        <v>75</v>
      </c>
      <c r="J321" s="401">
        <f>H321*I321</f>
        <v>675</v>
      </c>
    </row>
    <row r="322" spans="1:10">
      <c r="A322" s="413"/>
      <c r="B322" s="396"/>
      <c r="C322" s="396"/>
      <c r="D322" s="396"/>
      <c r="E322" s="398" t="s">
        <v>3045</v>
      </c>
      <c r="F322" s="396"/>
      <c r="G322" s="400" t="s">
        <v>1864</v>
      </c>
      <c r="H322" s="414">
        <v>1.5</v>
      </c>
      <c r="I322" s="401">
        <f>Material!$D$34</f>
        <v>75</v>
      </c>
      <c r="J322" s="401">
        <f>H322*I322</f>
        <v>112.5</v>
      </c>
    </row>
    <row r="323" spans="1:10">
      <c r="A323" s="413"/>
      <c r="B323" s="396"/>
      <c r="C323" s="396"/>
      <c r="D323" s="396"/>
      <c r="E323" s="398" t="s">
        <v>67</v>
      </c>
      <c r="F323" s="396"/>
      <c r="G323" s="400" t="s">
        <v>3034</v>
      </c>
      <c r="H323" s="398">
        <v>0.15</v>
      </c>
      <c r="I323" s="401">
        <f>Material!D38</f>
        <v>90</v>
      </c>
      <c r="J323" s="401">
        <f>I323*H323</f>
        <v>13.5</v>
      </c>
    </row>
    <row r="324" spans="1:10">
      <c r="A324" s="413"/>
      <c r="B324" s="396"/>
      <c r="C324" s="396"/>
      <c r="D324" s="396"/>
      <c r="E324" s="398" t="s">
        <v>2988</v>
      </c>
      <c r="F324" s="396"/>
      <c r="G324" s="400" t="s">
        <v>2989</v>
      </c>
      <c r="H324" s="398"/>
      <c r="I324" s="396"/>
      <c r="J324" s="401">
        <v>10</v>
      </c>
    </row>
    <row r="325" spans="1:10">
      <c r="A325" s="413"/>
      <c r="B325" s="396"/>
      <c r="C325" s="396"/>
      <c r="D325" s="399" t="s">
        <v>955</v>
      </c>
      <c r="E325" s="399" t="s">
        <v>1230</v>
      </c>
      <c r="F325" s="396"/>
      <c r="G325" s="396"/>
      <c r="H325" s="398"/>
      <c r="I325" s="396"/>
      <c r="J325" s="396"/>
    </row>
    <row r="326" spans="1:10">
      <c r="A326" s="413"/>
      <c r="B326" s="396"/>
      <c r="C326" s="396"/>
      <c r="D326" s="396"/>
      <c r="E326" s="398" t="s">
        <v>17</v>
      </c>
      <c r="F326" s="396"/>
      <c r="G326" s="400" t="s">
        <v>4</v>
      </c>
      <c r="H326" s="398">
        <v>0.04</v>
      </c>
      <c r="I326" s="401">
        <f>Labour!D16</f>
        <v>466.67</v>
      </c>
      <c r="J326" s="401">
        <f>H326*I326</f>
        <v>18.666800000000002</v>
      </c>
    </row>
    <row r="327" spans="1:10">
      <c r="A327" s="413"/>
      <c r="B327" s="396"/>
      <c r="C327" s="396"/>
      <c r="D327" s="396"/>
      <c r="E327" s="398" t="s">
        <v>18</v>
      </c>
      <c r="F327" s="396"/>
      <c r="G327" s="400" t="s">
        <v>4</v>
      </c>
      <c r="H327" s="414">
        <v>1</v>
      </c>
      <c r="I327" s="401">
        <f>Labour!D17</f>
        <v>466.67</v>
      </c>
      <c r="J327" s="401">
        <f>H327*I327</f>
        <v>466.67</v>
      </c>
    </row>
    <row r="328" spans="1:10">
      <c r="A328" s="413"/>
      <c r="B328" s="396"/>
      <c r="C328" s="396"/>
      <c r="D328" s="399" t="s">
        <v>957</v>
      </c>
      <c r="E328" s="399" t="s">
        <v>2994</v>
      </c>
      <c r="F328" s="396"/>
      <c r="G328" s="400" t="s">
        <v>2989</v>
      </c>
      <c r="H328" s="398"/>
      <c r="I328" s="396"/>
      <c r="J328" s="402">
        <v>5</v>
      </c>
    </row>
    <row r="329" spans="1:10">
      <c r="A329" s="413"/>
      <c r="B329" s="396"/>
      <c r="C329" s="396"/>
      <c r="D329" s="399" t="s">
        <v>959</v>
      </c>
      <c r="E329" s="399" t="s">
        <v>3046</v>
      </c>
      <c r="F329" s="396"/>
      <c r="G329" s="396"/>
      <c r="H329" s="398"/>
      <c r="I329" s="396"/>
      <c r="J329" s="402">
        <f>SUM(J321:J328)*12.5%</f>
        <v>162.6671</v>
      </c>
    </row>
    <row r="330" spans="1:10">
      <c r="A330" s="413"/>
      <c r="B330" s="396"/>
      <c r="C330" s="396"/>
      <c r="D330" s="399"/>
      <c r="E330" s="399"/>
      <c r="F330" s="396"/>
      <c r="G330" s="396"/>
      <c r="H330" s="398"/>
      <c r="I330" s="396"/>
      <c r="J330" s="401"/>
    </row>
    <row r="331" spans="1:10">
      <c r="A331" s="413"/>
      <c r="B331" s="396"/>
      <c r="C331" s="396"/>
      <c r="D331" s="398" t="s">
        <v>2995</v>
      </c>
      <c r="E331" s="396"/>
      <c r="F331" s="396"/>
      <c r="G331" s="396"/>
      <c r="H331" s="398"/>
      <c r="I331" s="396"/>
      <c r="J331" s="401">
        <f>SUM(J321:J329)</f>
        <v>1464.0039000000002</v>
      </c>
    </row>
    <row r="332" spans="1:10">
      <c r="A332" s="413"/>
      <c r="B332" s="396"/>
      <c r="C332" s="396"/>
      <c r="D332" s="399" t="s">
        <v>3047</v>
      </c>
      <c r="E332" s="396"/>
      <c r="F332" s="396"/>
      <c r="G332" s="396"/>
      <c r="H332" s="398"/>
      <c r="I332" s="396"/>
      <c r="J332" s="402">
        <f>J331/3</f>
        <v>488.00130000000007</v>
      </c>
    </row>
    <row r="333" spans="1:10" ht="67.5" customHeight="1">
      <c r="A333" s="412">
        <v>14.14</v>
      </c>
      <c r="B333" s="395" t="s">
        <v>2610</v>
      </c>
      <c r="C333" s="766" t="s">
        <v>1155</v>
      </c>
      <c r="D333" s="766"/>
      <c r="E333" s="766"/>
      <c r="F333" s="766"/>
      <c r="G333" s="396"/>
      <c r="H333" s="398"/>
      <c r="I333" s="396"/>
      <c r="J333" s="396"/>
    </row>
    <row r="334" spans="1:10">
      <c r="A334" s="413"/>
      <c r="B334" s="396"/>
      <c r="C334" s="398" t="s">
        <v>646</v>
      </c>
      <c r="D334" s="398" t="s">
        <v>1156</v>
      </c>
      <c r="E334" s="396"/>
      <c r="F334" s="396"/>
      <c r="G334" s="396"/>
      <c r="H334" s="398"/>
      <c r="I334" s="396"/>
      <c r="J334" s="396"/>
    </row>
    <row r="335" spans="1:10">
      <c r="A335" s="413"/>
      <c r="B335" s="396"/>
      <c r="C335" s="396"/>
      <c r="D335" s="398" t="s">
        <v>3048</v>
      </c>
      <c r="E335" s="396"/>
      <c r="F335" s="396"/>
      <c r="G335" s="396"/>
      <c r="H335" s="398"/>
      <c r="I335" s="396"/>
      <c r="J335" s="396"/>
    </row>
    <row r="336" spans="1:10">
      <c r="A336" s="413"/>
      <c r="B336" s="396"/>
      <c r="C336" s="396"/>
      <c r="D336" s="398" t="s">
        <v>3031</v>
      </c>
      <c r="E336" s="396"/>
      <c r="F336" s="396"/>
      <c r="G336" s="396"/>
      <c r="H336" s="398"/>
      <c r="I336" s="396"/>
      <c r="J336" s="396"/>
    </row>
    <row r="337" spans="1:10">
      <c r="A337" s="413"/>
      <c r="B337" s="396"/>
      <c r="C337" s="396"/>
      <c r="D337" s="399" t="s">
        <v>953</v>
      </c>
      <c r="E337" s="399" t="s">
        <v>1300</v>
      </c>
      <c r="F337" s="396"/>
      <c r="G337" s="396"/>
      <c r="H337" s="398"/>
      <c r="I337" s="396"/>
      <c r="J337" s="396"/>
    </row>
    <row r="338" spans="1:10">
      <c r="A338" s="413"/>
      <c r="B338" s="396"/>
      <c r="C338" s="396"/>
      <c r="D338" s="396"/>
      <c r="E338" s="398" t="s">
        <v>3049</v>
      </c>
      <c r="F338" s="396"/>
      <c r="G338" s="400" t="s">
        <v>1864</v>
      </c>
      <c r="H338" s="414">
        <v>14</v>
      </c>
      <c r="I338" s="401">
        <f>Material!$D$34</f>
        <v>75</v>
      </c>
      <c r="J338" s="401">
        <f>H338*I338</f>
        <v>1050</v>
      </c>
    </row>
    <row r="339" spans="1:10">
      <c r="A339" s="413"/>
      <c r="B339" s="396"/>
      <c r="C339" s="396"/>
      <c r="D339" s="396"/>
      <c r="E339" s="398" t="s">
        <v>3050</v>
      </c>
      <c r="F339" s="396"/>
      <c r="G339" s="400" t="s">
        <v>1864</v>
      </c>
      <c r="H339" s="414">
        <v>4</v>
      </c>
      <c r="I339" s="401">
        <f>Material!$D$34</f>
        <v>75</v>
      </c>
      <c r="J339" s="401">
        <f>H339*I339</f>
        <v>300</v>
      </c>
    </row>
    <row r="340" spans="1:10">
      <c r="A340" s="413"/>
      <c r="B340" s="396"/>
      <c r="C340" s="396"/>
      <c r="D340" s="396"/>
      <c r="E340" s="398" t="s">
        <v>67</v>
      </c>
      <c r="F340" s="396"/>
      <c r="G340" s="400" t="s">
        <v>3034</v>
      </c>
      <c r="H340" s="398">
        <v>0.75</v>
      </c>
      <c r="I340" s="401">
        <f>Material!D38</f>
        <v>90</v>
      </c>
      <c r="J340" s="401">
        <f>I340*H340</f>
        <v>67.5</v>
      </c>
    </row>
    <row r="341" spans="1:10">
      <c r="A341" s="413"/>
      <c r="B341" s="396"/>
      <c r="C341" s="396"/>
      <c r="D341" s="399" t="s">
        <v>955</v>
      </c>
      <c r="E341" s="399" t="s">
        <v>1230</v>
      </c>
      <c r="F341" s="396"/>
      <c r="G341" s="396"/>
      <c r="H341" s="398"/>
      <c r="I341" s="396"/>
      <c r="J341" s="396"/>
    </row>
    <row r="342" spans="1:10">
      <c r="A342" s="413"/>
      <c r="B342" s="396"/>
      <c r="C342" s="396"/>
      <c r="D342" s="396"/>
      <c r="E342" s="398" t="s">
        <v>17</v>
      </c>
      <c r="F342" s="396"/>
      <c r="G342" s="400" t="s">
        <v>4</v>
      </c>
      <c r="H342" s="398">
        <v>0.04</v>
      </c>
      <c r="I342" s="401">
        <f>Labour!D16</f>
        <v>466.67</v>
      </c>
      <c r="J342" s="401">
        <f>H342*I342</f>
        <v>18.666800000000002</v>
      </c>
    </row>
    <row r="343" spans="1:10">
      <c r="A343" s="413"/>
      <c r="B343" s="396"/>
      <c r="C343" s="396"/>
      <c r="D343" s="396"/>
      <c r="E343" s="398" t="s">
        <v>18</v>
      </c>
      <c r="F343" s="396"/>
      <c r="G343" s="400" t="s">
        <v>4</v>
      </c>
      <c r="H343" s="414">
        <v>1</v>
      </c>
      <c r="I343" s="401">
        <f>Labour!D17</f>
        <v>466.67</v>
      </c>
      <c r="J343" s="401">
        <f>H343*I343</f>
        <v>466.67</v>
      </c>
    </row>
    <row r="344" spans="1:10">
      <c r="A344" s="413"/>
      <c r="B344" s="396"/>
      <c r="C344" s="396"/>
      <c r="D344" s="399" t="s">
        <v>957</v>
      </c>
      <c r="E344" s="399" t="s">
        <v>3036</v>
      </c>
      <c r="F344" s="396"/>
      <c r="G344" s="400" t="s">
        <v>2989</v>
      </c>
      <c r="H344" s="398"/>
      <c r="I344" s="396"/>
      <c r="J344" s="402">
        <v>5</v>
      </c>
    </row>
    <row r="345" spans="1:10">
      <c r="A345" s="413"/>
      <c r="B345" s="396"/>
      <c r="C345" s="396"/>
      <c r="D345" s="399" t="s">
        <v>959</v>
      </c>
      <c r="E345" s="399" t="s">
        <v>1296</v>
      </c>
      <c r="F345" s="396"/>
      <c r="G345" s="396"/>
      <c r="H345" s="398"/>
      <c r="I345" s="396"/>
      <c r="J345" s="402">
        <f>SUM(J337:J344)*12.5%</f>
        <v>238.4796</v>
      </c>
    </row>
    <row r="346" spans="1:10">
      <c r="A346" s="413"/>
      <c r="B346" s="396"/>
      <c r="C346" s="396"/>
      <c r="D346" s="399"/>
      <c r="E346" s="399"/>
      <c r="F346" s="396"/>
      <c r="G346" s="396"/>
      <c r="H346" s="398"/>
      <c r="I346" s="396"/>
      <c r="J346" s="401"/>
    </row>
    <row r="347" spans="1:10">
      <c r="A347" s="413"/>
      <c r="B347" s="396"/>
      <c r="C347" s="396"/>
      <c r="D347" s="398" t="s">
        <v>2995</v>
      </c>
      <c r="E347" s="396"/>
      <c r="F347" s="396"/>
      <c r="G347" s="396"/>
      <c r="H347" s="398"/>
      <c r="I347" s="396"/>
      <c r="J347" s="401">
        <f>SUM(J337:J345)</f>
        <v>2146.3164000000002</v>
      </c>
    </row>
    <row r="348" spans="1:10">
      <c r="A348" s="413"/>
      <c r="B348" s="396"/>
      <c r="C348" s="396"/>
      <c r="D348" s="399" t="s">
        <v>3037</v>
      </c>
      <c r="E348" s="396"/>
      <c r="F348" s="396"/>
      <c r="G348" s="396"/>
      <c r="H348" s="398"/>
      <c r="I348" s="396"/>
      <c r="J348" s="402">
        <f>J347/3</f>
        <v>715.43880000000001</v>
      </c>
    </row>
    <row r="349" spans="1:10" ht="16.5" customHeight="1">
      <c r="A349" s="413"/>
      <c r="B349" s="396"/>
      <c r="C349" s="398" t="s">
        <v>650</v>
      </c>
      <c r="D349" s="398" t="s">
        <v>1157</v>
      </c>
      <c r="E349" s="396"/>
      <c r="F349" s="396"/>
      <c r="G349" s="396"/>
      <c r="H349" s="398"/>
      <c r="I349" s="396"/>
      <c r="J349" s="396"/>
    </row>
    <row r="350" spans="1:10">
      <c r="A350" s="413"/>
      <c r="B350" s="396"/>
      <c r="C350" s="396"/>
      <c r="D350" s="398" t="s">
        <v>2984</v>
      </c>
      <c r="E350" s="396"/>
      <c r="F350" s="396"/>
      <c r="G350" s="396"/>
      <c r="H350" s="398"/>
      <c r="I350" s="396"/>
      <c r="J350" s="396"/>
    </row>
    <row r="351" spans="1:10">
      <c r="A351" s="413"/>
      <c r="B351" s="396"/>
      <c r="C351" s="396"/>
      <c r="D351" s="398" t="s">
        <v>3031</v>
      </c>
      <c r="E351" s="396"/>
      <c r="F351" s="396"/>
      <c r="G351" s="396"/>
      <c r="H351" s="398"/>
      <c r="I351" s="396"/>
      <c r="J351" s="396"/>
    </row>
    <row r="352" spans="1:10">
      <c r="A352" s="413"/>
      <c r="B352" s="396"/>
      <c r="C352" s="396"/>
      <c r="D352" s="399" t="s">
        <v>953</v>
      </c>
      <c r="E352" s="399" t="s">
        <v>3032</v>
      </c>
      <c r="F352" s="396"/>
      <c r="G352" s="396"/>
      <c r="H352" s="398"/>
      <c r="I352" s="396"/>
      <c r="J352" s="396"/>
    </row>
    <row r="353" spans="1:10">
      <c r="A353" s="413"/>
      <c r="B353" s="396"/>
      <c r="C353" s="396"/>
      <c r="D353" s="396"/>
      <c r="E353" s="398" t="s">
        <v>3051</v>
      </c>
      <c r="F353" s="396"/>
      <c r="G353" s="400" t="s">
        <v>1864</v>
      </c>
      <c r="H353" s="414">
        <v>7</v>
      </c>
      <c r="I353" s="401">
        <f>Material!D31</f>
        <v>90</v>
      </c>
      <c r="J353" s="401">
        <f>I353*H353</f>
        <v>630</v>
      </c>
    </row>
    <row r="354" spans="1:10">
      <c r="A354" s="413"/>
      <c r="B354" s="396"/>
      <c r="C354" s="396"/>
      <c r="D354" s="396"/>
      <c r="E354" s="398" t="s">
        <v>3050</v>
      </c>
      <c r="F354" s="396"/>
      <c r="G354" s="400" t="s">
        <v>1864</v>
      </c>
      <c r="H354" s="414">
        <v>4</v>
      </c>
      <c r="I354" s="401">
        <f>Material!$D$34</f>
        <v>75</v>
      </c>
      <c r="J354" s="401">
        <f>H354*I354</f>
        <v>300</v>
      </c>
    </row>
    <row r="355" spans="1:10">
      <c r="A355" s="413"/>
      <c r="B355" s="396"/>
      <c r="C355" s="396"/>
      <c r="D355" s="396"/>
      <c r="E355" s="398" t="s">
        <v>67</v>
      </c>
      <c r="F355" s="396"/>
      <c r="G355" s="400" t="s">
        <v>3034</v>
      </c>
      <c r="H355" s="414">
        <v>1</v>
      </c>
      <c r="I355" s="401">
        <f>Material!D38</f>
        <v>90</v>
      </c>
      <c r="J355" s="401">
        <f>I355*H355</f>
        <v>90</v>
      </c>
    </row>
    <row r="356" spans="1:10">
      <c r="A356" s="413"/>
      <c r="B356" s="396"/>
      <c r="C356" s="396"/>
      <c r="D356" s="396"/>
      <c r="E356" s="398" t="s">
        <v>2988</v>
      </c>
      <c r="F356" s="396"/>
      <c r="G356" s="400" t="s">
        <v>2989</v>
      </c>
      <c r="H356" s="398"/>
      <c r="I356" s="396"/>
      <c r="J356" s="401">
        <v>10</v>
      </c>
    </row>
    <row r="357" spans="1:10">
      <c r="A357" s="413"/>
      <c r="B357" s="396"/>
      <c r="C357" s="396"/>
      <c r="D357" s="399" t="s">
        <v>955</v>
      </c>
      <c r="E357" s="399" t="s">
        <v>1230</v>
      </c>
      <c r="F357" s="396"/>
      <c r="G357" s="396"/>
      <c r="H357" s="398"/>
      <c r="I357" s="396"/>
      <c r="J357" s="396"/>
    </row>
    <row r="358" spans="1:10">
      <c r="A358" s="413"/>
      <c r="B358" s="396"/>
      <c r="C358" s="396"/>
      <c r="D358" s="396"/>
      <c r="E358" s="398" t="s">
        <v>17</v>
      </c>
      <c r="F358" s="396"/>
      <c r="G358" s="400" t="s">
        <v>4</v>
      </c>
      <c r="H358" s="398">
        <v>0.06</v>
      </c>
      <c r="I358" s="401">
        <f>Labour!D16</f>
        <v>466.67</v>
      </c>
      <c r="J358" s="401">
        <f>H358*I358</f>
        <v>28.0002</v>
      </c>
    </row>
    <row r="359" spans="1:10">
      <c r="A359" s="413"/>
      <c r="B359" s="396"/>
      <c r="C359" s="396"/>
      <c r="D359" s="396"/>
      <c r="E359" s="398" t="s">
        <v>18</v>
      </c>
      <c r="F359" s="396"/>
      <c r="G359" s="400" t="s">
        <v>4</v>
      </c>
      <c r="H359" s="414">
        <v>1.4</v>
      </c>
      <c r="I359" s="401">
        <f>Labour!D17</f>
        <v>466.67</v>
      </c>
      <c r="J359" s="401">
        <f>H359*I359</f>
        <v>653.33799999999997</v>
      </c>
    </row>
    <row r="360" spans="1:10">
      <c r="A360" s="413"/>
      <c r="B360" s="396"/>
      <c r="C360" s="396"/>
      <c r="D360" s="399" t="s">
        <v>957</v>
      </c>
      <c r="E360" s="399" t="s">
        <v>2994</v>
      </c>
      <c r="F360" s="396"/>
      <c r="G360" s="400" t="s">
        <v>2989</v>
      </c>
      <c r="H360" s="398"/>
      <c r="I360" s="396"/>
      <c r="J360" s="402">
        <v>5</v>
      </c>
    </row>
    <row r="361" spans="1:10">
      <c r="A361" s="413"/>
      <c r="B361" s="396"/>
      <c r="C361" s="396"/>
      <c r="D361" s="399" t="s">
        <v>959</v>
      </c>
      <c r="E361" s="399" t="s">
        <v>1296</v>
      </c>
      <c r="F361" s="396"/>
      <c r="G361" s="396"/>
      <c r="H361" s="398"/>
      <c r="I361" s="396"/>
      <c r="J361" s="402">
        <f>SUM(J353:J360)*12.5%</f>
        <v>214.54227499999999</v>
      </c>
    </row>
    <row r="362" spans="1:10" ht="9.75" customHeight="1">
      <c r="A362" s="413"/>
      <c r="B362" s="396"/>
      <c r="C362" s="396"/>
      <c r="D362" s="399"/>
      <c r="E362" s="399"/>
      <c r="F362" s="396"/>
      <c r="G362" s="396"/>
      <c r="H362" s="398"/>
      <c r="I362" s="396"/>
      <c r="J362" s="401"/>
    </row>
    <row r="363" spans="1:10">
      <c r="A363" s="413"/>
      <c r="B363" s="396"/>
      <c r="C363" s="396"/>
      <c r="D363" s="396"/>
      <c r="E363" s="398" t="s">
        <v>2995</v>
      </c>
      <c r="F363" s="396"/>
      <c r="G363" s="396"/>
      <c r="H363" s="398"/>
      <c r="I363" s="396"/>
      <c r="J363" s="401">
        <f>SUM(J353:J361)</f>
        <v>1930.8804749999999</v>
      </c>
    </row>
    <row r="364" spans="1:10">
      <c r="A364" s="413"/>
      <c r="B364" s="396"/>
      <c r="C364" s="396"/>
      <c r="D364" s="396"/>
      <c r="E364" s="399" t="s">
        <v>3037</v>
      </c>
      <c r="F364" s="396"/>
      <c r="G364" s="396"/>
      <c r="H364" s="398"/>
      <c r="I364" s="396"/>
      <c r="J364" s="402">
        <f>J363/3</f>
        <v>643.62682499999994</v>
      </c>
    </row>
    <row r="365" spans="1:10" ht="117" customHeight="1">
      <c r="A365" s="412">
        <v>14.15</v>
      </c>
      <c r="B365" s="395" t="s">
        <v>2610</v>
      </c>
      <c r="C365" s="766" t="s">
        <v>1158</v>
      </c>
      <c r="D365" s="766"/>
      <c r="E365" s="766"/>
      <c r="F365" s="766"/>
      <c r="G365" s="396"/>
      <c r="H365" s="398"/>
      <c r="I365" s="396"/>
      <c r="J365" s="396"/>
    </row>
    <row r="366" spans="1:10">
      <c r="A366" s="413"/>
      <c r="B366" s="396"/>
      <c r="C366" s="398" t="s">
        <v>3048</v>
      </c>
      <c r="D366" s="396"/>
      <c r="E366" s="396"/>
      <c r="F366" s="396"/>
      <c r="G366" s="396"/>
      <c r="H366" s="398"/>
      <c r="I366" s="396"/>
      <c r="J366" s="396"/>
    </row>
    <row r="367" spans="1:10">
      <c r="A367" s="413"/>
      <c r="B367" s="396"/>
      <c r="C367" s="398" t="s">
        <v>3052</v>
      </c>
      <c r="D367" s="396"/>
      <c r="E367" s="396"/>
      <c r="F367" s="396"/>
      <c r="G367" s="396"/>
      <c r="H367" s="398"/>
      <c r="I367" s="396"/>
      <c r="J367" s="396"/>
    </row>
    <row r="368" spans="1:10">
      <c r="A368" s="413"/>
      <c r="B368" s="396"/>
      <c r="C368" s="399" t="s">
        <v>953</v>
      </c>
      <c r="D368" s="399" t="s">
        <v>1300</v>
      </c>
      <c r="E368" s="396"/>
      <c r="F368" s="396"/>
      <c r="G368" s="396"/>
      <c r="H368" s="398"/>
      <c r="I368" s="396"/>
      <c r="J368" s="396"/>
    </row>
    <row r="369" spans="1:10">
      <c r="A369" s="413"/>
      <c r="B369" s="396"/>
      <c r="C369" s="396"/>
      <c r="D369" s="398" t="s">
        <v>3053</v>
      </c>
      <c r="E369" s="396"/>
      <c r="F369" s="396"/>
      <c r="G369" s="400" t="s">
        <v>1864</v>
      </c>
      <c r="H369" s="414">
        <v>15</v>
      </c>
      <c r="I369" s="401">
        <f>Material!D33</f>
        <v>145</v>
      </c>
      <c r="J369" s="401">
        <f>I369*H369</f>
        <v>2175</v>
      </c>
    </row>
    <row r="370" spans="1:10">
      <c r="A370" s="413"/>
      <c r="B370" s="396"/>
      <c r="C370" s="396"/>
      <c r="D370" s="398" t="s">
        <v>3054</v>
      </c>
      <c r="E370" s="396"/>
      <c r="F370" s="396"/>
      <c r="G370" s="400" t="s">
        <v>1864</v>
      </c>
      <c r="H370" s="414">
        <v>6</v>
      </c>
      <c r="I370" s="401">
        <f>Material!$D$35</f>
        <v>85</v>
      </c>
      <c r="J370" s="401">
        <f>H370*I370</f>
        <v>510</v>
      </c>
    </row>
    <row r="371" spans="1:10">
      <c r="A371" s="413"/>
      <c r="B371" s="396"/>
      <c r="C371" s="396"/>
      <c r="D371" s="398" t="s">
        <v>67</v>
      </c>
      <c r="E371" s="396"/>
      <c r="F371" s="396"/>
      <c r="G371" s="400" t="s">
        <v>3034</v>
      </c>
      <c r="H371" s="414">
        <v>2</v>
      </c>
      <c r="I371" s="401">
        <f>Material!D38</f>
        <v>90</v>
      </c>
      <c r="J371" s="401">
        <f>I371*H371</f>
        <v>180</v>
      </c>
    </row>
    <row r="372" spans="1:10">
      <c r="A372" s="413"/>
      <c r="B372" s="396"/>
      <c r="C372" s="396"/>
      <c r="D372" s="398" t="s">
        <v>3055</v>
      </c>
      <c r="E372" s="396"/>
      <c r="F372" s="396"/>
      <c r="G372" s="400" t="s">
        <v>2989</v>
      </c>
      <c r="H372" s="398"/>
      <c r="I372" s="396"/>
      <c r="J372" s="401">
        <v>10</v>
      </c>
    </row>
    <row r="373" spans="1:10">
      <c r="A373" s="413"/>
      <c r="B373" s="396"/>
      <c r="C373" s="399" t="s">
        <v>955</v>
      </c>
      <c r="D373" s="399" t="s">
        <v>1230</v>
      </c>
      <c r="E373" s="396"/>
      <c r="F373" s="396"/>
      <c r="G373" s="396"/>
      <c r="H373" s="398"/>
      <c r="I373" s="396"/>
      <c r="J373" s="396"/>
    </row>
    <row r="374" spans="1:10">
      <c r="A374" s="413"/>
      <c r="B374" s="396"/>
      <c r="C374" s="396"/>
      <c r="D374" s="398" t="s">
        <v>17</v>
      </c>
      <c r="E374" s="396"/>
      <c r="F374" s="396"/>
      <c r="G374" s="400" t="s">
        <v>4</v>
      </c>
      <c r="H374" s="398">
        <v>0.06</v>
      </c>
      <c r="I374" s="401">
        <f>Labour!D16</f>
        <v>466.67</v>
      </c>
      <c r="J374" s="401">
        <f>H374*I374</f>
        <v>28.0002</v>
      </c>
    </row>
    <row r="375" spans="1:10">
      <c r="A375" s="413"/>
      <c r="B375" s="396"/>
      <c r="C375" s="396"/>
      <c r="D375" s="398" t="s">
        <v>18</v>
      </c>
      <c r="E375" s="396"/>
      <c r="F375" s="396"/>
      <c r="G375" s="400" t="s">
        <v>4</v>
      </c>
      <c r="H375" s="414">
        <v>1.5</v>
      </c>
      <c r="I375" s="401">
        <f>Labour!D17</f>
        <v>466.67</v>
      </c>
      <c r="J375" s="401">
        <f>H375*I375</f>
        <v>700.005</v>
      </c>
    </row>
    <row r="376" spans="1:10">
      <c r="A376" s="413"/>
      <c r="B376" s="396"/>
      <c r="C376" s="399" t="s">
        <v>957</v>
      </c>
      <c r="D376" s="399" t="s">
        <v>2994</v>
      </c>
      <c r="E376" s="396"/>
      <c r="F376" s="396"/>
      <c r="G376" s="400" t="s">
        <v>2989</v>
      </c>
      <c r="H376" s="398"/>
      <c r="I376" s="396"/>
      <c r="J376" s="402">
        <v>5</v>
      </c>
    </row>
    <row r="377" spans="1:10">
      <c r="A377" s="413"/>
      <c r="B377" s="396"/>
      <c r="C377" s="399" t="s">
        <v>959</v>
      </c>
      <c r="D377" s="399" t="s">
        <v>1296</v>
      </c>
      <c r="E377" s="396"/>
      <c r="F377" s="396"/>
      <c r="G377" s="396"/>
      <c r="H377" s="398"/>
      <c r="I377" s="396"/>
      <c r="J377" s="402">
        <f>SUM(J369:J376)*12.5%</f>
        <v>451.00065000000001</v>
      </c>
    </row>
    <row r="378" spans="1:10" ht="7.5" customHeight="1">
      <c r="A378" s="413"/>
      <c r="B378" s="396"/>
      <c r="C378" s="399"/>
      <c r="D378" s="399"/>
      <c r="E378" s="396"/>
      <c r="F378" s="396"/>
      <c r="G378" s="396"/>
      <c r="H378" s="398"/>
      <c r="I378" s="396"/>
      <c r="J378" s="401"/>
    </row>
    <row r="379" spans="1:10">
      <c r="A379" s="413"/>
      <c r="B379" s="396"/>
      <c r="C379" s="398" t="s">
        <v>2991</v>
      </c>
      <c r="D379" s="396"/>
      <c r="E379" s="396"/>
      <c r="F379" s="396"/>
      <c r="G379" s="396"/>
      <c r="H379" s="398"/>
      <c r="I379" s="396"/>
      <c r="J379" s="401">
        <f>SUM(J369:J377)</f>
        <v>4059.00585</v>
      </c>
    </row>
    <row r="380" spans="1:10">
      <c r="A380" s="413"/>
      <c r="B380" s="396"/>
      <c r="C380" s="399" t="s">
        <v>3037</v>
      </c>
      <c r="D380" s="396"/>
      <c r="E380" s="396"/>
      <c r="F380" s="396"/>
      <c r="G380" s="396"/>
      <c r="H380" s="398"/>
      <c r="I380" s="396"/>
      <c r="J380" s="402">
        <f>J379/3</f>
        <v>1353.0019500000001</v>
      </c>
    </row>
    <row r="381" spans="1:10" ht="66.75" customHeight="1">
      <c r="A381" s="412">
        <v>14.16</v>
      </c>
      <c r="B381" s="395">
        <v>1300</v>
      </c>
      <c r="C381" s="766" t="s">
        <v>1159</v>
      </c>
      <c r="D381" s="766"/>
      <c r="E381" s="766"/>
      <c r="F381" s="766"/>
      <c r="G381" s="396"/>
      <c r="H381" s="398"/>
      <c r="I381" s="396"/>
      <c r="J381" s="396"/>
    </row>
    <row r="382" spans="1:10">
      <c r="A382" s="413"/>
      <c r="B382" s="396"/>
      <c r="C382" s="398" t="s">
        <v>3056</v>
      </c>
      <c r="D382" s="396"/>
      <c r="E382" s="396"/>
      <c r="F382" s="396"/>
      <c r="G382" s="396"/>
      <c r="H382" s="398"/>
      <c r="I382" s="396"/>
      <c r="J382" s="396"/>
    </row>
    <row r="383" spans="1:10">
      <c r="A383" s="413"/>
      <c r="B383" s="396"/>
      <c r="C383" s="398" t="s">
        <v>3057</v>
      </c>
      <c r="D383" s="396"/>
      <c r="E383" s="396"/>
      <c r="F383" s="396"/>
      <c r="G383" s="396"/>
      <c r="H383" s="398"/>
      <c r="I383" s="396"/>
      <c r="J383" s="396"/>
    </row>
    <row r="384" spans="1:10">
      <c r="A384" s="413"/>
      <c r="B384" s="396"/>
      <c r="C384" s="399" t="s">
        <v>953</v>
      </c>
      <c r="D384" s="399" t="s">
        <v>1300</v>
      </c>
      <c r="E384" s="396"/>
      <c r="F384" s="396"/>
      <c r="G384" s="396"/>
      <c r="H384" s="398"/>
      <c r="I384" s="396"/>
      <c r="J384" s="396"/>
    </row>
    <row r="385" spans="1:10" ht="12.75" customHeight="1">
      <c r="A385" s="413"/>
      <c r="B385" s="396"/>
      <c r="C385" s="396"/>
      <c r="D385" s="765" t="s">
        <v>3058</v>
      </c>
      <c r="E385" s="765"/>
      <c r="F385" s="765"/>
      <c r="G385" s="400" t="s">
        <v>1864</v>
      </c>
      <c r="H385" s="414">
        <v>67</v>
      </c>
      <c r="I385" s="401">
        <f>Material!$D$35</f>
        <v>85</v>
      </c>
      <c r="J385" s="401">
        <f>H385*I385</f>
        <v>5695</v>
      </c>
    </row>
    <row r="386" spans="1:10" ht="12.75" customHeight="1">
      <c r="A386" s="413"/>
      <c r="B386" s="396"/>
      <c r="C386" s="396"/>
      <c r="D386" s="765" t="s">
        <v>3059</v>
      </c>
      <c r="E386" s="765"/>
      <c r="F386" s="765"/>
      <c r="G386" s="400" t="s">
        <v>1864</v>
      </c>
      <c r="H386" s="414">
        <v>6</v>
      </c>
      <c r="I386" s="401">
        <f>Material!$D$35</f>
        <v>85</v>
      </c>
      <c r="J386" s="401">
        <f>H386*I386</f>
        <v>510</v>
      </c>
    </row>
    <row r="387" spans="1:10" ht="12.75" customHeight="1">
      <c r="A387" s="413"/>
      <c r="B387" s="396"/>
      <c r="C387" s="396"/>
      <c r="D387" s="765" t="s">
        <v>3060</v>
      </c>
      <c r="E387" s="765"/>
      <c r="F387" s="765"/>
      <c r="G387" s="400" t="s">
        <v>65</v>
      </c>
      <c r="H387" s="414">
        <v>10</v>
      </c>
      <c r="I387" s="401">
        <f>Material!D42/1000</f>
        <v>47.59</v>
      </c>
      <c r="J387" s="401">
        <f>I387*H387</f>
        <v>475.90000000000003</v>
      </c>
    </row>
    <row r="388" spans="1:10">
      <c r="A388" s="413"/>
      <c r="B388" s="396"/>
      <c r="C388" s="399" t="s">
        <v>955</v>
      </c>
      <c r="D388" s="399" t="s">
        <v>1230</v>
      </c>
      <c r="E388" s="396"/>
      <c r="F388" s="396"/>
      <c r="G388" s="396"/>
      <c r="H388" s="398"/>
      <c r="I388" s="396"/>
      <c r="J388" s="396"/>
    </row>
    <row r="389" spans="1:10">
      <c r="A389" s="413"/>
      <c r="B389" s="396"/>
      <c r="C389" s="396"/>
      <c r="D389" s="398" t="s">
        <v>17</v>
      </c>
      <c r="E389" s="396"/>
      <c r="F389" s="396"/>
      <c r="G389" s="400" t="s">
        <v>4</v>
      </c>
      <c r="H389" s="398">
        <v>0.06</v>
      </c>
      <c r="I389" s="401">
        <f>Labour!D16</f>
        <v>466.67</v>
      </c>
      <c r="J389" s="401">
        <f>H389*I389</f>
        <v>28.0002</v>
      </c>
    </row>
    <row r="390" spans="1:10">
      <c r="A390" s="413"/>
      <c r="B390" s="396"/>
      <c r="C390" s="396"/>
      <c r="D390" s="398" t="s">
        <v>18</v>
      </c>
      <c r="E390" s="396"/>
      <c r="F390" s="396"/>
      <c r="G390" s="400" t="s">
        <v>4</v>
      </c>
      <c r="H390" s="414">
        <v>1.5</v>
      </c>
      <c r="I390" s="401">
        <f>Labour!D17</f>
        <v>466.67</v>
      </c>
      <c r="J390" s="401">
        <f>H390*I390</f>
        <v>700.005</v>
      </c>
    </row>
    <row r="391" spans="1:10">
      <c r="A391" s="413"/>
      <c r="B391" s="396"/>
      <c r="C391" s="399" t="s">
        <v>957</v>
      </c>
      <c r="D391" s="399" t="s">
        <v>3061</v>
      </c>
      <c r="E391" s="396"/>
      <c r="F391" s="396"/>
      <c r="G391" s="400" t="s">
        <v>2989</v>
      </c>
      <c r="H391" s="398"/>
      <c r="I391" s="396"/>
      <c r="J391" s="402">
        <v>5</v>
      </c>
    </row>
    <row r="392" spans="1:10">
      <c r="A392" s="413"/>
      <c r="B392" s="396"/>
      <c r="C392" s="399" t="s">
        <v>959</v>
      </c>
      <c r="D392" s="399" t="s">
        <v>1296</v>
      </c>
      <c r="E392" s="396"/>
      <c r="F392" s="396"/>
      <c r="G392" s="396"/>
      <c r="H392" s="398"/>
      <c r="I392" s="396"/>
      <c r="J392" s="402">
        <f>SUM(J384:J391)*12.5%</f>
        <v>926.73815000000002</v>
      </c>
    </row>
    <row r="393" spans="1:10">
      <c r="A393" s="413"/>
      <c r="B393" s="396"/>
      <c r="C393" s="399"/>
      <c r="D393" s="399"/>
      <c r="E393" s="396"/>
      <c r="F393" s="396"/>
      <c r="G393" s="396"/>
      <c r="H393" s="398"/>
      <c r="I393" s="396"/>
      <c r="J393" s="401"/>
    </row>
    <row r="394" spans="1:10">
      <c r="A394" s="413"/>
      <c r="B394" s="396"/>
      <c r="C394" s="398" t="s">
        <v>3062</v>
      </c>
      <c r="D394" s="396"/>
      <c r="E394" s="396"/>
      <c r="F394" s="396"/>
      <c r="G394" s="396"/>
      <c r="H394" s="398"/>
      <c r="I394" s="396"/>
      <c r="J394" s="401">
        <f>SUM(J384:J392)</f>
        <v>8340.6433500000003</v>
      </c>
    </row>
    <row r="395" spans="1:10">
      <c r="A395" s="413"/>
      <c r="B395" s="396"/>
      <c r="C395" s="399" t="s">
        <v>3063</v>
      </c>
      <c r="D395" s="396"/>
      <c r="E395" s="396"/>
      <c r="F395" s="396"/>
      <c r="G395" s="396"/>
      <c r="H395" s="398"/>
      <c r="I395" s="396"/>
      <c r="J395" s="402">
        <f>J394/10</f>
        <v>834.06433500000003</v>
      </c>
    </row>
    <row r="396" spans="1:10" ht="117.75" customHeight="1">
      <c r="A396" s="412">
        <v>14.17</v>
      </c>
      <c r="B396" s="395" t="s">
        <v>2610</v>
      </c>
      <c r="C396" s="766" t="s">
        <v>1160</v>
      </c>
      <c r="D396" s="766"/>
      <c r="E396" s="766"/>
      <c r="F396" s="766"/>
      <c r="G396" s="396"/>
      <c r="H396" s="398"/>
      <c r="I396" s="396"/>
      <c r="J396" s="396"/>
    </row>
    <row r="397" spans="1:10">
      <c r="A397" s="413"/>
      <c r="B397" s="396"/>
      <c r="C397" s="398" t="s">
        <v>3064</v>
      </c>
      <c r="D397" s="396"/>
      <c r="E397" s="396"/>
      <c r="F397" s="396"/>
      <c r="G397" s="396"/>
      <c r="H397" s="398"/>
      <c r="I397" s="396"/>
      <c r="J397" s="396"/>
    </row>
    <row r="398" spans="1:10">
      <c r="A398" s="413"/>
      <c r="B398" s="396"/>
      <c r="C398" s="398" t="s">
        <v>3065</v>
      </c>
      <c r="D398" s="396"/>
      <c r="E398" s="396"/>
      <c r="F398" s="396"/>
      <c r="G398" s="396"/>
      <c r="H398" s="398"/>
      <c r="I398" s="396"/>
      <c r="J398" s="396"/>
    </row>
    <row r="399" spans="1:10">
      <c r="A399" s="413"/>
      <c r="B399" s="396"/>
      <c r="C399" s="399" t="s">
        <v>953</v>
      </c>
      <c r="D399" s="399" t="s">
        <v>2717</v>
      </c>
      <c r="E399" s="396"/>
      <c r="F399" s="396"/>
      <c r="G399" s="396"/>
      <c r="H399" s="398"/>
      <c r="I399" s="396"/>
      <c r="J399" s="396"/>
    </row>
    <row r="400" spans="1:10">
      <c r="A400" s="413"/>
      <c r="B400" s="396"/>
      <c r="C400" s="396"/>
      <c r="D400" s="398" t="s">
        <v>3066</v>
      </c>
      <c r="E400" s="396"/>
      <c r="F400" s="396"/>
      <c r="G400" s="400" t="s">
        <v>2260</v>
      </c>
      <c r="H400" s="414">
        <v>68</v>
      </c>
      <c r="I400" s="401">
        <f>Material!D99</f>
        <v>3500</v>
      </c>
      <c r="J400" s="401">
        <f>H400*I400</f>
        <v>238000</v>
      </c>
    </row>
    <row r="401" spans="1:10" ht="15.75" customHeight="1">
      <c r="A401" s="413"/>
      <c r="B401" s="396"/>
      <c r="C401" s="396"/>
      <c r="D401" s="765" t="s">
        <v>3067</v>
      </c>
      <c r="E401" s="765"/>
      <c r="F401" s="765"/>
      <c r="G401" s="400" t="s">
        <v>29</v>
      </c>
      <c r="H401" s="398">
        <v>0.40400000000000003</v>
      </c>
      <c r="I401" s="401">
        <f>Material!D100</f>
        <v>35000</v>
      </c>
      <c r="J401" s="401">
        <f>H401*I401</f>
        <v>14140</v>
      </c>
    </row>
    <row r="402" spans="1:10">
      <c r="A402" s="413"/>
      <c r="B402" s="396"/>
      <c r="C402" s="396"/>
      <c r="D402" s="398" t="s">
        <v>3068</v>
      </c>
      <c r="E402" s="396"/>
      <c r="F402" s="396"/>
      <c r="G402" s="400" t="s">
        <v>3069</v>
      </c>
      <c r="H402" s="414">
        <v>10</v>
      </c>
      <c r="I402" s="401">
        <f>Material!D107/1000</f>
        <v>9.7000000000000003E-2</v>
      </c>
      <c r="J402" s="401">
        <f>H402*I402</f>
        <v>0.97</v>
      </c>
    </row>
    <row r="403" spans="1:10">
      <c r="A403" s="413"/>
      <c r="B403" s="396"/>
      <c r="C403" s="396"/>
      <c r="D403" s="398" t="s">
        <v>3070</v>
      </c>
      <c r="E403" s="396"/>
      <c r="F403" s="396"/>
      <c r="G403" s="400" t="s">
        <v>1864</v>
      </c>
      <c r="H403" s="414">
        <v>5</v>
      </c>
      <c r="I403" s="401">
        <f>Material!D32</f>
        <v>105</v>
      </c>
      <c r="J403" s="401">
        <f>H403*I403</f>
        <v>525</v>
      </c>
    </row>
    <row r="404" spans="1:10">
      <c r="A404" s="413"/>
      <c r="B404" s="396"/>
      <c r="C404" s="396"/>
      <c r="D404" s="398" t="s">
        <v>3071</v>
      </c>
      <c r="E404" s="396"/>
      <c r="F404" s="396"/>
      <c r="G404" s="400" t="s">
        <v>1864</v>
      </c>
      <c r="H404" s="414">
        <v>5</v>
      </c>
      <c r="I404" s="401">
        <f>Material!$D$35</f>
        <v>85</v>
      </c>
      <c r="J404" s="401">
        <f>H404*I404</f>
        <v>425</v>
      </c>
    </row>
    <row r="405" spans="1:10">
      <c r="A405" s="413"/>
      <c r="B405" s="396"/>
      <c r="C405" s="396"/>
      <c r="D405" s="398" t="s">
        <v>3072</v>
      </c>
      <c r="E405" s="396"/>
      <c r="F405" s="396"/>
      <c r="G405" s="400" t="s">
        <v>2989</v>
      </c>
      <c r="H405" s="398"/>
      <c r="I405" s="396"/>
      <c r="J405" s="401">
        <v>100</v>
      </c>
    </row>
    <row r="406" spans="1:10">
      <c r="A406" s="413"/>
      <c r="B406" s="396"/>
      <c r="C406" s="396"/>
      <c r="D406" s="398" t="s">
        <v>3060</v>
      </c>
      <c r="E406" s="396"/>
      <c r="F406" s="396"/>
      <c r="G406" s="400" t="s">
        <v>2989</v>
      </c>
      <c r="H406" s="398"/>
      <c r="I406" s="396"/>
      <c r="J406" s="401">
        <v>100</v>
      </c>
    </row>
    <row r="407" spans="1:10">
      <c r="A407" s="413"/>
      <c r="B407" s="396"/>
      <c r="C407" s="399" t="s">
        <v>955</v>
      </c>
      <c r="D407" s="399" t="s">
        <v>1230</v>
      </c>
      <c r="E407" s="396"/>
      <c r="F407" s="396"/>
      <c r="G407" s="396"/>
      <c r="H407" s="398"/>
      <c r="I407" s="396"/>
      <c r="J407" s="396"/>
    </row>
    <row r="408" spans="1:10">
      <c r="A408" s="413"/>
      <c r="B408" s="396"/>
      <c r="C408" s="396"/>
      <c r="D408" s="398" t="s">
        <v>8</v>
      </c>
      <c r="E408" s="396"/>
      <c r="F408" s="396"/>
      <c r="G408" s="400" t="s">
        <v>1864</v>
      </c>
      <c r="H408" s="414">
        <v>1.2</v>
      </c>
      <c r="I408" s="401">
        <f>Labour!D14</f>
        <v>642.33000000000004</v>
      </c>
      <c r="J408" s="401">
        <f>H408*I408</f>
        <v>770.79600000000005</v>
      </c>
    </row>
    <row r="409" spans="1:10">
      <c r="A409" s="413"/>
      <c r="B409" s="396"/>
      <c r="C409" s="396"/>
      <c r="D409" s="398" t="s">
        <v>17</v>
      </c>
      <c r="E409" s="396"/>
      <c r="F409" s="396"/>
      <c r="G409" s="400" t="s">
        <v>1864</v>
      </c>
      <c r="H409" s="414">
        <v>1.2</v>
      </c>
      <c r="I409" s="401">
        <f>Labour!D16</f>
        <v>466.67</v>
      </c>
      <c r="J409" s="401">
        <f>H409*I409</f>
        <v>560.00400000000002</v>
      </c>
    </row>
    <row r="410" spans="1:10">
      <c r="A410" s="413"/>
      <c r="B410" s="396"/>
      <c r="C410" s="396"/>
      <c r="D410" s="398" t="s">
        <v>18</v>
      </c>
      <c r="E410" s="396"/>
      <c r="F410" s="396"/>
      <c r="G410" s="400" t="s">
        <v>1864</v>
      </c>
      <c r="H410" s="414">
        <v>30</v>
      </c>
      <c r="I410" s="401">
        <f>Labour!D17</f>
        <v>466.67</v>
      </c>
      <c r="J410" s="401">
        <f>H410*I410</f>
        <v>14000.1</v>
      </c>
    </row>
    <row r="411" spans="1:10">
      <c r="A411" s="413"/>
      <c r="B411" s="396"/>
      <c r="C411" s="399" t="s">
        <v>957</v>
      </c>
      <c r="D411" s="399" t="s">
        <v>2994</v>
      </c>
      <c r="E411" s="396"/>
      <c r="F411" s="396"/>
      <c r="G411" s="400" t="s">
        <v>2989</v>
      </c>
      <c r="H411" s="398"/>
      <c r="I411" s="396"/>
      <c r="J411" s="402">
        <v>50</v>
      </c>
    </row>
    <row r="412" spans="1:10">
      <c r="A412" s="413"/>
      <c r="B412" s="396"/>
      <c r="C412" s="399" t="s">
        <v>959</v>
      </c>
      <c r="D412" s="399" t="s">
        <v>1296</v>
      </c>
      <c r="E412" s="396"/>
      <c r="F412" s="396"/>
      <c r="G412" s="396"/>
      <c r="H412" s="398"/>
      <c r="I412" s="396"/>
      <c r="J412" s="402">
        <f>SUM(J400:J411)*12.5%</f>
        <v>33583.983749999999</v>
      </c>
    </row>
    <row r="413" spans="1:10">
      <c r="A413" s="413"/>
      <c r="B413" s="396"/>
      <c r="C413" s="399"/>
      <c r="D413" s="399"/>
      <c r="E413" s="396"/>
      <c r="F413" s="396"/>
      <c r="G413" s="396"/>
      <c r="H413" s="398"/>
      <c r="I413" s="396"/>
      <c r="J413" s="401"/>
    </row>
    <row r="414" spans="1:10">
      <c r="A414" s="413"/>
      <c r="B414" s="396"/>
      <c r="C414" s="398" t="s">
        <v>3073</v>
      </c>
      <c r="D414" s="396"/>
      <c r="E414" s="396"/>
      <c r="F414" s="396"/>
      <c r="G414" s="396"/>
      <c r="H414" s="398"/>
      <c r="I414" s="396"/>
      <c r="J414" s="401">
        <f>SUM(J400:J412)</f>
        <v>302255.85375000001</v>
      </c>
    </row>
    <row r="415" spans="1:10">
      <c r="A415" s="413"/>
      <c r="B415" s="396"/>
      <c r="C415" s="399" t="s">
        <v>3074</v>
      </c>
      <c r="D415" s="396"/>
      <c r="E415" s="396"/>
      <c r="F415" s="396"/>
      <c r="G415" s="396"/>
      <c r="H415" s="398"/>
      <c r="I415" s="396"/>
      <c r="J415" s="402">
        <f>J414/4</f>
        <v>75563.963437500002</v>
      </c>
    </row>
    <row r="416" spans="1:10" ht="40.5" customHeight="1">
      <c r="A416" s="412">
        <v>14.18</v>
      </c>
      <c r="B416" s="395" t="s">
        <v>2610</v>
      </c>
      <c r="C416" s="766" t="s">
        <v>1161</v>
      </c>
      <c r="D416" s="766"/>
      <c r="E416" s="766"/>
      <c r="F416" s="766"/>
      <c r="G416" s="396"/>
      <c r="H416" s="398"/>
      <c r="I416" s="396"/>
      <c r="J416" s="396"/>
    </row>
    <row r="417" spans="1:10">
      <c r="A417" s="413"/>
      <c r="B417" s="396"/>
      <c r="C417" s="398" t="s">
        <v>3075</v>
      </c>
      <c r="D417" s="396"/>
      <c r="E417" s="396"/>
      <c r="F417" s="396"/>
      <c r="G417" s="396"/>
      <c r="H417" s="398"/>
      <c r="I417" s="396"/>
      <c r="J417" s="396"/>
    </row>
    <row r="418" spans="1:10">
      <c r="A418" s="413"/>
      <c r="B418" s="396"/>
      <c r="C418" s="398" t="s">
        <v>3076</v>
      </c>
      <c r="D418" s="396"/>
      <c r="E418" s="396"/>
      <c r="F418" s="396"/>
      <c r="G418" s="396"/>
      <c r="H418" s="398"/>
      <c r="I418" s="396"/>
      <c r="J418" s="396"/>
    </row>
    <row r="419" spans="1:10">
      <c r="A419" s="413"/>
      <c r="B419" s="396"/>
      <c r="C419" s="399" t="s">
        <v>953</v>
      </c>
      <c r="D419" s="399" t="s">
        <v>1230</v>
      </c>
      <c r="E419" s="396"/>
      <c r="F419" s="396"/>
      <c r="G419" s="396"/>
      <c r="H419" s="398"/>
      <c r="I419" s="396"/>
      <c r="J419" s="396"/>
    </row>
    <row r="420" spans="1:10">
      <c r="A420" s="413"/>
      <c r="B420" s="396"/>
      <c r="C420" s="396"/>
      <c r="D420" s="398" t="s">
        <v>18</v>
      </c>
      <c r="E420" s="396"/>
      <c r="F420" s="396"/>
      <c r="G420" s="400" t="s">
        <v>4</v>
      </c>
      <c r="H420" s="414">
        <v>5</v>
      </c>
      <c r="I420" s="401">
        <f>Labour!D17</f>
        <v>466.67</v>
      </c>
      <c r="J420" s="401">
        <f>H420*I420</f>
        <v>2333.35</v>
      </c>
    </row>
    <row r="421" spans="1:10">
      <c r="A421" s="413"/>
      <c r="B421" s="396"/>
      <c r="C421" s="399" t="s">
        <v>955</v>
      </c>
      <c r="D421" s="399" t="s">
        <v>2994</v>
      </c>
      <c r="E421" s="396"/>
      <c r="F421" s="396"/>
      <c r="G421" s="400" t="s">
        <v>2989</v>
      </c>
      <c r="H421" s="398"/>
      <c r="I421" s="396"/>
      <c r="J421" s="402">
        <v>5</v>
      </c>
    </row>
    <row r="422" spans="1:10">
      <c r="A422" s="413"/>
      <c r="B422" s="396"/>
      <c r="C422" s="406" t="s">
        <v>957</v>
      </c>
      <c r="D422" s="399" t="s">
        <v>1390</v>
      </c>
      <c r="E422" s="396"/>
      <c r="F422" s="396"/>
      <c r="G422" s="396"/>
      <c r="H422" s="398"/>
      <c r="I422" s="396"/>
      <c r="J422" s="402">
        <f>SUM(J419:J421)*12.5%</f>
        <v>292.29374999999999</v>
      </c>
    </row>
    <row r="423" spans="1:10">
      <c r="A423" s="413"/>
      <c r="B423" s="396"/>
      <c r="C423" s="399"/>
      <c r="D423" s="399"/>
      <c r="E423" s="396"/>
      <c r="F423" s="396"/>
      <c r="G423" s="396"/>
      <c r="H423" s="398"/>
      <c r="I423" s="396"/>
      <c r="J423" s="401"/>
    </row>
    <row r="424" spans="1:10">
      <c r="A424" s="413"/>
      <c r="B424" s="396"/>
      <c r="C424" s="398" t="s">
        <v>3077</v>
      </c>
      <c r="D424" s="396"/>
      <c r="E424" s="396"/>
      <c r="F424" s="396"/>
      <c r="G424" s="396"/>
      <c r="H424" s="398"/>
      <c r="I424" s="396"/>
      <c r="J424" s="401">
        <f>SUM(J419:J422)</f>
        <v>2630.6437499999997</v>
      </c>
    </row>
    <row r="425" spans="1:10">
      <c r="A425" s="413"/>
      <c r="B425" s="396"/>
      <c r="C425" s="399" t="s">
        <v>2865</v>
      </c>
      <c r="D425" s="396"/>
      <c r="E425" s="396"/>
      <c r="F425" s="396"/>
      <c r="G425" s="396"/>
      <c r="H425" s="398"/>
      <c r="I425" s="396"/>
      <c r="J425" s="402">
        <f>J424/20</f>
        <v>131.53218749999999</v>
      </c>
    </row>
  </sheetData>
  <mergeCells count="59">
    <mergeCell ref="A1:J1"/>
    <mergeCell ref="A2:J2"/>
    <mergeCell ref="C3:F3"/>
    <mergeCell ref="C5:F5"/>
    <mergeCell ref="C17:F17"/>
    <mergeCell ref="C18:F18"/>
    <mergeCell ref="D29:F29"/>
    <mergeCell ref="D34:F34"/>
    <mergeCell ref="C36:F36"/>
    <mergeCell ref="D38:F38"/>
    <mergeCell ref="D40:F40"/>
    <mergeCell ref="C42:F42"/>
    <mergeCell ref="D43:F43"/>
    <mergeCell ref="E47:F47"/>
    <mergeCell ref="D58:F58"/>
    <mergeCell ref="E60:F60"/>
    <mergeCell ref="C71:F71"/>
    <mergeCell ref="D84:F84"/>
    <mergeCell ref="E86:F86"/>
    <mergeCell ref="E87:F87"/>
    <mergeCell ref="C102:F102"/>
    <mergeCell ref="C113:F113"/>
    <mergeCell ref="C114:F114"/>
    <mergeCell ref="E121:F121"/>
    <mergeCell ref="C131:F131"/>
    <mergeCell ref="D133:F133"/>
    <mergeCell ref="D134:F134"/>
    <mergeCell ref="D136:F136"/>
    <mergeCell ref="C152:F152"/>
    <mergeCell ref="C165:F165"/>
    <mergeCell ref="D167:F167"/>
    <mergeCell ref="D169:F169"/>
    <mergeCell ref="D171:F171"/>
    <mergeCell ref="D173:F173"/>
    <mergeCell ref="D174:F174"/>
    <mergeCell ref="C175:F175"/>
    <mergeCell ref="D184:F184"/>
    <mergeCell ref="C188:F188"/>
    <mergeCell ref="D189:F189"/>
    <mergeCell ref="C205:F205"/>
    <mergeCell ref="D206:F206"/>
    <mergeCell ref="D207:F207"/>
    <mergeCell ref="D385:F385"/>
    <mergeCell ref="D231:F231"/>
    <mergeCell ref="C253:F253"/>
    <mergeCell ref="D254:F254"/>
    <mergeCell ref="D269:F269"/>
    <mergeCell ref="C284:F284"/>
    <mergeCell ref="D285:F285"/>
    <mergeCell ref="D301:F301"/>
    <mergeCell ref="D317:F317"/>
    <mergeCell ref="C333:F333"/>
    <mergeCell ref="C365:F365"/>
    <mergeCell ref="C381:F381"/>
    <mergeCell ref="D386:F386"/>
    <mergeCell ref="D387:F387"/>
    <mergeCell ref="C396:F396"/>
    <mergeCell ref="D401:F401"/>
    <mergeCell ref="C416:F416"/>
  </mergeCells>
  <printOptions horizontalCentered="1"/>
  <pageMargins left="0.7" right="0.7" top="0.75" bottom="0.75" header="0.51180555555555551" footer="0.51180555555555551"/>
  <pageSetup paperSize="9" scale="65" firstPageNumber="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92"/>
  <sheetViews>
    <sheetView view="pageBreakPreview" topLeftCell="B1" zoomScaleSheetLayoutView="100" workbookViewId="0">
      <selection activeCell="B405" sqref="B405"/>
    </sheetView>
  </sheetViews>
  <sheetFormatPr defaultRowHeight="15"/>
  <cols>
    <col min="1" max="1" width="8.5703125" customWidth="1"/>
    <col min="2" max="2" width="15.5703125" customWidth="1"/>
    <col min="3" max="3" width="6" customWidth="1"/>
    <col min="4" max="4" width="5.5703125" customWidth="1"/>
    <col min="5" max="5" width="5.42578125" customWidth="1"/>
    <col min="6" max="6" width="47.140625" customWidth="1"/>
    <col min="7" max="7" width="8.28515625" customWidth="1"/>
    <col min="8" max="8" width="9.5703125" customWidth="1"/>
    <col min="9" max="10" width="11.42578125" customWidth="1"/>
  </cols>
  <sheetData>
    <row r="1" spans="1:10" ht="15.75" customHeight="1">
      <c r="A1" s="777" t="s">
        <v>3078</v>
      </c>
      <c r="B1" s="777"/>
      <c r="C1" s="777"/>
      <c r="D1" s="777"/>
      <c r="E1" s="777"/>
      <c r="F1" s="777"/>
      <c r="G1" s="777"/>
      <c r="H1" s="777"/>
      <c r="I1" s="777"/>
      <c r="J1" s="777"/>
    </row>
    <row r="2" spans="1:10" ht="15.75">
      <c r="A2" s="778" t="s">
        <v>3079</v>
      </c>
      <c r="B2" s="778"/>
      <c r="C2" s="778"/>
      <c r="D2" s="778"/>
      <c r="E2" s="778"/>
      <c r="F2" s="778"/>
      <c r="G2" s="778"/>
      <c r="H2" s="778"/>
      <c r="I2" s="778"/>
      <c r="J2" s="778"/>
    </row>
    <row r="3" spans="1:10" ht="38.25">
      <c r="A3" s="415" t="s">
        <v>1224</v>
      </c>
      <c r="B3" s="416" t="s">
        <v>2192</v>
      </c>
      <c r="C3" s="779" t="s">
        <v>25</v>
      </c>
      <c r="D3" s="779"/>
      <c r="E3" s="779"/>
      <c r="F3" s="779"/>
      <c r="G3" s="417" t="s">
        <v>2</v>
      </c>
      <c r="H3" s="418" t="s">
        <v>1226</v>
      </c>
      <c r="I3" s="419" t="s">
        <v>296</v>
      </c>
      <c r="J3" s="420" t="s">
        <v>1227</v>
      </c>
    </row>
    <row r="5" spans="1:10" ht="15" customHeight="1">
      <c r="A5" s="421">
        <v>15.1</v>
      </c>
      <c r="B5" s="422">
        <v>1900</v>
      </c>
      <c r="C5" s="423" t="s">
        <v>1162</v>
      </c>
      <c r="D5" s="424"/>
      <c r="E5" s="422"/>
      <c r="F5" s="422"/>
      <c r="G5" s="422"/>
      <c r="H5" s="425"/>
      <c r="I5" s="426"/>
      <c r="J5" s="426"/>
    </row>
    <row r="6" spans="1:10" ht="81" customHeight="1">
      <c r="A6" s="427"/>
      <c r="B6" s="424"/>
      <c r="C6" s="428" t="s">
        <v>576</v>
      </c>
      <c r="D6" s="771" t="s">
        <v>1163</v>
      </c>
      <c r="E6" s="771"/>
      <c r="F6" s="771"/>
      <c r="G6" s="429"/>
      <c r="H6" s="424"/>
      <c r="I6" s="424"/>
      <c r="J6" s="424"/>
    </row>
    <row r="7" spans="1:10">
      <c r="A7" s="427"/>
      <c r="B7" s="424"/>
      <c r="C7" s="430"/>
      <c r="D7" s="431" t="s">
        <v>347</v>
      </c>
      <c r="E7" s="431" t="s">
        <v>527</v>
      </c>
      <c r="F7" s="430"/>
      <c r="G7" s="429"/>
      <c r="H7" s="424"/>
      <c r="I7" s="424"/>
      <c r="J7" s="424"/>
    </row>
    <row r="8" spans="1:10">
      <c r="A8" s="427"/>
      <c r="B8" s="424"/>
      <c r="C8" s="430"/>
      <c r="D8" s="430"/>
      <c r="E8" s="430" t="s">
        <v>1404</v>
      </c>
      <c r="F8" s="430"/>
      <c r="G8" s="429"/>
      <c r="H8" s="424"/>
      <c r="I8" s="424"/>
      <c r="J8" s="424"/>
    </row>
    <row r="9" spans="1:10">
      <c r="A9" s="427"/>
      <c r="B9" s="424"/>
      <c r="C9" s="430"/>
      <c r="D9" s="430"/>
      <c r="E9" s="430" t="s">
        <v>2235</v>
      </c>
      <c r="F9" s="430"/>
      <c r="G9" s="429"/>
      <c r="H9" s="424"/>
      <c r="I9" s="424"/>
      <c r="J9" s="424"/>
    </row>
    <row r="10" spans="1:10">
      <c r="A10" s="427"/>
      <c r="B10" s="424"/>
      <c r="C10" s="430"/>
      <c r="D10" s="430"/>
      <c r="E10" s="431" t="s">
        <v>953</v>
      </c>
      <c r="F10" s="431" t="s">
        <v>1230</v>
      </c>
      <c r="G10" s="429"/>
      <c r="H10" s="424"/>
      <c r="I10" s="424"/>
      <c r="J10" s="424"/>
    </row>
    <row r="11" spans="1:10">
      <c r="A11" s="427"/>
      <c r="B11" s="424"/>
      <c r="C11" s="430"/>
      <c r="D11" s="430"/>
      <c r="E11" s="430"/>
      <c r="F11" s="430" t="s">
        <v>17</v>
      </c>
      <c r="G11" s="429" t="s">
        <v>4</v>
      </c>
      <c r="H11" s="432">
        <v>0.24</v>
      </c>
      <c r="I11" s="432">
        <f>Labour!D16</f>
        <v>466.67</v>
      </c>
      <c r="J11" s="432">
        <f>I11*H11</f>
        <v>112.0008</v>
      </c>
    </row>
    <row r="12" spans="1:10">
      <c r="A12" s="427"/>
      <c r="B12" s="424"/>
      <c r="C12" s="430"/>
      <c r="D12" s="430"/>
      <c r="E12" s="430"/>
      <c r="F12" s="430" t="s">
        <v>18</v>
      </c>
      <c r="G12" s="429" t="s">
        <v>4</v>
      </c>
      <c r="H12" s="432">
        <v>6</v>
      </c>
      <c r="I12" s="432">
        <f>Labour!D17</f>
        <v>466.67</v>
      </c>
      <c r="J12" s="432">
        <f>H12*I12</f>
        <v>2800.02</v>
      </c>
    </row>
    <row r="13" spans="1:10">
      <c r="A13" s="427"/>
      <c r="B13" s="424"/>
      <c r="C13" s="430"/>
      <c r="D13" s="430"/>
      <c r="E13" s="431" t="s">
        <v>955</v>
      </c>
      <c r="F13" s="431" t="s">
        <v>3080</v>
      </c>
      <c r="G13" s="429"/>
      <c r="H13" s="424"/>
      <c r="I13" s="424"/>
      <c r="J13" s="424"/>
    </row>
    <row r="14" spans="1:10">
      <c r="A14" s="427"/>
      <c r="B14" s="424"/>
      <c r="C14" s="430"/>
      <c r="D14" s="430"/>
      <c r="E14" s="430"/>
      <c r="F14" s="430" t="s">
        <v>252</v>
      </c>
      <c r="G14" s="429" t="s">
        <v>89</v>
      </c>
      <c r="H14" s="432">
        <v>3</v>
      </c>
      <c r="I14" s="432">
        <f>'Plant &amp; Machinery'!G31</f>
        <v>120</v>
      </c>
      <c r="J14" s="432">
        <f>H14*I14</f>
        <v>360</v>
      </c>
    </row>
    <row r="15" spans="1:10">
      <c r="A15" s="427"/>
      <c r="B15" s="424"/>
      <c r="C15" s="430"/>
      <c r="D15" s="430"/>
      <c r="E15" s="431" t="s">
        <v>957</v>
      </c>
      <c r="F15" s="431" t="s">
        <v>1300</v>
      </c>
      <c r="G15" s="429"/>
      <c r="H15" s="424"/>
      <c r="I15" s="424"/>
      <c r="J15" s="424"/>
    </row>
    <row r="16" spans="1:10" ht="15" customHeight="1">
      <c r="A16" s="427"/>
      <c r="B16" s="424"/>
      <c r="C16" s="430"/>
      <c r="D16" s="430"/>
      <c r="E16" s="430"/>
      <c r="F16" s="430" t="s">
        <v>3081</v>
      </c>
      <c r="G16" s="429" t="s">
        <v>29</v>
      </c>
      <c r="H16" s="432">
        <v>7.5</v>
      </c>
      <c r="I16" s="432">
        <f>Material!$D$54</f>
        <v>75</v>
      </c>
      <c r="J16" s="432">
        <f>H16*I16</f>
        <v>562.5</v>
      </c>
    </row>
    <row r="17" spans="1:10">
      <c r="A17" s="427"/>
      <c r="B17" s="424"/>
      <c r="C17" s="430"/>
      <c r="D17" s="430"/>
      <c r="E17" s="431" t="s">
        <v>959</v>
      </c>
      <c r="F17" s="431" t="s">
        <v>1296</v>
      </c>
      <c r="G17" s="429"/>
      <c r="H17" s="424"/>
      <c r="I17" s="424"/>
      <c r="J17" s="433">
        <f>SUM(J11:J16)*12.5%</f>
        <v>479.31509999999997</v>
      </c>
    </row>
    <row r="18" spans="1:10">
      <c r="A18" s="427"/>
      <c r="B18" s="424"/>
      <c r="C18" s="430"/>
      <c r="D18" s="430"/>
      <c r="E18" s="431"/>
      <c r="F18" s="431"/>
      <c r="G18" s="429"/>
      <c r="H18" s="424"/>
      <c r="I18" s="424"/>
      <c r="J18" s="433"/>
    </row>
    <row r="19" spans="1:10">
      <c r="A19" s="427"/>
      <c r="B19" s="424"/>
      <c r="C19" s="430"/>
      <c r="D19" s="430"/>
      <c r="E19" s="430" t="s">
        <v>2637</v>
      </c>
      <c r="F19" s="424"/>
      <c r="G19" s="429"/>
      <c r="H19" s="424"/>
      <c r="I19" s="424"/>
      <c r="J19" s="432">
        <f>SUM(J11:J17)</f>
        <v>4313.8359</v>
      </c>
    </row>
    <row r="20" spans="1:10">
      <c r="A20" s="427"/>
      <c r="B20" s="424"/>
      <c r="C20" s="430"/>
      <c r="D20" s="430"/>
      <c r="E20" s="431" t="s">
        <v>3082</v>
      </c>
      <c r="F20" s="424"/>
      <c r="G20" s="429"/>
      <c r="H20" s="424"/>
      <c r="I20" s="424"/>
      <c r="J20" s="433">
        <f>J19/10</f>
        <v>431.38359000000003</v>
      </c>
    </row>
    <row r="21" spans="1:10">
      <c r="A21" s="427"/>
      <c r="B21" s="424"/>
      <c r="C21" s="430"/>
      <c r="D21" s="431" t="s">
        <v>342</v>
      </c>
      <c r="E21" s="431" t="s">
        <v>528</v>
      </c>
      <c r="F21" s="430"/>
      <c r="G21" s="429"/>
      <c r="H21" s="424"/>
      <c r="I21" s="424"/>
      <c r="J21" s="424"/>
    </row>
    <row r="22" spans="1:10">
      <c r="A22" s="427"/>
      <c r="B22" s="424"/>
      <c r="C22" s="430"/>
      <c r="D22" s="430"/>
      <c r="E22" s="430" t="s">
        <v>1404</v>
      </c>
      <c r="F22" s="430"/>
      <c r="G22" s="429"/>
      <c r="H22" s="424"/>
      <c r="I22" s="424"/>
      <c r="J22" s="424"/>
    </row>
    <row r="23" spans="1:10">
      <c r="A23" s="427"/>
      <c r="B23" s="424"/>
      <c r="C23" s="430"/>
      <c r="D23" s="430"/>
      <c r="E23" s="430" t="s">
        <v>3083</v>
      </c>
      <c r="F23" s="430"/>
      <c r="G23" s="429"/>
      <c r="H23" s="424"/>
      <c r="I23" s="424"/>
      <c r="J23" s="424"/>
    </row>
    <row r="24" spans="1:10">
      <c r="A24" s="427"/>
      <c r="B24" s="424"/>
      <c r="C24" s="430"/>
      <c r="D24" s="430"/>
      <c r="E24" s="431" t="s">
        <v>953</v>
      </c>
      <c r="F24" s="431" t="s">
        <v>3035</v>
      </c>
      <c r="G24" s="429"/>
      <c r="H24" s="424"/>
      <c r="I24" s="424"/>
      <c r="J24" s="424"/>
    </row>
    <row r="25" spans="1:10">
      <c r="A25" s="427"/>
      <c r="B25" s="424"/>
      <c r="C25" s="430"/>
      <c r="D25" s="430"/>
      <c r="E25" s="430"/>
      <c r="F25" s="430" t="s">
        <v>17</v>
      </c>
      <c r="G25" s="429" t="s">
        <v>4</v>
      </c>
      <c r="H25" s="432">
        <v>0.4</v>
      </c>
      <c r="I25" s="432">
        <f>Labour!D16</f>
        <v>466.67</v>
      </c>
      <c r="J25" s="432">
        <f>I25*H25</f>
        <v>186.66800000000001</v>
      </c>
    </row>
    <row r="26" spans="1:10">
      <c r="A26" s="427"/>
      <c r="B26" s="424"/>
      <c r="C26" s="430"/>
      <c r="D26" s="430"/>
      <c r="E26" s="430"/>
      <c r="F26" s="430" t="s">
        <v>18</v>
      </c>
      <c r="G26" s="429" t="s">
        <v>4</v>
      </c>
      <c r="H26" s="432">
        <v>10</v>
      </c>
      <c r="I26" s="432">
        <f>Labour!D17</f>
        <v>466.67</v>
      </c>
      <c r="J26" s="432">
        <f>H26*I26</f>
        <v>4666.7</v>
      </c>
    </row>
    <row r="27" spans="1:10">
      <c r="A27" s="427"/>
      <c r="B27" s="424"/>
      <c r="C27" s="430"/>
      <c r="D27" s="430"/>
      <c r="E27" s="431" t="s">
        <v>2754</v>
      </c>
      <c r="F27" s="431" t="s">
        <v>1231</v>
      </c>
      <c r="G27" s="429"/>
      <c r="H27" s="424"/>
      <c r="I27" s="424"/>
      <c r="J27" s="424"/>
    </row>
    <row r="28" spans="1:10" ht="25.5">
      <c r="A28" s="427"/>
      <c r="B28" s="424"/>
      <c r="C28" s="430"/>
      <c r="D28" s="430"/>
      <c r="E28" s="430"/>
      <c r="F28" s="434" t="s">
        <v>3084</v>
      </c>
      <c r="G28" s="429" t="s">
        <v>89</v>
      </c>
      <c r="H28" s="432">
        <v>0.83</v>
      </c>
      <c r="I28" s="432">
        <f>'Plant &amp; Machinery'!G21</f>
        <v>2782</v>
      </c>
      <c r="J28" s="432">
        <f>H28*I28</f>
        <v>2309.06</v>
      </c>
    </row>
    <row r="29" spans="1:10">
      <c r="A29" s="427"/>
      <c r="B29" s="424"/>
      <c r="C29" s="430"/>
      <c r="D29" s="430"/>
      <c r="E29" s="430"/>
      <c r="F29" s="430" t="s">
        <v>3085</v>
      </c>
      <c r="G29" s="429" t="s">
        <v>89</v>
      </c>
      <c r="H29" s="430">
        <v>2.27</v>
      </c>
      <c r="I29" s="432">
        <f>'Plant &amp; Machinery'!G47</f>
        <v>684</v>
      </c>
      <c r="J29" s="432">
        <f>H29*I29</f>
        <v>1552.68</v>
      </c>
    </row>
    <row r="30" spans="1:10" ht="28.5" customHeight="1">
      <c r="A30" s="427"/>
      <c r="B30" s="424"/>
      <c r="C30" s="430"/>
      <c r="D30" s="430"/>
      <c r="E30" s="430"/>
      <c r="F30" s="434" t="s">
        <v>3086</v>
      </c>
      <c r="G30" s="429"/>
      <c r="H30" s="424"/>
      <c r="I30" s="424"/>
      <c r="J30" s="432">
        <v>150.274</v>
      </c>
    </row>
    <row r="31" spans="1:10">
      <c r="A31" s="427"/>
      <c r="B31" s="424"/>
      <c r="C31" s="430"/>
      <c r="D31" s="430"/>
      <c r="E31" s="430"/>
      <c r="F31" s="430" t="s">
        <v>252</v>
      </c>
      <c r="G31" s="429" t="s">
        <v>89</v>
      </c>
      <c r="H31" s="432">
        <v>15</v>
      </c>
      <c r="I31" s="432">
        <f>'Plant &amp; Machinery'!G31</f>
        <v>120</v>
      </c>
      <c r="J31" s="432">
        <f>H31*I31</f>
        <v>1800</v>
      </c>
    </row>
    <row r="32" spans="1:10">
      <c r="A32" s="427"/>
      <c r="B32" s="424"/>
      <c r="C32" s="430"/>
      <c r="D32" s="430"/>
      <c r="E32" s="431" t="s">
        <v>3087</v>
      </c>
      <c r="F32" s="431" t="s">
        <v>1300</v>
      </c>
      <c r="G32" s="429"/>
      <c r="H32" s="424"/>
      <c r="I32" s="424"/>
      <c r="J32" s="424"/>
    </row>
    <row r="33" spans="1:10" ht="13.5" customHeight="1">
      <c r="A33" s="427"/>
      <c r="B33" s="424"/>
      <c r="C33" s="430"/>
      <c r="D33" s="430"/>
      <c r="E33" s="430"/>
      <c r="F33" s="430" t="s">
        <v>82</v>
      </c>
      <c r="G33" s="429" t="s">
        <v>29</v>
      </c>
      <c r="H33" s="432">
        <v>37.5</v>
      </c>
      <c r="I33" s="432">
        <f>Material!$D$54</f>
        <v>75</v>
      </c>
      <c r="J33" s="432">
        <f>H33*I33</f>
        <v>2812.5</v>
      </c>
    </row>
    <row r="34" spans="1:10">
      <c r="A34" s="427"/>
      <c r="B34" s="424"/>
      <c r="C34" s="430"/>
      <c r="D34" s="430"/>
      <c r="E34" s="431" t="s">
        <v>3088</v>
      </c>
      <c r="F34" s="431" t="s">
        <v>3089</v>
      </c>
      <c r="G34" s="429"/>
      <c r="H34" s="424"/>
      <c r="I34" s="424"/>
      <c r="J34" s="433">
        <f>SUM(J25:J33)*12.5%</f>
        <v>1684.73525</v>
      </c>
    </row>
    <row r="35" spans="1:10">
      <c r="A35" s="427"/>
      <c r="B35" s="424"/>
      <c r="C35" s="430"/>
      <c r="D35" s="430"/>
      <c r="E35" s="431"/>
      <c r="F35" s="431"/>
      <c r="G35" s="429"/>
      <c r="H35" s="424"/>
      <c r="I35" s="424"/>
      <c r="J35" s="433"/>
    </row>
    <row r="36" spans="1:10">
      <c r="A36" s="427"/>
      <c r="B36" s="424"/>
      <c r="C36" s="430"/>
      <c r="D36" s="430"/>
      <c r="E36" s="430" t="s">
        <v>3090</v>
      </c>
      <c r="F36" s="430"/>
      <c r="G36" s="429"/>
      <c r="H36" s="424"/>
      <c r="I36" s="424"/>
      <c r="J36" s="432">
        <f>SUM(J25:J34)</f>
        <v>15162.617249999999</v>
      </c>
    </row>
    <row r="37" spans="1:10">
      <c r="A37" s="427"/>
      <c r="B37" s="424"/>
      <c r="C37" s="430"/>
      <c r="D37" s="430"/>
      <c r="E37" s="431" t="s">
        <v>3091</v>
      </c>
      <c r="F37" s="430"/>
      <c r="G37" s="429"/>
      <c r="H37" s="424"/>
      <c r="I37" s="424"/>
      <c r="J37" s="433">
        <f>J36/50</f>
        <v>303.25234499999999</v>
      </c>
    </row>
    <row r="38" spans="1:10" ht="41.25" customHeight="1">
      <c r="A38" s="427"/>
      <c r="B38" s="435" t="s">
        <v>726</v>
      </c>
      <c r="C38" s="772" t="s">
        <v>3092</v>
      </c>
      <c r="D38" s="772"/>
      <c r="E38" s="772"/>
      <c r="F38" s="772"/>
      <c r="G38" s="429"/>
      <c r="H38" s="424"/>
      <c r="I38" s="424"/>
      <c r="J38" s="424"/>
    </row>
    <row r="39" spans="1:10" ht="27.75" customHeight="1">
      <c r="A39" s="421">
        <v>15.2</v>
      </c>
      <c r="B39" s="422">
        <v>1900</v>
      </c>
      <c r="C39" s="436" t="s">
        <v>1164</v>
      </c>
      <c r="D39" s="775" t="s">
        <v>1165</v>
      </c>
      <c r="E39" s="775"/>
      <c r="F39" s="775"/>
      <c r="G39" s="429"/>
      <c r="H39" s="424"/>
      <c r="I39" s="424"/>
      <c r="J39" s="424"/>
    </row>
    <row r="40" spans="1:10" ht="54" customHeight="1">
      <c r="A40" s="421"/>
      <c r="B40" s="422"/>
      <c r="C40" s="436"/>
      <c r="D40" s="774" t="s">
        <v>1166</v>
      </c>
      <c r="E40" s="774"/>
      <c r="F40" s="774"/>
      <c r="G40" s="429"/>
      <c r="H40" s="424"/>
      <c r="I40" s="424"/>
      <c r="J40" s="424"/>
    </row>
    <row r="41" spans="1:10">
      <c r="A41" s="427"/>
      <c r="B41" s="424"/>
      <c r="C41" s="430"/>
      <c r="D41" s="430" t="s">
        <v>1426</v>
      </c>
      <c r="E41" s="430"/>
      <c r="F41" s="430"/>
      <c r="G41" s="429"/>
      <c r="H41" s="424"/>
      <c r="I41" s="424"/>
      <c r="J41" s="424"/>
    </row>
    <row r="42" spans="1:10">
      <c r="A42" s="427"/>
      <c r="B42" s="424"/>
      <c r="C42" s="430"/>
      <c r="D42" s="430" t="s">
        <v>1467</v>
      </c>
      <c r="E42" s="430"/>
      <c r="F42" s="430"/>
      <c r="G42" s="429"/>
      <c r="H42" s="424"/>
      <c r="I42" s="424"/>
      <c r="J42" s="424"/>
    </row>
    <row r="43" spans="1:10">
      <c r="A43" s="427"/>
      <c r="B43" s="424"/>
      <c r="C43" s="430"/>
      <c r="D43" s="430" t="s">
        <v>3093</v>
      </c>
      <c r="E43" s="430"/>
      <c r="F43" s="430"/>
      <c r="G43" s="429"/>
      <c r="H43" s="424"/>
      <c r="I43" s="424"/>
      <c r="J43" s="424"/>
    </row>
    <row r="44" spans="1:10">
      <c r="A44" s="427"/>
      <c r="B44" s="424"/>
      <c r="C44" s="430"/>
      <c r="D44" s="430" t="s">
        <v>3094</v>
      </c>
      <c r="E44" s="430"/>
      <c r="F44" s="430"/>
      <c r="G44" s="429"/>
      <c r="H44" s="424"/>
      <c r="I44" s="424"/>
      <c r="J44" s="424"/>
    </row>
    <row r="45" spans="1:10">
      <c r="A45" s="427"/>
      <c r="B45" s="424"/>
      <c r="C45" s="430"/>
      <c r="D45" s="431" t="s">
        <v>2752</v>
      </c>
      <c r="E45" s="431" t="s">
        <v>1468</v>
      </c>
      <c r="F45" s="430"/>
      <c r="G45" s="429"/>
      <c r="H45" s="424"/>
      <c r="I45" s="424"/>
      <c r="J45" s="424"/>
    </row>
    <row r="46" spans="1:10">
      <c r="A46" s="427"/>
      <c r="B46" s="424"/>
      <c r="C46" s="430"/>
      <c r="D46" s="430"/>
      <c r="E46" s="430" t="s">
        <v>17</v>
      </c>
      <c r="F46" s="430"/>
      <c r="G46" s="429" t="s">
        <v>4</v>
      </c>
      <c r="H46" s="432">
        <v>0.2</v>
      </c>
      <c r="I46" s="432">
        <f>Labour!D16</f>
        <v>466.67</v>
      </c>
      <c r="J46" s="432">
        <f>I46*H46</f>
        <v>93.334000000000003</v>
      </c>
    </row>
    <row r="47" spans="1:10">
      <c r="A47" s="427"/>
      <c r="B47" s="424"/>
      <c r="C47" s="430"/>
      <c r="D47" s="430"/>
      <c r="E47" s="430" t="s">
        <v>18</v>
      </c>
      <c r="F47" s="430"/>
      <c r="G47" s="429" t="s">
        <v>4</v>
      </c>
      <c r="H47" s="432">
        <v>5</v>
      </c>
      <c r="I47" s="432">
        <f>Labour!D17</f>
        <v>466.67</v>
      </c>
      <c r="J47" s="432">
        <f>H47*I47</f>
        <v>2333.35</v>
      </c>
    </row>
    <row r="48" spans="1:10">
      <c r="A48" s="427"/>
      <c r="B48" s="424"/>
      <c r="C48" s="430"/>
      <c r="D48" s="431" t="s">
        <v>2754</v>
      </c>
      <c r="E48" s="431" t="s">
        <v>1231</v>
      </c>
      <c r="F48" s="430"/>
      <c r="G48" s="429"/>
      <c r="H48" s="424"/>
      <c r="I48" s="424"/>
      <c r="J48" s="424"/>
    </row>
    <row r="49" spans="1:10" ht="12.75" customHeight="1">
      <c r="A49" s="427"/>
      <c r="B49" s="424"/>
      <c r="C49" s="430"/>
      <c r="D49" s="430"/>
      <c r="E49" s="771" t="s">
        <v>1486</v>
      </c>
      <c r="F49" s="771"/>
      <c r="G49" s="429" t="s">
        <v>89</v>
      </c>
      <c r="H49" s="432">
        <v>0.25</v>
      </c>
      <c r="I49" s="432">
        <f>'Plant &amp; Machinery'!G21</f>
        <v>2782</v>
      </c>
      <c r="J49" s="432">
        <f>H49*I49</f>
        <v>695.5</v>
      </c>
    </row>
    <row r="50" spans="1:10">
      <c r="A50" s="427"/>
      <c r="B50" s="424"/>
      <c r="C50" s="430"/>
      <c r="D50" s="430"/>
      <c r="E50" s="430" t="s">
        <v>3095</v>
      </c>
      <c r="F50" s="430"/>
      <c r="G50" s="429" t="s">
        <v>89</v>
      </c>
      <c r="H50" s="430">
        <v>0.68</v>
      </c>
      <c r="I50" s="432">
        <f>'Plant &amp; Machinery'!G47</f>
        <v>684</v>
      </c>
      <c r="J50" s="432">
        <f>H50*I50</f>
        <v>465.12000000000006</v>
      </c>
    </row>
    <row r="51" spans="1:10" ht="12.75" customHeight="1">
      <c r="A51" s="427"/>
      <c r="B51" s="424"/>
      <c r="C51" s="430"/>
      <c r="D51" s="430"/>
      <c r="E51" s="771" t="s">
        <v>3096</v>
      </c>
      <c r="F51" s="771"/>
      <c r="G51" s="429"/>
      <c r="H51" s="424"/>
      <c r="I51" s="424"/>
      <c r="J51" s="432">
        <v>45.016000000000005</v>
      </c>
    </row>
    <row r="52" spans="1:10">
      <c r="A52" s="427"/>
      <c r="B52" s="424"/>
      <c r="C52" s="430"/>
      <c r="D52" s="430"/>
      <c r="E52" s="430" t="s">
        <v>3097</v>
      </c>
      <c r="F52" s="430"/>
      <c r="G52" s="429" t="s">
        <v>89</v>
      </c>
      <c r="H52" s="432">
        <v>4</v>
      </c>
      <c r="I52" s="432">
        <f>'Plant &amp; Machinery'!G31</f>
        <v>120</v>
      </c>
      <c r="J52" s="432">
        <f>H52*I52</f>
        <v>480</v>
      </c>
    </row>
    <row r="53" spans="1:10">
      <c r="A53" s="427"/>
      <c r="B53" s="424"/>
      <c r="C53" s="430"/>
      <c r="D53" s="431" t="s">
        <v>3087</v>
      </c>
      <c r="E53" s="431" t="s">
        <v>3098</v>
      </c>
      <c r="F53" s="430"/>
      <c r="G53" s="429"/>
      <c r="H53" s="424"/>
      <c r="I53" s="424"/>
      <c r="J53" s="424"/>
    </row>
    <row r="54" spans="1:10">
      <c r="A54" s="427"/>
      <c r="B54" s="424"/>
      <c r="C54" s="430"/>
      <c r="D54" s="430"/>
      <c r="E54" s="430" t="s">
        <v>3099</v>
      </c>
      <c r="F54" s="430"/>
      <c r="G54" s="429" t="s">
        <v>29</v>
      </c>
      <c r="H54" s="432">
        <v>15</v>
      </c>
      <c r="I54" s="432">
        <f>Material!$D$54</f>
        <v>75</v>
      </c>
      <c r="J54" s="432">
        <f>H54*I54</f>
        <v>1125</v>
      </c>
    </row>
    <row r="55" spans="1:10">
      <c r="A55" s="427"/>
      <c r="B55" s="424"/>
      <c r="C55" s="430"/>
      <c r="D55" s="431" t="s">
        <v>3088</v>
      </c>
      <c r="E55" s="431" t="s">
        <v>3100</v>
      </c>
      <c r="F55" s="430"/>
      <c r="G55" s="429"/>
      <c r="H55" s="424"/>
      <c r="I55" s="424"/>
      <c r="J55" s="433">
        <f>SUM(J46:J54)*12.5%</f>
        <v>654.66499999999996</v>
      </c>
    </row>
    <row r="56" spans="1:10">
      <c r="A56" s="427"/>
      <c r="B56" s="424"/>
      <c r="C56" s="430"/>
      <c r="D56" s="431"/>
      <c r="E56" s="431"/>
      <c r="F56" s="430"/>
      <c r="G56" s="429"/>
      <c r="H56" s="424"/>
      <c r="I56" s="424"/>
      <c r="J56" s="433"/>
    </row>
    <row r="57" spans="1:10">
      <c r="A57" s="427"/>
      <c r="B57" s="424"/>
      <c r="C57" s="430"/>
      <c r="D57" s="430" t="s">
        <v>1573</v>
      </c>
      <c r="E57" s="430"/>
      <c r="F57" s="430"/>
      <c r="G57" s="429"/>
      <c r="H57" s="424"/>
      <c r="I57" s="424"/>
      <c r="J57" s="432">
        <f>SUM(J46:J55)</f>
        <v>5891.9849999999997</v>
      </c>
    </row>
    <row r="58" spans="1:10">
      <c r="A58" s="427"/>
      <c r="B58" s="424"/>
      <c r="C58" s="430"/>
      <c r="D58" s="431" t="s">
        <v>1574</v>
      </c>
      <c r="E58" s="430"/>
      <c r="F58" s="430"/>
      <c r="G58" s="429"/>
      <c r="H58" s="424"/>
      <c r="I58" s="424"/>
      <c r="J58" s="433">
        <f>J57/100</f>
        <v>58.919849999999997</v>
      </c>
    </row>
    <row r="59" spans="1:10" ht="15.75" customHeight="1">
      <c r="A59" s="427"/>
      <c r="B59" s="424"/>
      <c r="C59" s="437" t="s">
        <v>1167</v>
      </c>
      <c r="D59" s="776" t="s">
        <v>1168</v>
      </c>
      <c r="E59" s="776"/>
      <c r="F59" s="776"/>
      <c r="G59" s="429"/>
      <c r="H59" s="424"/>
      <c r="I59" s="424"/>
      <c r="J59" s="424"/>
    </row>
    <row r="60" spans="1:10" ht="40.5" customHeight="1">
      <c r="A60" s="427"/>
      <c r="B60" s="424"/>
      <c r="C60" s="430"/>
      <c r="D60" s="774" t="s">
        <v>1169</v>
      </c>
      <c r="E60" s="774"/>
      <c r="F60" s="774"/>
      <c r="G60" s="429"/>
      <c r="H60" s="424"/>
      <c r="I60" s="424"/>
      <c r="J60" s="424"/>
    </row>
    <row r="61" spans="1:10">
      <c r="A61" s="427"/>
      <c r="B61" s="424"/>
      <c r="C61" s="430"/>
      <c r="D61" s="428" t="s">
        <v>1426</v>
      </c>
      <c r="E61" s="430"/>
      <c r="F61" s="430"/>
      <c r="G61" s="429"/>
      <c r="H61" s="424"/>
      <c r="I61" s="424"/>
      <c r="J61" s="424"/>
    </row>
    <row r="62" spans="1:10">
      <c r="A62" s="427"/>
      <c r="B62" s="424"/>
      <c r="C62" s="430"/>
      <c r="D62" s="428" t="s">
        <v>1467</v>
      </c>
      <c r="E62" s="430"/>
      <c r="F62" s="430"/>
      <c r="G62" s="429"/>
      <c r="H62" s="424"/>
      <c r="I62" s="424"/>
      <c r="J62" s="424"/>
    </row>
    <row r="63" spans="1:10" ht="12.75" customHeight="1">
      <c r="A63" s="427"/>
      <c r="B63" s="424"/>
      <c r="C63" s="430"/>
      <c r="D63" s="774" t="s">
        <v>3101</v>
      </c>
      <c r="E63" s="774"/>
      <c r="F63" s="774"/>
      <c r="G63" s="429"/>
      <c r="H63" s="424"/>
      <c r="I63" s="424"/>
      <c r="J63" s="424"/>
    </row>
    <row r="64" spans="1:10" ht="12.75" customHeight="1">
      <c r="A64" s="427"/>
      <c r="B64" s="424"/>
      <c r="C64" s="430"/>
      <c r="D64" s="774" t="s">
        <v>3102</v>
      </c>
      <c r="E64" s="774"/>
      <c r="F64" s="774"/>
      <c r="G64" s="429"/>
      <c r="H64" s="424"/>
      <c r="I64" s="424"/>
      <c r="J64" s="424"/>
    </row>
    <row r="65" spans="1:10">
      <c r="A65" s="427"/>
      <c r="B65" s="424"/>
      <c r="C65" s="430"/>
      <c r="D65" s="431" t="s">
        <v>2752</v>
      </c>
      <c r="E65" s="431" t="s">
        <v>1468</v>
      </c>
      <c r="F65" s="430"/>
      <c r="G65" s="429"/>
      <c r="H65" s="424"/>
      <c r="I65" s="424"/>
      <c r="J65" s="424"/>
    </row>
    <row r="66" spans="1:10">
      <c r="A66" s="427"/>
      <c r="B66" s="424"/>
      <c r="C66" s="430"/>
      <c r="D66" s="430"/>
      <c r="E66" s="430" t="s">
        <v>17</v>
      </c>
      <c r="F66" s="430"/>
      <c r="G66" s="429" t="s">
        <v>4</v>
      </c>
      <c r="H66" s="432">
        <v>0.1</v>
      </c>
      <c r="I66" s="432">
        <f>Labour!D16</f>
        <v>466.67</v>
      </c>
      <c r="J66" s="432">
        <f>I66*H66</f>
        <v>46.667000000000002</v>
      </c>
    </row>
    <row r="67" spans="1:10">
      <c r="A67" s="427"/>
      <c r="B67" s="424"/>
      <c r="C67" s="430"/>
      <c r="D67" s="430"/>
      <c r="E67" s="430" t="s">
        <v>18</v>
      </c>
      <c r="F67" s="430"/>
      <c r="G67" s="429" t="s">
        <v>4</v>
      </c>
      <c r="H67" s="432">
        <v>2.5</v>
      </c>
      <c r="I67" s="432">
        <f>Labour!D17</f>
        <v>466.67</v>
      </c>
      <c r="J67" s="432">
        <f>H67*I67</f>
        <v>1166.675</v>
      </c>
    </row>
    <row r="68" spans="1:10">
      <c r="A68" s="427"/>
      <c r="B68" s="424"/>
      <c r="C68" s="430"/>
      <c r="D68" s="431" t="s">
        <v>2754</v>
      </c>
      <c r="E68" s="431" t="s">
        <v>3080</v>
      </c>
      <c r="F68" s="430"/>
      <c r="G68" s="429"/>
      <c r="H68" s="424"/>
      <c r="I68" s="424"/>
      <c r="J68" s="424"/>
    </row>
    <row r="69" spans="1:10">
      <c r="A69" s="427"/>
      <c r="B69" s="424"/>
      <c r="C69" s="430"/>
      <c r="D69" s="430"/>
      <c r="E69" s="430" t="s">
        <v>252</v>
      </c>
      <c r="F69" s="430"/>
      <c r="G69" s="429" t="s">
        <v>89</v>
      </c>
      <c r="H69" s="432">
        <v>4</v>
      </c>
      <c r="I69" s="432">
        <f>'Plant &amp; Machinery'!G31</f>
        <v>120</v>
      </c>
      <c r="J69" s="432">
        <f>H69*I69</f>
        <v>480</v>
      </c>
    </row>
    <row r="70" spans="1:10">
      <c r="A70" s="427"/>
      <c r="B70" s="424"/>
      <c r="C70" s="430"/>
      <c r="D70" s="431" t="s">
        <v>3087</v>
      </c>
      <c r="E70" s="431" t="s">
        <v>3103</v>
      </c>
      <c r="F70" s="430"/>
      <c r="G70" s="429"/>
      <c r="H70" s="424"/>
      <c r="I70" s="424"/>
      <c r="J70" s="433">
        <f>SUM(J61:J69)*12.5%</f>
        <v>211.66774999999998</v>
      </c>
    </row>
    <row r="71" spans="1:10">
      <c r="A71" s="427"/>
      <c r="B71" s="424"/>
      <c r="C71" s="430"/>
      <c r="D71" s="431"/>
      <c r="E71" s="431"/>
      <c r="F71" s="430"/>
      <c r="G71" s="429"/>
      <c r="H71" s="424"/>
      <c r="I71" s="424"/>
      <c r="J71" s="433"/>
    </row>
    <row r="72" spans="1:10">
      <c r="A72" s="427"/>
      <c r="B72" s="424"/>
      <c r="C72" s="430"/>
      <c r="D72" s="430" t="s">
        <v>1428</v>
      </c>
      <c r="E72" s="424"/>
      <c r="F72" s="430"/>
      <c r="G72" s="429"/>
      <c r="H72" s="424"/>
      <c r="I72" s="424"/>
      <c r="J72" s="432">
        <f>SUM(J61:J70)</f>
        <v>1905.0097499999999</v>
      </c>
    </row>
    <row r="73" spans="1:10">
      <c r="A73" s="427"/>
      <c r="B73" s="424"/>
      <c r="C73" s="430"/>
      <c r="D73" s="431" t="s">
        <v>3104</v>
      </c>
      <c r="E73" s="424"/>
      <c r="F73" s="430"/>
      <c r="G73" s="429"/>
      <c r="H73" s="424"/>
      <c r="I73" s="424"/>
      <c r="J73" s="433">
        <f>J72/100</f>
        <v>19.0500975</v>
      </c>
    </row>
    <row r="74" spans="1:10" ht="26.25" customHeight="1">
      <c r="A74" s="427"/>
      <c r="B74" s="435" t="s">
        <v>726</v>
      </c>
      <c r="C74" s="772" t="s">
        <v>3105</v>
      </c>
      <c r="D74" s="772"/>
      <c r="E74" s="772"/>
      <c r="F74" s="772"/>
      <c r="G74" s="429"/>
      <c r="H74" s="424"/>
      <c r="I74" s="424"/>
      <c r="J74" s="424"/>
    </row>
    <row r="75" spans="1:10" ht="17.25" customHeight="1">
      <c r="A75" s="421">
        <v>15.3</v>
      </c>
      <c r="B75" s="422">
        <v>1900</v>
      </c>
      <c r="C75" s="431" t="s">
        <v>1170</v>
      </c>
      <c r="D75" s="437"/>
      <c r="E75" s="437"/>
      <c r="F75" s="430"/>
      <c r="G75" s="429"/>
      <c r="H75" s="424"/>
      <c r="I75" s="424"/>
      <c r="J75" s="424"/>
    </row>
    <row r="76" spans="1:10" ht="77.25" customHeight="1">
      <c r="A76" s="427"/>
      <c r="B76" s="424"/>
      <c r="C76" s="430" t="s">
        <v>1102</v>
      </c>
      <c r="D76" s="771" t="s">
        <v>1171</v>
      </c>
      <c r="E76" s="771"/>
      <c r="F76" s="771"/>
      <c r="G76" s="429"/>
      <c r="H76" s="424"/>
      <c r="I76" s="424"/>
      <c r="J76" s="424"/>
    </row>
    <row r="77" spans="1:10">
      <c r="A77" s="427"/>
      <c r="B77" s="424"/>
      <c r="C77" s="430"/>
      <c r="D77" s="430" t="s">
        <v>1404</v>
      </c>
      <c r="E77" s="430"/>
      <c r="F77" s="430"/>
      <c r="G77" s="429"/>
      <c r="H77" s="424"/>
      <c r="I77" s="424"/>
      <c r="J77" s="424"/>
    </row>
    <row r="78" spans="1:10">
      <c r="A78" s="427"/>
      <c r="B78" s="424"/>
      <c r="C78" s="430"/>
      <c r="D78" s="430" t="s">
        <v>3106</v>
      </c>
      <c r="E78" s="430"/>
      <c r="F78" s="430"/>
      <c r="G78" s="429"/>
      <c r="H78" s="424"/>
      <c r="I78" s="424"/>
      <c r="J78" s="424"/>
    </row>
    <row r="79" spans="1:10">
      <c r="A79" s="427"/>
      <c r="B79" s="424"/>
      <c r="C79" s="430"/>
      <c r="D79" s="430" t="s">
        <v>3107</v>
      </c>
      <c r="E79" s="430"/>
      <c r="F79" s="430"/>
      <c r="G79" s="429"/>
      <c r="H79" s="424"/>
      <c r="I79" s="424"/>
      <c r="J79" s="424"/>
    </row>
    <row r="80" spans="1:10">
      <c r="A80" s="427"/>
      <c r="B80" s="424"/>
      <c r="C80" s="430"/>
      <c r="D80" s="431" t="s">
        <v>953</v>
      </c>
      <c r="E80" s="431" t="s">
        <v>3035</v>
      </c>
      <c r="F80" s="430"/>
      <c r="G80" s="429"/>
      <c r="H80" s="424"/>
      <c r="I80" s="424"/>
      <c r="J80" s="424"/>
    </row>
    <row r="81" spans="1:10">
      <c r="A81" s="427"/>
      <c r="B81" s="424"/>
      <c r="C81" s="430"/>
      <c r="D81" s="430"/>
      <c r="E81" s="430" t="s">
        <v>17</v>
      </c>
      <c r="F81" s="430"/>
      <c r="G81" s="429" t="s">
        <v>4</v>
      </c>
      <c r="H81" s="432">
        <v>0.8</v>
      </c>
      <c r="I81" s="432">
        <f>Labour!D16</f>
        <v>466.67</v>
      </c>
      <c r="J81" s="432">
        <f>I81*H81</f>
        <v>373.33600000000001</v>
      </c>
    </row>
    <row r="82" spans="1:10">
      <c r="A82" s="427"/>
      <c r="B82" s="424"/>
      <c r="C82" s="430"/>
      <c r="D82" s="430"/>
      <c r="E82" s="430" t="s">
        <v>18</v>
      </c>
      <c r="F82" s="430"/>
      <c r="G82" s="429" t="s">
        <v>4</v>
      </c>
      <c r="H82" s="432">
        <v>20</v>
      </c>
      <c r="I82" s="432">
        <f>Labour!D17</f>
        <v>466.67</v>
      </c>
      <c r="J82" s="432">
        <f>H82*I82</f>
        <v>9333.4</v>
      </c>
    </row>
    <row r="83" spans="1:10">
      <c r="A83" s="427"/>
      <c r="B83" s="424"/>
      <c r="C83" s="430"/>
      <c r="D83" s="431" t="s">
        <v>955</v>
      </c>
      <c r="E83" s="431" t="s">
        <v>3080</v>
      </c>
      <c r="F83" s="430"/>
      <c r="G83" s="429"/>
      <c r="H83" s="424"/>
      <c r="I83" s="424"/>
      <c r="J83" s="424"/>
    </row>
    <row r="84" spans="1:10">
      <c r="A84" s="427"/>
      <c r="B84" s="424"/>
      <c r="C84" s="430"/>
      <c r="D84" s="431"/>
      <c r="E84" s="430" t="s">
        <v>3108</v>
      </c>
      <c r="F84" s="430"/>
      <c r="G84" s="429" t="s">
        <v>89</v>
      </c>
      <c r="H84" s="432">
        <v>4</v>
      </c>
      <c r="I84" s="432">
        <f>'Plant &amp; Machinery'!G23</f>
        <v>840</v>
      </c>
      <c r="J84" s="432">
        <f>H84*I84</f>
        <v>3360</v>
      </c>
    </row>
    <row r="85" spans="1:10">
      <c r="A85" s="427"/>
      <c r="B85" s="424"/>
      <c r="C85" s="430"/>
      <c r="D85" s="430"/>
      <c r="E85" s="430" t="s">
        <v>3109</v>
      </c>
      <c r="F85" s="430"/>
      <c r="G85" s="429" t="s">
        <v>89</v>
      </c>
      <c r="H85" s="432">
        <v>2</v>
      </c>
      <c r="I85" s="432">
        <f>'Plant &amp; Machinery'!G5</f>
        <v>586</v>
      </c>
      <c r="J85" s="432">
        <f>H85*I85</f>
        <v>1172</v>
      </c>
    </row>
    <row r="86" spans="1:10">
      <c r="A86" s="427"/>
      <c r="B86" s="424"/>
      <c r="C86" s="430"/>
      <c r="D86" s="430"/>
      <c r="E86" s="430" t="s">
        <v>3110</v>
      </c>
      <c r="F86" s="430"/>
      <c r="G86" s="429" t="s">
        <v>89</v>
      </c>
      <c r="H86" s="432">
        <v>4</v>
      </c>
      <c r="I86" s="432">
        <f>'Plant &amp; Machinery'!G11</f>
        <v>1711</v>
      </c>
      <c r="J86" s="432">
        <f>H86*I86</f>
        <v>6844</v>
      </c>
    </row>
    <row r="87" spans="1:10">
      <c r="A87" s="427"/>
      <c r="B87" s="424"/>
      <c r="C87" s="430"/>
      <c r="D87" s="430"/>
      <c r="E87" s="430" t="s">
        <v>2008</v>
      </c>
      <c r="F87" s="430"/>
      <c r="G87" s="429" t="s">
        <v>89</v>
      </c>
      <c r="H87" s="432">
        <v>4</v>
      </c>
      <c r="I87" s="432">
        <f>'Plant &amp; Machinery'!G25</f>
        <v>2131</v>
      </c>
      <c r="J87" s="432">
        <f>H87*I87</f>
        <v>8524</v>
      </c>
    </row>
    <row r="88" spans="1:10">
      <c r="A88" s="427"/>
      <c r="B88" s="424"/>
      <c r="C88" s="430"/>
      <c r="D88" s="430"/>
      <c r="E88" s="430" t="s">
        <v>3111</v>
      </c>
      <c r="F88" s="430"/>
      <c r="G88" s="429" t="s">
        <v>89</v>
      </c>
      <c r="H88" s="432">
        <v>4</v>
      </c>
      <c r="I88" s="432">
        <f>'Plant &amp; Machinery'!G36</f>
        <v>1320</v>
      </c>
      <c r="J88" s="432">
        <f>I88*H88</f>
        <v>5280</v>
      </c>
    </row>
    <row r="89" spans="1:10">
      <c r="A89" s="427"/>
      <c r="B89" s="424"/>
      <c r="C89" s="430"/>
      <c r="D89" s="431" t="s">
        <v>957</v>
      </c>
      <c r="E89" s="431" t="s">
        <v>3112</v>
      </c>
      <c r="F89" s="430"/>
      <c r="G89" s="429"/>
      <c r="H89" s="424"/>
      <c r="I89" s="424"/>
      <c r="J89" s="424"/>
    </row>
    <row r="90" spans="1:10" ht="28.5" customHeight="1">
      <c r="A90" s="427"/>
      <c r="B90" s="424"/>
      <c r="C90" s="430"/>
      <c r="D90" s="430"/>
      <c r="E90" s="771" t="s">
        <v>3113</v>
      </c>
      <c r="F90" s="771"/>
      <c r="G90" s="429" t="s">
        <v>3114</v>
      </c>
      <c r="H90" s="438">
        <v>0.16800000000000001</v>
      </c>
      <c r="I90" s="432">
        <f>Material!D45</f>
        <v>55022</v>
      </c>
      <c r="J90" s="432">
        <f>I90*H90</f>
        <v>9243.6959999999999</v>
      </c>
    </row>
    <row r="91" spans="1:10">
      <c r="A91" s="427"/>
      <c r="B91" s="424"/>
      <c r="C91" s="430"/>
      <c r="D91" s="430"/>
      <c r="E91" s="430" t="s">
        <v>3115</v>
      </c>
      <c r="F91" s="430"/>
      <c r="G91" s="429"/>
      <c r="H91" s="424"/>
      <c r="I91" s="424"/>
      <c r="J91" s="424"/>
    </row>
    <row r="92" spans="1:10">
      <c r="A92" s="427"/>
      <c r="B92" s="424"/>
      <c r="C92" s="430"/>
      <c r="D92" s="430"/>
      <c r="E92" s="430" t="s">
        <v>3116</v>
      </c>
      <c r="F92" s="430"/>
      <c r="G92" s="429"/>
      <c r="H92" s="424"/>
      <c r="I92" s="424"/>
      <c r="J92" s="424"/>
    </row>
    <row r="93" spans="1:10">
      <c r="A93" s="427"/>
      <c r="B93" s="424"/>
      <c r="C93" s="430"/>
      <c r="D93" s="430"/>
      <c r="E93" s="430" t="s">
        <v>3117</v>
      </c>
      <c r="F93" s="430"/>
      <c r="G93" s="429" t="s">
        <v>3114</v>
      </c>
      <c r="H93" s="438">
        <v>6.4000000000000001E-2</v>
      </c>
      <c r="I93" s="432">
        <f>Material!D45</f>
        <v>55022</v>
      </c>
      <c r="J93" s="432">
        <f>I93*H93</f>
        <v>3521.4079999999999</v>
      </c>
    </row>
    <row r="94" spans="1:10">
      <c r="A94" s="427"/>
      <c r="B94" s="424"/>
      <c r="C94" s="430"/>
      <c r="D94" s="430"/>
      <c r="E94" s="430" t="s">
        <v>3118</v>
      </c>
      <c r="F94" s="430"/>
      <c r="G94" s="429"/>
      <c r="H94" s="438"/>
      <c r="I94" s="424"/>
      <c r="J94" s="424"/>
    </row>
    <row r="95" spans="1:10" ht="12.75" customHeight="1">
      <c r="A95" s="427"/>
      <c r="B95" s="424"/>
      <c r="C95" s="430"/>
      <c r="D95" s="430"/>
      <c r="E95" s="771" t="s">
        <v>3119</v>
      </c>
      <c r="F95" s="771"/>
      <c r="G95" s="429" t="s">
        <v>3114</v>
      </c>
      <c r="H95" s="438">
        <v>1.0820000000000001</v>
      </c>
      <c r="I95" s="432">
        <f>Material!D43</f>
        <v>45290</v>
      </c>
      <c r="J95" s="432">
        <f>I95*H95</f>
        <v>49003.780000000006</v>
      </c>
    </row>
    <row r="96" spans="1:10">
      <c r="A96" s="427"/>
      <c r="B96" s="424"/>
      <c r="C96" s="430"/>
      <c r="D96" s="430"/>
      <c r="E96" s="430" t="s">
        <v>3120</v>
      </c>
      <c r="F96" s="430"/>
      <c r="G96" s="429"/>
      <c r="H96" s="424"/>
      <c r="I96" s="424"/>
      <c r="J96" s="424"/>
    </row>
    <row r="97" spans="1:10">
      <c r="A97" s="427"/>
      <c r="B97" s="424"/>
      <c r="C97" s="430"/>
      <c r="D97" s="430"/>
      <c r="E97" s="430" t="s">
        <v>3121</v>
      </c>
      <c r="F97" s="430"/>
      <c r="G97" s="429"/>
      <c r="H97" s="424"/>
      <c r="I97" s="424"/>
      <c r="J97" s="424"/>
    </row>
    <row r="98" spans="1:10">
      <c r="A98" s="427"/>
      <c r="B98" s="424"/>
      <c r="C98" s="430"/>
      <c r="D98" s="430"/>
      <c r="E98" s="430" t="s">
        <v>3122</v>
      </c>
      <c r="F98" s="430"/>
      <c r="G98" s="429"/>
      <c r="H98" s="424"/>
      <c r="I98" s="424"/>
      <c r="J98" s="424"/>
    </row>
    <row r="99" spans="1:10">
      <c r="A99" s="427"/>
      <c r="B99" s="424"/>
      <c r="C99" s="430"/>
      <c r="D99" s="430"/>
      <c r="E99" s="430" t="s">
        <v>3123</v>
      </c>
      <c r="F99" s="430"/>
      <c r="G99" s="429"/>
      <c r="H99" s="424"/>
      <c r="I99" s="424"/>
      <c r="J99" s="424"/>
    </row>
    <row r="100" spans="1:10">
      <c r="A100" s="427"/>
      <c r="B100" s="424"/>
      <c r="C100" s="430"/>
      <c r="D100" s="430"/>
      <c r="E100" s="430" t="s">
        <v>3124</v>
      </c>
      <c r="F100" s="430"/>
      <c r="G100" s="429"/>
      <c r="H100" s="424"/>
      <c r="I100" s="424"/>
      <c r="J100" s="424"/>
    </row>
    <row r="101" spans="1:10">
      <c r="A101" s="427"/>
      <c r="B101" s="424"/>
      <c r="C101" s="430"/>
      <c r="D101" s="430"/>
      <c r="E101" s="430" t="s">
        <v>3125</v>
      </c>
      <c r="F101" s="430"/>
      <c r="G101" s="429"/>
      <c r="H101" s="424"/>
      <c r="I101" s="424"/>
      <c r="J101" s="424"/>
    </row>
    <row r="102" spans="1:10">
      <c r="A102" s="427"/>
      <c r="B102" s="424"/>
      <c r="C102" s="430"/>
      <c r="D102" s="430"/>
      <c r="E102" s="430" t="s">
        <v>3126</v>
      </c>
      <c r="F102" s="430"/>
      <c r="G102" s="429" t="s">
        <v>29</v>
      </c>
      <c r="H102" s="438">
        <v>2.9849999999999999</v>
      </c>
      <c r="I102" s="432">
        <f>Material!D12</f>
        <v>1398</v>
      </c>
      <c r="J102" s="432">
        <f>I102*H102</f>
        <v>4173.03</v>
      </c>
    </row>
    <row r="103" spans="1:10">
      <c r="A103" s="427"/>
      <c r="B103" s="424"/>
      <c r="C103" s="430"/>
      <c r="D103" s="430"/>
      <c r="E103" s="430" t="s">
        <v>3127</v>
      </c>
      <c r="F103" s="430"/>
      <c r="G103" s="429" t="s">
        <v>29</v>
      </c>
      <c r="H103" s="432">
        <v>8.9550000000000001</v>
      </c>
      <c r="I103" s="432">
        <f>Material!D11</f>
        <v>1398</v>
      </c>
      <c r="J103" s="432">
        <f>I103*H103</f>
        <v>12519.09</v>
      </c>
    </row>
    <row r="104" spans="1:10">
      <c r="A104" s="427"/>
      <c r="B104" s="424"/>
      <c r="C104" s="430"/>
      <c r="D104" s="430"/>
      <c r="E104" s="430" t="s">
        <v>3128</v>
      </c>
      <c r="F104" s="430"/>
      <c r="G104" s="429" t="s">
        <v>29</v>
      </c>
      <c r="H104" s="438">
        <v>4.9749999999999996</v>
      </c>
      <c r="I104" s="432">
        <f>Material!D10</f>
        <v>1350</v>
      </c>
      <c r="J104" s="432">
        <f>H104*I104</f>
        <v>6716.2499999999991</v>
      </c>
    </row>
    <row r="105" spans="1:10">
      <c r="A105" s="427"/>
      <c r="B105" s="424"/>
      <c r="C105" s="430"/>
      <c r="D105" s="430"/>
      <c r="E105" s="430" t="s">
        <v>3129</v>
      </c>
      <c r="F105" s="430"/>
      <c r="G105" s="429" t="s">
        <v>29</v>
      </c>
      <c r="H105" s="432">
        <v>2.9849999999999999</v>
      </c>
      <c r="I105" s="432">
        <f>Material!D13</f>
        <v>1320</v>
      </c>
      <c r="J105" s="432">
        <f>H105*I105</f>
        <v>3940.2</v>
      </c>
    </row>
    <row r="106" spans="1:10">
      <c r="A106" s="427"/>
      <c r="B106" s="424"/>
      <c r="C106" s="430"/>
      <c r="D106" s="431" t="s">
        <v>959</v>
      </c>
      <c r="E106" s="431" t="s">
        <v>3089</v>
      </c>
      <c r="F106" s="430"/>
      <c r="G106" s="429"/>
      <c r="H106" s="424"/>
      <c r="I106" s="424"/>
      <c r="J106" s="433">
        <f>SUM(J81:J105)*12.5%</f>
        <v>15500.52375</v>
      </c>
    </row>
    <row r="107" spans="1:10">
      <c r="A107" s="427"/>
      <c r="B107" s="424"/>
      <c r="C107" s="430"/>
      <c r="D107" s="431"/>
      <c r="E107" s="431"/>
      <c r="F107" s="430"/>
      <c r="G107" s="429"/>
      <c r="H107" s="424"/>
      <c r="I107" s="424"/>
      <c r="J107" s="433"/>
    </row>
    <row r="108" spans="1:10">
      <c r="A108" s="427"/>
      <c r="B108" s="424"/>
      <c r="C108" s="430"/>
      <c r="D108" s="430" t="s">
        <v>3130</v>
      </c>
      <c r="E108" s="430"/>
      <c r="F108" s="430"/>
      <c r="G108" s="429"/>
      <c r="H108" s="424"/>
      <c r="I108" s="424"/>
      <c r="J108" s="432">
        <f>SUM(J81:J106)</f>
        <v>139504.71375</v>
      </c>
    </row>
    <row r="109" spans="1:10">
      <c r="A109" s="427"/>
      <c r="B109" s="424"/>
      <c r="C109" s="430"/>
      <c r="D109" s="431" t="s">
        <v>3131</v>
      </c>
      <c r="E109" s="430"/>
      <c r="F109" s="430"/>
      <c r="G109" s="429"/>
      <c r="H109" s="424"/>
      <c r="I109" s="424"/>
      <c r="J109" s="433">
        <f>J108/14.06</f>
        <v>9922.0991287339966</v>
      </c>
    </row>
    <row r="110" spans="1:10" ht="42" customHeight="1">
      <c r="A110" s="427"/>
      <c r="B110" s="424"/>
      <c r="C110" s="430" t="s">
        <v>1104</v>
      </c>
      <c r="D110" s="771" t="s">
        <v>1172</v>
      </c>
      <c r="E110" s="771"/>
      <c r="F110" s="771"/>
      <c r="G110" s="429"/>
      <c r="H110" s="424"/>
      <c r="I110" s="424"/>
      <c r="J110" s="424"/>
    </row>
    <row r="111" spans="1:10">
      <c r="A111" s="427"/>
      <c r="B111" s="424"/>
      <c r="C111" s="430"/>
      <c r="D111" s="430" t="s">
        <v>1426</v>
      </c>
      <c r="E111" s="430"/>
      <c r="F111" s="430"/>
      <c r="G111" s="429"/>
      <c r="H111" s="424"/>
      <c r="I111" s="424"/>
      <c r="J111" s="424"/>
    </row>
    <row r="112" spans="1:10">
      <c r="A112" s="427"/>
      <c r="B112" s="424"/>
      <c r="C112" s="430"/>
      <c r="D112" s="430" t="s">
        <v>3132</v>
      </c>
      <c r="E112" s="430"/>
      <c r="F112" s="430"/>
      <c r="G112" s="429"/>
      <c r="H112" s="424"/>
      <c r="I112" s="424"/>
      <c r="J112" s="424"/>
    </row>
    <row r="113" spans="1:10">
      <c r="A113" s="427"/>
      <c r="B113" s="424"/>
      <c r="C113" s="430"/>
      <c r="D113" s="431" t="s">
        <v>953</v>
      </c>
      <c r="E113" s="431" t="s">
        <v>3035</v>
      </c>
      <c r="F113" s="430"/>
      <c r="G113" s="429"/>
      <c r="H113" s="424"/>
      <c r="I113" s="424"/>
      <c r="J113" s="424"/>
    </row>
    <row r="114" spans="1:10">
      <c r="A114" s="427"/>
      <c r="B114" s="424"/>
      <c r="C114" s="430"/>
      <c r="D114" s="430"/>
      <c r="E114" s="430" t="s">
        <v>17</v>
      </c>
      <c r="F114" s="430"/>
      <c r="G114" s="429" t="s">
        <v>4</v>
      </c>
      <c r="H114" s="432">
        <v>0.64</v>
      </c>
      <c r="I114" s="432">
        <f>Labour!D16</f>
        <v>466.67</v>
      </c>
      <c r="J114" s="432">
        <f>I114*H114</f>
        <v>298.66880000000003</v>
      </c>
    </row>
    <row r="115" spans="1:10">
      <c r="A115" s="427"/>
      <c r="B115" s="424"/>
      <c r="C115" s="430"/>
      <c r="D115" s="430"/>
      <c r="E115" s="430" t="s">
        <v>18</v>
      </c>
      <c r="F115" s="430"/>
      <c r="G115" s="429" t="s">
        <v>4</v>
      </c>
      <c r="H115" s="432">
        <v>16</v>
      </c>
      <c r="I115" s="432">
        <f>Labour!D17</f>
        <v>466.67</v>
      </c>
      <c r="J115" s="432">
        <f>H115*I115</f>
        <v>7466.72</v>
      </c>
    </row>
    <row r="116" spans="1:10">
      <c r="A116" s="427"/>
      <c r="B116" s="424"/>
      <c r="C116" s="430"/>
      <c r="D116" s="431" t="s">
        <v>955</v>
      </c>
      <c r="E116" s="431" t="s">
        <v>1231</v>
      </c>
      <c r="F116" s="430"/>
      <c r="G116" s="429"/>
      <c r="H116" s="424"/>
      <c r="I116" s="424"/>
      <c r="J116" s="424"/>
    </row>
    <row r="117" spans="1:10">
      <c r="A117" s="427"/>
      <c r="B117" s="424"/>
      <c r="C117" s="430"/>
      <c r="D117" s="430"/>
      <c r="E117" s="430" t="s">
        <v>3133</v>
      </c>
      <c r="F117" s="430"/>
      <c r="G117" s="429" t="s">
        <v>89</v>
      </c>
      <c r="H117" s="432">
        <v>2</v>
      </c>
      <c r="I117" s="432">
        <f>'Plant &amp; Machinery'!G25</f>
        <v>2131</v>
      </c>
      <c r="J117" s="432">
        <f>H117*I117</f>
        <v>4262</v>
      </c>
    </row>
    <row r="118" spans="1:10">
      <c r="A118" s="427"/>
      <c r="B118" s="424"/>
      <c r="C118" s="430"/>
      <c r="D118" s="430"/>
      <c r="E118" s="430" t="s">
        <v>3134</v>
      </c>
      <c r="F118" s="430"/>
      <c r="G118" s="429" t="s">
        <v>89</v>
      </c>
      <c r="H118" s="432">
        <v>2</v>
      </c>
      <c r="I118" s="432">
        <f>'Plant &amp; Machinery'!G11</f>
        <v>1711</v>
      </c>
      <c r="J118" s="432">
        <f>H118*I118</f>
        <v>3422</v>
      </c>
    </row>
    <row r="119" spans="1:10">
      <c r="A119" s="427"/>
      <c r="B119" s="424"/>
      <c r="C119" s="430"/>
      <c r="D119" s="430"/>
      <c r="E119" s="430" t="s">
        <v>3111</v>
      </c>
      <c r="F119" s="430"/>
      <c r="G119" s="429" t="s">
        <v>89</v>
      </c>
      <c r="H119" s="432">
        <v>4</v>
      </c>
      <c r="I119" s="432">
        <f>'Plant &amp; Machinery'!G36</f>
        <v>1320</v>
      </c>
      <c r="J119" s="432">
        <f>I119*H119</f>
        <v>5280</v>
      </c>
    </row>
    <row r="120" spans="1:10">
      <c r="A120" s="427"/>
      <c r="B120" s="424"/>
      <c r="C120" s="430"/>
      <c r="D120" s="431" t="s">
        <v>957</v>
      </c>
      <c r="E120" s="431" t="s">
        <v>1293</v>
      </c>
      <c r="F120" s="430"/>
      <c r="G120" s="429"/>
      <c r="H120" s="424"/>
      <c r="I120" s="424"/>
      <c r="J120" s="424"/>
    </row>
    <row r="121" spans="1:10" ht="12.75" customHeight="1">
      <c r="A121" s="427"/>
      <c r="B121" s="424"/>
      <c r="C121" s="430"/>
      <c r="D121" s="430"/>
      <c r="E121" s="771" t="s">
        <v>3135</v>
      </c>
      <c r="F121" s="771"/>
      <c r="G121" s="429" t="s">
        <v>68</v>
      </c>
      <c r="H121" s="438">
        <v>0.29199999999999998</v>
      </c>
      <c r="I121" s="432">
        <f>Material!D45</f>
        <v>55022</v>
      </c>
      <c r="J121" s="432">
        <f>I121*H121</f>
        <v>16066.423999999999</v>
      </c>
    </row>
    <row r="122" spans="1:10" ht="29.25" customHeight="1">
      <c r="A122" s="427"/>
      <c r="B122" s="424"/>
      <c r="C122" s="430"/>
      <c r="D122" s="430"/>
      <c r="E122" s="771" t="s">
        <v>3136</v>
      </c>
      <c r="F122" s="771"/>
      <c r="G122" s="429" t="s">
        <v>68</v>
      </c>
      <c r="H122" s="432">
        <v>0.04</v>
      </c>
      <c r="I122" s="432">
        <f>Material!D45</f>
        <v>55022</v>
      </c>
      <c r="J122" s="432">
        <f>I122*H122</f>
        <v>2200.88</v>
      </c>
    </row>
    <row r="123" spans="1:10" ht="12.75" customHeight="1">
      <c r="A123" s="427"/>
      <c r="B123" s="424"/>
      <c r="C123" s="430"/>
      <c r="D123" s="430"/>
      <c r="E123" s="771" t="s">
        <v>3137</v>
      </c>
      <c r="F123" s="771"/>
      <c r="G123" s="429" t="s">
        <v>68</v>
      </c>
      <c r="H123" s="438">
        <v>0.13600000000000001</v>
      </c>
      <c r="I123" s="432">
        <f>Material!D45</f>
        <v>55022</v>
      </c>
      <c r="J123" s="432">
        <f>I123*H123</f>
        <v>7482.9920000000002</v>
      </c>
    </row>
    <row r="124" spans="1:10" ht="12.75" customHeight="1">
      <c r="A124" s="427"/>
      <c r="B124" s="424"/>
      <c r="C124" s="430"/>
      <c r="D124" s="430"/>
      <c r="E124" s="771" t="s">
        <v>3138</v>
      </c>
      <c r="F124" s="771"/>
      <c r="G124" s="429" t="s">
        <v>29</v>
      </c>
      <c r="H124" s="432">
        <v>5.4</v>
      </c>
      <c r="I124" s="432">
        <f>Material!D63</f>
        <v>1398</v>
      </c>
      <c r="J124" s="432">
        <f>I124*H124</f>
        <v>7549.2000000000007</v>
      </c>
    </row>
    <row r="125" spans="1:10" ht="27.75" customHeight="1">
      <c r="A125" s="427"/>
      <c r="B125" s="424"/>
      <c r="C125" s="430"/>
      <c r="D125" s="430"/>
      <c r="E125" s="771" t="s">
        <v>3139</v>
      </c>
      <c r="F125" s="771"/>
      <c r="G125" s="429" t="s">
        <v>29</v>
      </c>
      <c r="H125" s="432">
        <v>1.2</v>
      </c>
      <c r="I125" s="432">
        <f>Material!D61</f>
        <v>1193</v>
      </c>
      <c r="J125" s="432">
        <f>H125*I125</f>
        <v>1431.6</v>
      </c>
    </row>
    <row r="126" spans="1:10">
      <c r="A126" s="427"/>
      <c r="B126" s="424"/>
      <c r="C126" s="430"/>
      <c r="D126" s="430"/>
      <c r="E126" s="430" t="s">
        <v>3140</v>
      </c>
      <c r="F126" s="430"/>
      <c r="G126" s="429"/>
      <c r="H126" s="424"/>
      <c r="I126" s="424"/>
      <c r="J126" s="424"/>
    </row>
    <row r="127" spans="1:10">
      <c r="A127" s="427"/>
      <c r="B127" s="424"/>
      <c r="C127" s="430"/>
      <c r="D127" s="431" t="s">
        <v>959</v>
      </c>
      <c r="E127" s="431" t="s">
        <v>3089</v>
      </c>
      <c r="F127" s="430"/>
      <c r="G127" s="429"/>
      <c r="H127" s="424"/>
      <c r="I127" s="424"/>
      <c r="J127" s="433">
        <f>SUM(J112:J126)*12.5%</f>
        <v>6932.5605999999998</v>
      </c>
    </row>
    <row r="128" spans="1:10">
      <c r="A128" s="427"/>
      <c r="B128" s="424"/>
      <c r="C128" s="430"/>
      <c r="D128" s="431"/>
      <c r="E128" s="431"/>
      <c r="F128" s="430"/>
      <c r="G128" s="429"/>
      <c r="H128" s="424"/>
      <c r="I128" s="424"/>
      <c r="J128" s="433"/>
    </row>
    <row r="129" spans="1:10">
      <c r="A129" s="427"/>
      <c r="B129" s="424"/>
      <c r="C129" s="430"/>
      <c r="D129" s="430" t="s">
        <v>3141</v>
      </c>
      <c r="E129" s="430"/>
      <c r="F129" s="430"/>
      <c r="G129" s="429"/>
      <c r="H129" s="424"/>
      <c r="I129" s="424"/>
      <c r="J129" s="432">
        <f>SUM(J112:J127)</f>
        <v>62393.045399999995</v>
      </c>
    </row>
    <row r="130" spans="1:10">
      <c r="A130" s="427"/>
      <c r="B130" s="424"/>
      <c r="C130" s="430"/>
      <c r="D130" s="431" t="s">
        <v>3142</v>
      </c>
      <c r="E130" s="430"/>
      <c r="F130" s="430"/>
      <c r="G130" s="429"/>
      <c r="H130" s="424"/>
      <c r="I130" s="424"/>
      <c r="J130" s="433">
        <f>J129/200</f>
        <v>311.96522699999997</v>
      </c>
    </row>
    <row r="131" spans="1:10" ht="43.5" customHeight="1">
      <c r="A131" s="427"/>
      <c r="B131" s="424"/>
      <c r="C131" s="430" t="s">
        <v>1110</v>
      </c>
      <c r="D131" s="771" t="s">
        <v>1173</v>
      </c>
      <c r="E131" s="771"/>
      <c r="F131" s="771"/>
      <c r="G131" s="429"/>
      <c r="H131" s="424"/>
      <c r="I131" s="424"/>
      <c r="J131" s="424"/>
    </row>
    <row r="132" spans="1:10">
      <c r="A132" s="427"/>
      <c r="B132" s="424"/>
      <c r="C132" s="430"/>
      <c r="D132" s="430" t="s">
        <v>1426</v>
      </c>
      <c r="E132" s="430"/>
      <c r="F132" s="430"/>
      <c r="G132" s="429"/>
      <c r="H132" s="424"/>
      <c r="I132" s="424"/>
      <c r="J132" s="424"/>
    </row>
    <row r="133" spans="1:10">
      <c r="A133" s="427"/>
      <c r="B133" s="424"/>
      <c r="C133" s="430"/>
      <c r="D133" s="430" t="s">
        <v>3143</v>
      </c>
      <c r="E133" s="430"/>
      <c r="F133" s="430"/>
      <c r="G133" s="429"/>
      <c r="H133" s="424"/>
      <c r="I133" s="424"/>
      <c r="J133" s="424"/>
    </row>
    <row r="134" spans="1:10">
      <c r="A134" s="427"/>
      <c r="B134" s="424"/>
      <c r="C134" s="430"/>
      <c r="D134" s="431" t="s">
        <v>953</v>
      </c>
      <c r="E134" s="431" t="s">
        <v>1230</v>
      </c>
      <c r="F134" s="430"/>
      <c r="G134" s="429"/>
      <c r="H134" s="424"/>
      <c r="I134" s="424"/>
      <c r="J134" s="424"/>
    </row>
    <row r="135" spans="1:10">
      <c r="A135" s="427"/>
      <c r="B135" s="424"/>
      <c r="C135" s="430"/>
      <c r="D135" s="430"/>
      <c r="E135" s="430" t="s">
        <v>17</v>
      </c>
      <c r="F135" s="430"/>
      <c r="G135" s="429" t="s">
        <v>4</v>
      </c>
      <c r="H135" s="432">
        <v>0.8</v>
      </c>
      <c r="I135" s="432">
        <f>Labour!D16</f>
        <v>466.67</v>
      </c>
      <c r="J135" s="432">
        <f>I135*H135</f>
        <v>373.33600000000001</v>
      </c>
    </row>
    <row r="136" spans="1:10">
      <c r="A136" s="427"/>
      <c r="B136" s="424"/>
      <c r="C136" s="430"/>
      <c r="D136" s="430"/>
      <c r="E136" s="430" t="s">
        <v>18</v>
      </c>
      <c r="F136" s="430"/>
      <c r="G136" s="429" t="s">
        <v>4</v>
      </c>
      <c r="H136" s="432">
        <v>20</v>
      </c>
      <c r="I136" s="432">
        <f>Labour!D17</f>
        <v>466.67</v>
      </c>
      <c r="J136" s="432">
        <f>H136*I136</f>
        <v>9333.4</v>
      </c>
    </row>
    <row r="137" spans="1:10">
      <c r="A137" s="427"/>
      <c r="B137" s="424"/>
      <c r="C137" s="430"/>
      <c r="D137" s="431" t="s">
        <v>955</v>
      </c>
      <c r="E137" s="431" t="s">
        <v>1231</v>
      </c>
      <c r="F137" s="430"/>
      <c r="G137" s="429"/>
      <c r="H137" s="424"/>
      <c r="I137" s="424"/>
      <c r="J137" s="424"/>
    </row>
    <row r="138" spans="1:10">
      <c r="A138" s="427"/>
      <c r="B138" s="424"/>
      <c r="C138" s="430"/>
      <c r="D138" s="430"/>
      <c r="E138" s="430" t="s">
        <v>3144</v>
      </c>
      <c r="F138" s="430"/>
      <c r="G138" s="429" t="s">
        <v>89</v>
      </c>
      <c r="H138" s="432">
        <v>2</v>
      </c>
      <c r="I138" s="432">
        <f>'Plant &amp; Machinery'!G5</f>
        <v>586</v>
      </c>
      <c r="J138" s="432">
        <f>H138*I138</f>
        <v>1172</v>
      </c>
    </row>
    <row r="139" spans="1:10">
      <c r="A139" s="427"/>
      <c r="B139" s="424"/>
      <c r="C139" s="430"/>
      <c r="D139" s="430"/>
      <c r="E139" s="430" t="s">
        <v>1987</v>
      </c>
      <c r="F139" s="430"/>
      <c r="G139" s="429" t="s">
        <v>89</v>
      </c>
      <c r="H139" s="432">
        <v>2</v>
      </c>
      <c r="I139" s="432">
        <f>'Plant &amp; Machinery'!G11</f>
        <v>1711</v>
      </c>
      <c r="J139" s="432">
        <f>H139*I139</f>
        <v>3422</v>
      </c>
    </row>
    <row r="140" spans="1:10">
      <c r="A140" s="427"/>
      <c r="B140" s="424"/>
      <c r="C140" s="430"/>
      <c r="D140" s="430"/>
      <c r="E140" s="430" t="s">
        <v>3145</v>
      </c>
      <c r="F140" s="430"/>
      <c r="G140" s="429" t="s">
        <v>89</v>
      </c>
      <c r="H140" s="432">
        <v>2</v>
      </c>
      <c r="I140" s="432">
        <f>'Plant &amp; Machinery'!G25</f>
        <v>2131</v>
      </c>
      <c r="J140" s="432">
        <f>H140*I140</f>
        <v>4262</v>
      </c>
    </row>
    <row r="141" spans="1:10">
      <c r="A141" s="427"/>
      <c r="B141" s="424"/>
      <c r="C141" s="430"/>
      <c r="D141" s="430"/>
      <c r="E141" s="430" t="s">
        <v>3111</v>
      </c>
      <c r="F141" s="430"/>
      <c r="G141" s="429" t="s">
        <v>89</v>
      </c>
      <c r="H141" s="432">
        <v>4</v>
      </c>
      <c r="I141" s="432">
        <f>'Plant &amp; Machinery'!G36</f>
        <v>1320</v>
      </c>
      <c r="J141" s="432">
        <f>I141*H141</f>
        <v>5280</v>
      </c>
    </row>
    <row r="142" spans="1:10">
      <c r="A142" s="427"/>
      <c r="B142" s="424"/>
      <c r="C142" s="430"/>
      <c r="D142" s="431" t="s">
        <v>957</v>
      </c>
      <c r="E142" s="431" t="s">
        <v>1293</v>
      </c>
      <c r="F142" s="430"/>
      <c r="G142" s="429"/>
      <c r="H142" s="424"/>
      <c r="I142" s="424"/>
      <c r="J142" s="424"/>
    </row>
    <row r="143" spans="1:10" ht="18.75" customHeight="1">
      <c r="A143" s="427"/>
      <c r="B143" s="424"/>
      <c r="C143" s="430"/>
      <c r="D143" s="430"/>
      <c r="E143" s="771" t="s">
        <v>3146</v>
      </c>
      <c r="F143" s="771"/>
      <c r="G143" s="429" t="s">
        <v>68</v>
      </c>
      <c r="H143" s="438">
        <v>6.4000000000000001E-2</v>
      </c>
      <c r="I143" s="432">
        <f>Material!D45</f>
        <v>55022</v>
      </c>
      <c r="J143" s="432">
        <f>I143*H143</f>
        <v>3521.4079999999999</v>
      </c>
    </row>
    <row r="144" spans="1:10" ht="28.5" customHeight="1">
      <c r="A144" s="427"/>
      <c r="B144" s="424"/>
      <c r="C144" s="430"/>
      <c r="D144" s="430"/>
      <c r="E144" s="771" t="s">
        <v>3147</v>
      </c>
      <c r="F144" s="771"/>
      <c r="G144" s="429" t="s">
        <v>68</v>
      </c>
      <c r="H144" s="432">
        <v>0.29199999999999998</v>
      </c>
      <c r="I144" s="432">
        <f>Material!D45</f>
        <v>55022</v>
      </c>
      <c r="J144" s="432">
        <f>I144*H144</f>
        <v>16066.423999999999</v>
      </c>
    </row>
    <row r="145" spans="1:10" ht="12.75" customHeight="1">
      <c r="A145" s="427"/>
      <c r="B145" s="424"/>
      <c r="C145" s="430"/>
      <c r="D145" s="430"/>
      <c r="E145" s="771" t="s">
        <v>3148</v>
      </c>
      <c r="F145" s="771"/>
      <c r="G145" s="429" t="s">
        <v>68</v>
      </c>
      <c r="H145" s="432">
        <v>0.13600000000000001</v>
      </c>
      <c r="I145" s="432">
        <f>Material!D45</f>
        <v>55022</v>
      </c>
      <c r="J145" s="432">
        <f>I145*H145</f>
        <v>7482.9920000000002</v>
      </c>
    </row>
    <row r="146" spans="1:10" ht="12.75" customHeight="1">
      <c r="A146" s="427"/>
      <c r="B146" s="424"/>
      <c r="C146" s="430"/>
      <c r="D146" s="430"/>
      <c r="E146" s="771" t="s">
        <v>3149</v>
      </c>
      <c r="F146" s="771"/>
      <c r="G146" s="429" t="s">
        <v>29</v>
      </c>
      <c r="H146" s="432">
        <v>5.4</v>
      </c>
      <c r="I146" s="432">
        <f>Material!D63</f>
        <v>1398</v>
      </c>
      <c r="J146" s="432">
        <f>I146*H146</f>
        <v>7549.2000000000007</v>
      </c>
    </row>
    <row r="147" spans="1:10" ht="42" customHeight="1">
      <c r="A147" s="427"/>
      <c r="B147" s="424"/>
      <c r="C147" s="430"/>
      <c r="D147" s="430"/>
      <c r="E147" s="771" t="s">
        <v>3150</v>
      </c>
      <c r="F147" s="771"/>
      <c r="G147" s="429" t="s">
        <v>29</v>
      </c>
      <c r="H147" s="432">
        <v>1.2</v>
      </c>
      <c r="I147" s="432">
        <f>Material!D61</f>
        <v>1193</v>
      </c>
      <c r="J147" s="432">
        <f>H147*I147</f>
        <v>1431.6</v>
      </c>
    </row>
    <row r="148" spans="1:10">
      <c r="A148" s="427"/>
      <c r="B148" s="424"/>
      <c r="C148" s="430"/>
      <c r="D148" s="431" t="s">
        <v>959</v>
      </c>
      <c r="E148" s="431" t="s">
        <v>3089</v>
      </c>
      <c r="F148" s="430"/>
      <c r="G148" s="429"/>
      <c r="H148" s="424"/>
      <c r="I148" s="424"/>
      <c r="J148" s="433">
        <f>SUM(J133:J147)*12.5%</f>
        <v>7486.7949999999992</v>
      </c>
    </row>
    <row r="149" spans="1:10">
      <c r="A149" s="427"/>
      <c r="B149" s="424"/>
      <c r="C149" s="430"/>
      <c r="D149" s="431"/>
      <c r="E149" s="431"/>
      <c r="F149" s="430"/>
      <c r="G149" s="429"/>
      <c r="H149" s="424"/>
      <c r="I149" s="424"/>
      <c r="J149" s="433"/>
    </row>
    <row r="150" spans="1:10">
      <c r="A150" s="427"/>
      <c r="B150" s="424"/>
      <c r="C150" s="430"/>
      <c r="D150" s="430" t="s">
        <v>3151</v>
      </c>
      <c r="E150" s="430"/>
      <c r="F150" s="430"/>
      <c r="G150" s="429"/>
      <c r="H150" s="424"/>
      <c r="I150" s="424"/>
      <c r="J150" s="432">
        <f>SUM(J133:J148)</f>
        <v>67381.154999999999</v>
      </c>
    </row>
    <row r="151" spans="1:10">
      <c r="A151" s="427"/>
      <c r="B151" s="424"/>
      <c r="C151" s="430"/>
      <c r="D151" s="431" t="s">
        <v>3152</v>
      </c>
      <c r="E151" s="430"/>
      <c r="F151" s="430"/>
      <c r="G151" s="429"/>
      <c r="H151" s="424"/>
      <c r="I151" s="424"/>
      <c r="J151" s="433">
        <f>J150/200</f>
        <v>336.90577500000001</v>
      </c>
    </row>
    <row r="152" spans="1:10" ht="54" customHeight="1">
      <c r="A152" s="427"/>
      <c r="B152" s="424"/>
      <c r="C152" s="430" t="s">
        <v>1174</v>
      </c>
      <c r="D152" s="771" t="s">
        <v>1175</v>
      </c>
      <c r="E152" s="771"/>
      <c r="F152" s="771"/>
      <c r="G152" s="429"/>
      <c r="H152" s="424"/>
      <c r="I152" s="424"/>
      <c r="J152" s="424"/>
    </row>
    <row r="153" spans="1:10">
      <c r="A153" s="427"/>
      <c r="B153" s="424"/>
      <c r="C153" s="430"/>
      <c r="D153" s="430" t="s">
        <v>1426</v>
      </c>
      <c r="E153" s="430"/>
      <c r="F153" s="430"/>
      <c r="G153" s="429"/>
      <c r="H153" s="424"/>
      <c r="I153" s="424"/>
      <c r="J153" s="424"/>
    </row>
    <row r="154" spans="1:10">
      <c r="A154" s="427"/>
      <c r="B154" s="424"/>
      <c r="C154" s="430"/>
      <c r="D154" s="430" t="s">
        <v>3143</v>
      </c>
      <c r="E154" s="430"/>
      <c r="F154" s="430"/>
      <c r="G154" s="429"/>
      <c r="H154" s="424"/>
      <c r="I154" s="424"/>
      <c r="J154" s="424"/>
    </row>
    <row r="155" spans="1:10">
      <c r="A155" s="427"/>
      <c r="B155" s="424"/>
      <c r="C155" s="430"/>
      <c r="D155" s="431" t="s">
        <v>953</v>
      </c>
      <c r="E155" s="431" t="s">
        <v>3035</v>
      </c>
      <c r="F155" s="430"/>
      <c r="G155" s="429"/>
      <c r="H155" s="424"/>
      <c r="I155" s="424"/>
      <c r="J155" s="424"/>
    </row>
    <row r="156" spans="1:10">
      <c r="A156" s="427"/>
      <c r="B156" s="424"/>
      <c r="C156" s="430"/>
      <c r="D156" s="430"/>
      <c r="E156" s="430" t="s">
        <v>17</v>
      </c>
      <c r="F156" s="430"/>
      <c r="G156" s="429" t="s">
        <v>4</v>
      </c>
      <c r="H156" s="432">
        <v>0.64</v>
      </c>
      <c r="I156" s="432">
        <f>Labour!D16</f>
        <v>466.67</v>
      </c>
      <c r="J156" s="432">
        <f>I156*H156</f>
        <v>298.66880000000003</v>
      </c>
    </row>
    <row r="157" spans="1:10">
      <c r="A157" s="427"/>
      <c r="B157" s="424"/>
      <c r="C157" s="430"/>
      <c r="D157" s="430"/>
      <c r="E157" s="430" t="s">
        <v>18</v>
      </c>
      <c r="F157" s="430"/>
      <c r="G157" s="429" t="s">
        <v>4</v>
      </c>
      <c r="H157" s="432">
        <v>16</v>
      </c>
      <c r="I157" s="432">
        <f>Labour!D17</f>
        <v>466.67</v>
      </c>
      <c r="J157" s="432">
        <f>H157*I157</f>
        <v>7466.72</v>
      </c>
    </row>
    <row r="158" spans="1:10">
      <c r="A158" s="427"/>
      <c r="B158" s="424"/>
      <c r="C158" s="430"/>
      <c r="D158" s="431" t="s">
        <v>955</v>
      </c>
      <c r="E158" s="431" t="s">
        <v>1231</v>
      </c>
      <c r="F158" s="430"/>
      <c r="G158" s="429"/>
      <c r="H158" s="424"/>
      <c r="I158" s="424"/>
      <c r="J158" s="424"/>
    </row>
    <row r="159" spans="1:10">
      <c r="A159" s="427"/>
      <c r="B159" s="424"/>
      <c r="C159" s="430"/>
      <c r="D159" s="430"/>
      <c r="E159" s="430" t="s">
        <v>3153</v>
      </c>
      <c r="F159" s="430"/>
      <c r="G159" s="429" t="s">
        <v>89</v>
      </c>
      <c r="H159" s="432">
        <v>2.5</v>
      </c>
      <c r="I159" s="432">
        <f>'Plant &amp; Machinery'!G12</f>
        <v>492</v>
      </c>
      <c r="J159" s="432">
        <f>I159*H159</f>
        <v>1230</v>
      </c>
    </row>
    <row r="160" spans="1:10">
      <c r="A160" s="427"/>
      <c r="B160" s="424"/>
      <c r="C160" s="430"/>
      <c r="D160" s="430"/>
      <c r="E160" s="430" t="s">
        <v>3154</v>
      </c>
      <c r="F160" s="430"/>
      <c r="G160" s="429" t="s">
        <v>89</v>
      </c>
      <c r="H160" s="432">
        <v>2</v>
      </c>
      <c r="I160" s="432">
        <f>'Plant &amp; Machinery'!G5</f>
        <v>586</v>
      </c>
      <c r="J160" s="432">
        <f>H160*I160</f>
        <v>1172</v>
      </c>
    </row>
    <row r="161" spans="1:10">
      <c r="A161" s="427"/>
      <c r="B161" s="424"/>
      <c r="C161" s="430"/>
      <c r="D161" s="430"/>
      <c r="E161" s="430" t="s">
        <v>3155</v>
      </c>
      <c r="F161" s="430"/>
      <c r="G161" s="429" t="s">
        <v>89</v>
      </c>
      <c r="H161" s="432">
        <v>2</v>
      </c>
      <c r="I161" s="432">
        <f>'Plant &amp; Machinery'!G11</f>
        <v>1711</v>
      </c>
      <c r="J161" s="432">
        <f>H161*I161</f>
        <v>3422</v>
      </c>
    </row>
    <row r="162" spans="1:10">
      <c r="A162" s="427"/>
      <c r="B162" s="424"/>
      <c r="C162" s="430"/>
      <c r="D162" s="430"/>
      <c r="E162" s="430" t="s">
        <v>3111</v>
      </c>
      <c r="F162" s="430"/>
      <c r="G162" s="429" t="s">
        <v>89</v>
      </c>
      <c r="H162" s="432">
        <v>4</v>
      </c>
      <c r="I162" s="432">
        <f>'Plant &amp; Machinery'!G36</f>
        <v>1320</v>
      </c>
      <c r="J162" s="432">
        <f>I162*H162</f>
        <v>5280</v>
      </c>
    </row>
    <row r="163" spans="1:10">
      <c r="A163" s="427"/>
      <c r="B163" s="424"/>
      <c r="C163" s="430"/>
      <c r="D163" s="431" t="s">
        <v>957</v>
      </c>
      <c r="E163" s="431" t="s">
        <v>1300</v>
      </c>
      <c r="F163" s="430"/>
      <c r="G163" s="429"/>
      <c r="H163" s="424"/>
      <c r="I163" s="424"/>
      <c r="J163" s="424"/>
    </row>
    <row r="164" spans="1:10" ht="28.5" customHeight="1">
      <c r="A164" s="427"/>
      <c r="B164" s="424"/>
      <c r="C164" s="430"/>
      <c r="D164" s="430"/>
      <c r="E164" s="771" t="s">
        <v>3156</v>
      </c>
      <c r="F164" s="771"/>
      <c r="G164" s="429" t="s">
        <v>68</v>
      </c>
      <c r="H164" s="432">
        <v>0.06</v>
      </c>
      <c r="I164" s="432">
        <f>Material!D45</f>
        <v>55022</v>
      </c>
      <c r="J164" s="432">
        <f>I164*H164</f>
        <v>3301.3199999999997</v>
      </c>
    </row>
    <row r="165" spans="1:10" ht="28.5" customHeight="1">
      <c r="A165" s="427"/>
      <c r="B165" s="424"/>
      <c r="C165" s="430"/>
      <c r="D165" s="430"/>
      <c r="E165" s="771" t="s">
        <v>3157</v>
      </c>
      <c r="F165" s="771"/>
      <c r="G165" s="429" t="s">
        <v>3158</v>
      </c>
      <c r="H165" s="432">
        <v>0.43</v>
      </c>
      <c r="I165" s="432">
        <f>Material!D45</f>
        <v>55022</v>
      </c>
      <c r="J165" s="432">
        <f>I165*H165</f>
        <v>23659.46</v>
      </c>
    </row>
    <row r="166" spans="1:10" ht="28.5" customHeight="1">
      <c r="A166" s="427"/>
      <c r="B166" s="424"/>
      <c r="C166" s="430"/>
      <c r="D166" s="430"/>
      <c r="E166" s="771" t="s">
        <v>3159</v>
      </c>
      <c r="F166" s="771"/>
      <c r="G166" s="429" t="s">
        <v>3158</v>
      </c>
      <c r="H166" s="432">
        <v>0.2</v>
      </c>
      <c r="I166" s="432">
        <f>Material!D45</f>
        <v>55022</v>
      </c>
      <c r="J166" s="432">
        <f>I166*H166</f>
        <v>11004.400000000001</v>
      </c>
    </row>
    <row r="167" spans="1:10" ht="27" customHeight="1">
      <c r="A167" s="427"/>
      <c r="B167" s="424"/>
      <c r="C167" s="430"/>
      <c r="D167" s="430"/>
      <c r="E167" s="771" t="s">
        <v>3160</v>
      </c>
      <c r="F167" s="771"/>
      <c r="G167" s="429" t="s">
        <v>29</v>
      </c>
      <c r="H167" s="432">
        <v>5.4</v>
      </c>
      <c r="I167" s="432">
        <f>Material!D63</f>
        <v>1398</v>
      </c>
      <c r="J167" s="432">
        <f>I167*H167</f>
        <v>7549.2000000000007</v>
      </c>
    </row>
    <row r="168" spans="1:10" ht="42" customHeight="1">
      <c r="A168" s="427"/>
      <c r="B168" s="424"/>
      <c r="C168" s="430"/>
      <c r="D168" s="430"/>
      <c r="E168" s="771" t="s">
        <v>3161</v>
      </c>
      <c r="F168" s="771"/>
      <c r="G168" s="429" t="s">
        <v>29</v>
      </c>
      <c r="H168" s="432">
        <v>1.2</v>
      </c>
      <c r="I168" s="432">
        <f>Material!D61</f>
        <v>1193</v>
      </c>
      <c r="J168" s="432">
        <f>H168*I168</f>
        <v>1431.6</v>
      </c>
    </row>
    <row r="169" spans="1:10">
      <c r="A169" s="427"/>
      <c r="B169" s="424"/>
      <c r="C169" s="430"/>
      <c r="D169" s="431" t="s">
        <v>959</v>
      </c>
      <c r="E169" s="431" t="s">
        <v>3089</v>
      </c>
      <c r="F169" s="430"/>
      <c r="G169" s="429"/>
      <c r="H169" s="424"/>
      <c r="I169" s="424"/>
      <c r="J169" s="433">
        <f>SUM(J154:J168)*12.5%</f>
        <v>8226.9211000000014</v>
      </c>
    </row>
    <row r="170" spans="1:10">
      <c r="A170" s="427"/>
      <c r="B170" s="424"/>
      <c r="C170" s="430"/>
      <c r="D170" s="431"/>
      <c r="E170" s="431"/>
      <c r="F170" s="430"/>
      <c r="G170" s="429"/>
      <c r="H170" s="424"/>
      <c r="I170" s="424"/>
      <c r="J170" s="433"/>
    </row>
    <row r="171" spans="1:10">
      <c r="A171" s="427"/>
      <c r="B171" s="424"/>
      <c r="C171" s="430"/>
      <c r="D171" s="430" t="s">
        <v>3151</v>
      </c>
      <c r="E171" s="424"/>
      <c r="F171" s="430"/>
      <c r="G171" s="429"/>
      <c r="H171" s="424"/>
      <c r="I171" s="424"/>
      <c r="J171" s="432">
        <f>SUM(J154:J169)</f>
        <v>74042.289900000018</v>
      </c>
    </row>
    <row r="172" spans="1:10">
      <c r="A172" s="427"/>
      <c r="B172" s="424"/>
      <c r="C172" s="430"/>
      <c r="D172" s="431" t="s">
        <v>3152</v>
      </c>
      <c r="E172" s="424"/>
      <c r="F172" s="430"/>
      <c r="G172" s="429"/>
      <c r="H172" s="424"/>
      <c r="I172" s="424"/>
      <c r="J172" s="433">
        <f>J171/200</f>
        <v>370.21144950000007</v>
      </c>
    </row>
    <row r="173" spans="1:10">
      <c r="A173" s="421">
        <v>15.4</v>
      </c>
      <c r="B173" s="422">
        <v>1900</v>
      </c>
      <c r="C173" s="431" t="s">
        <v>1176</v>
      </c>
      <c r="D173" s="437"/>
      <c r="E173" s="437"/>
      <c r="F173" s="430"/>
      <c r="G173" s="429"/>
      <c r="H173" s="424"/>
      <c r="I173" s="424"/>
      <c r="J173" s="424"/>
    </row>
    <row r="174" spans="1:10" ht="67.5" customHeight="1">
      <c r="A174" s="427"/>
      <c r="B174" s="424"/>
      <c r="C174" s="771" t="s">
        <v>1177</v>
      </c>
      <c r="D174" s="771"/>
      <c r="E174" s="771"/>
      <c r="F174" s="771"/>
      <c r="G174" s="429"/>
      <c r="H174" s="424"/>
      <c r="I174" s="424"/>
      <c r="J174" s="424"/>
    </row>
    <row r="175" spans="1:10">
      <c r="A175" s="427"/>
      <c r="B175" s="424"/>
      <c r="C175" s="430" t="s">
        <v>1426</v>
      </c>
      <c r="D175" s="430"/>
      <c r="E175" s="430"/>
      <c r="F175" s="430"/>
      <c r="G175" s="429"/>
      <c r="H175" s="424"/>
      <c r="I175" s="424"/>
      <c r="J175" s="424"/>
    </row>
    <row r="176" spans="1:10" ht="12.75" customHeight="1">
      <c r="A176" s="427"/>
      <c r="B176" s="424"/>
      <c r="C176" s="771" t="s">
        <v>3162</v>
      </c>
      <c r="D176" s="771"/>
      <c r="E176" s="771"/>
      <c r="F176" s="771"/>
      <c r="G176" s="429"/>
      <c r="H176" s="424"/>
      <c r="I176" s="424"/>
      <c r="J176" s="424"/>
    </row>
    <row r="177" spans="1:10">
      <c r="A177" s="427"/>
      <c r="B177" s="424"/>
      <c r="C177" s="430" t="s">
        <v>3163</v>
      </c>
      <c r="D177" s="434"/>
      <c r="E177" s="434"/>
      <c r="F177" s="434"/>
      <c r="G177" s="429"/>
      <c r="H177" s="424"/>
      <c r="I177" s="424"/>
      <c r="J177" s="424"/>
    </row>
    <row r="178" spans="1:10">
      <c r="A178" s="427"/>
      <c r="B178" s="424"/>
      <c r="C178" s="430" t="s">
        <v>953</v>
      </c>
      <c r="D178" s="430" t="s">
        <v>3164</v>
      </c>
      <c r="E178" s="430"/>
      <c r="F178" s="430"/>
      <c r="G178" s="429" t="s">
        <v>29</v>
      </c>
      <c r="H178" s="432">
        <v>28.12</v>
      </c>
      <c r="I178" s="432">
        <f>'Chapter-4'!J29</f>
        <v>2039.122656</v>
      </c>
      <c r="J178" s="432">
        <f>I178*H178</f>
        <v>57340.12908672</v>
      </c>
    </row>
    <row r="179" spans="1:10" ht="28.5" customHeight="1">
      <c r="A179" s="427"/>
      <c r="B179" s="424"/>
      <c r="C179" s="430" t="s">
        <v>955</v>
      </c>
      <c r="D179" s="771" t="s">
        <v>3165</v>
      </c>
      <c r="E179" s="771"/>
      <c r="F179" s="771"/>
      <c r="G179" s="429"/>
      <c r="H179" s="424"/>
      <c r="I179" s="424"/>
      <c r="J179" s="432">
        <f>J178*50%</f>
        <v>28670.06454336</v>
      </c>
    </row>
    <row r="180" spans="1:10">
      <c r="A180" s="427"/>
      <c r="B180" s="424"/>
      <c r="C180" s="430" t="s">
        <v>3166</v>
      </c>
      <c r="D180" s="434"/>
      <c r="E180" s="434"/>
      <c r="F180" s="434"/>
      <c r="G180" s="429"/>
      <c r="H180" s="424"/>
      <c r="I180" s="424"/>
      <c r="J180" s="432">
        <f>J178+J179</f>
        <v>86010.193630080001</v>
      </c>
    </row>
    <row r="181" spans="1:10">
      <c r="A181" s="427"/>
      <c r="B181" s="424"/>
      <c r="C181" s="431" t="s">
        <v>3167</v>
      </c>
      <c r="D181" s="430"/>
      <c r="E181" s="430"/>
      <c r="F181" s="430"/>
      <c r="G181" s="429"/>
      <c r="H181" s="424"/>
      <c r="I181" s="424"/>
      <c r="J181" s="433">
        <f>J180/187.5</f>
        <v>458.72103269375998</v>
      </c>
    </row>
    <row r="182" spans="1:10" ht="14.25" customHeight="1">
      <c r="A182" s="427"/>
      <c r="B182" s="435" t="s">
        <v>726</v>
      </c>
      <c r="C182" s="439" t="s">
        <v>3168</v>
      </c>
      <c r="D182" s="430"/>
      <c r="E182" s="430"/>
      <c r="F182" s="430"/>
      <c r="G182" s="429"/>
      <c r="H182" s="424"/>
      <c r="I182" s="424"/>
      <c r="J182" s="424"/>
    </row>
    <row r="183" spans="1:10">
      <c r="A183" s="421">
        <v>15.5</v>
      </c>
      <c r="B183" s="422">
        <v>1900</v>
      </c>
      <c r="C183" s="431" t="s">
        <v>1178</v>
      </c>
      <c r="D183" s="430"/>
      <c r="E183" s="430"/>
      <c r="F183" s="430"/>
      <c r="G183" s="429"/>
      <c r="H183" s="424"/>
      <c r="I183" s="424"/>
      <c r="J183" s="424"/>
    </row>
    <row r="184" spans="1:10" ht="42" customHeight="1">
      <c r="A184" s="421"/>
      <c r="B184" s="422"/>
      <c r="C184" s="771" t="s">
        <v>1179</v>
      </c>
      <c r="D184" s="771"/>
      <c r="E184" s="771"/>
      <c r="F184" s="771"/>
      <c r="G184" s="429"/>
      <c r="H184" s="424"/>
      <c r="I184" s="424"/>
      <c r="J184" s="424"/>
    </row>
    <row r="185" spans="1:10">
      <c r="A185" s="427"/>
      <c r="B185" s="424"/>
      <c r="C185" s="430" t="s">
        <v>3169</v>
      </c>
      <c r="D185" s="430"/>
      <c r="E185" s="430"/>
      <c r="F185" s="430"/>
      <c r="G185" s="429"/>
      <c r="H185" s="424"/>
      <c r="I185" s="424"/>
      <c r="J185" s="424"/>
    </row>
    <row r="186" spans="1:10" ht="12.75" customHeight="1">
      <c r="A186" s="427"/>
      <c r="B186" s="424"/>
      <c r="C186" s="771" t="s">
        <v>3170</v>
      </c>
      <c r="D186" s="771"/>
      <c r="E186" s="771"/>
      <c r="F186" s="771"/>
      <c r="G186" s="429"/>
      <c r="H186" s="424"/>
      <c r="I186" s="424"/>
      <c r="J186" s="424"/>
    </row>
    <row r="187" spans="1:10">
      <c r="A187" s="427"/>
      <c r="B187" s="424"/>
      <c r="C187" s="430" t="s">
        <v>3171</v>
      </c>
      <c r="D187" s="434"/>
      <c r="E187" s="434"/>
      <c r="F187" s="434"/>
      <c r="G187" s="429"/>
      <c r="H187" s="424"/>
      <c r="I187" s="424"/>
      <c r="J187" s="424"/>
    </row>
    <row r="188" spans="1:10">
      <c r="A188" s="427"/>
      <c r="B188" s="424"/>
      <c r="C188" s="430" t="s">
        <v>953</v>
      </c>
      <c r="D188" s="430" t="s">
        <v>3172</v>
      </c>
      <c r="E188" s="430"/>
      <c r="F188" s="430"/>
      <c r="G188" s="429" t="s">
        <v>29</v>
      </c>
      <c r="H188" s="432">
        <v>14.06</v>
      </c>
      <c r="I188" s="432">
        <f>'Chapter-4'!J480</f>
        <v>2552.6427300000005</v>
      </c>
      <c r="J188" s="432">
        <f>I188*H188</f>
        <v>35890.156783800005</v>
      </c>
    </row>
    <row r="189" spans="1:10" ht="27" customHeight="1">
      <c r="A189" s="427"/>
      <c r="B189" s="424"/>
      <c r="C189" s="430" t="s">
        <v>955</v>
      </c>
      <c r="D189" s="771" t="s">
        <v>3173</v>
      </c>
      <c r="E189" s="771"/>
      <c r="F189" s="771"/>
      <c r="G189" s="429"/>
      <c r="H189" s="424"/>
      <c r="I189" s="424"/>
      <c r="J189" s="432">
        <f>J188*50%</f>
        <v>17945.078391900002</v>
      </c>
    </row>
    <row r="190" spans="1:10">
      <c r="A190" s="427"/>
      <c r="B190" s="424"/>
      <c r="C190" s="430" t="s">
        <v>3166</v>
      </c>
      <c r="D190" s="430"/>
      <c r="E190" s="430"/>
      <c r="F190" s="430"/>
      <c r="G190" s="429"/>
      <c r="H190" s="424"/>
      <c r="I190" s="424"/>
      <c r="J190" s="432">
        <f>J188+J189</f>
        <v>53835.235175700007</v>
      </c>
    </row>
    <row r="191" spans="1:10">
      <c r="A191" s="427"/>
      <c r="B191" s="424"/>
      <c r="C191" s="431" t="s">
        <v>3174</v>
      </c>
      <c r="D191" s="430"/>
      <c r="E191" s="430"/>
      <c r="F191" s="430"/>
      <c r="G191" s="429"/>
      <c r="H191" s="424"/>
      <c r="I191" s="424"/>
      <c r="J191" s="433">
        <f>J190/187.5</f>
        <v>287.12125427040002</v>
      </c>
    </row>
    <row r="192" spans="1:10" ht="17.25" customHeight="1">
      <c r="A192" s="427"/>
      <c r="B192" s="435" t="s">
        <v>726</v>
      </c>
      <c r="C192" s="439" t="s">
        <v>3168</v>
      </c>
      <c r="D192" s="430"/>
      <c r="E192" s="430"/>
      <c r="F192" s="430"/>
      <c r="G192" s="429"/>
      <c r="H192" s="424"/>
      <c r="I192" s="424"/>
      <c r="J192" s="424"/>
    </row>
    <row r="193" spans="1:10">
      <c r="A193" s="421">
        <v>15.6</v>
      </c>
      <c r="B193" s="422">
        <v>1900</v>
      </c>
      <c r="C193" s="431" t="s">
        <v>1180</v>
      </c>
      <c r="D193" s="437"/>
      <c r="E193" s="437"/>
      <c r="F193" s="430"/>
      <c r="G193" s="429"/>
      <c r="H193" s="424"/>
      <c r="I193" s="424"/>
      <c r="J193" s="424"/>
    </row>
    <row r="194" spans="1:10" ht="41.25" customHeight="1">
      <c r="A194" s="421"/>
      <c r="B194" s="422"/>
      <c r="C194" s="771" t="s">
        <v>1181</v>
      </c>
      <c r="D194" s="771"/>
      <c r="E194" s="771"/>
      <c r="F194" s="771"/>
      <c r="G194" s="429"/>
      <c r="H194" s="424"/>
      <c r="I194" s="424"/>
      <c r="J194" s="424"/>
    </row>
    <row r="195" spans="1:10">
      <c r="A195" s="427"/>
      <c r="B195" s="424"/>
      <c r="C195" s="430" t="s">
        <v>3175</v>
      </c>
      <c r="D195" s="430"/>
      <c r="E195" s="430"/>
      <c r="F195" s="430"/>
      <c r="G195" s="429"/>
      <c r="H195" s="424"/>
      <c r="I195" s="424"/>
      <c r="J195" s="424"/>
    </row>
    <row r="196" spans="1:10">
      <c r="A196" s="427"/>
      <c r="B196" s="424"/>
      <c r="C196" s="430" t="s">
        <v>3176</v>
      </c>
      <c r="D196" s="430"/>
      <c r="E196" s="430"/>
      <c r="F196" s="430"/>
      <c r="G196" s="429"/>
      <c r="H196" s="424"/>
      <c r="I196" s="424"/>
      <c r="J196" s="424"/>
    </row>
    <row r="197" spans="1:10">
      <c r="A197" s="427"/>
      <c r="B197" s="424"/>
      <c r="C197" s="431" t="s">
        <v>953</v>
      </c>
      <c r="D197" s="431" t="s">
        <v>3177</v>
      </c>
      <c r="E197" s="430"/>
      <c r="F197" s="430"/>
      <c r="G197" s="429"/>
      <c r="H197" s="424"/>
      <c r="I197" s="424"/>
      <c r="J197" s="424"/>
    </row>
    <row r="198" spans="1:10">
      <c r="A198" s="427"/>
      <c r="B198" s="424"/>
      <c r="C198" s="430"/>
      <c r="D198" s="430" t="s">
        <v>3178</v>
      </c>
      <c r="E198" s="430"/>
      <c r="F198" s="430"/>
      <c r="G198" s="429" t="s">
        <v>4</v>
      </c>
      <c r="H198" s="432">
        <v>0.32</v>
      </c>
      <c r="I198" s="432">
        <f>Labour!D16</f>
        <v>466.67</v>
      </c>
      <c r="J198" s="432">
        <f>I198*H198</f>
        <v>149.33440000000002</v>
      </c>
    </row>
    <row r="199" spans="1:10">
      <c r="A199" s="427"/>
      <c r="B199" s="424"/>
      <c r="C199" s="430"/>
      <c r="D199" s="430" t="s">
        <v>18</v>
      </c>
      <c r="E199" s="430"/>
      <c r="F199" s="430"/>
      <c r="G199" s="429" t="s">
        <v>4</v>
      </c>
      <c r="H199" s="432">
        <v>8</v>
      </c>
      <c r="I199" s="432">
        <f>Labour!D17</f>
        <v>466.67</v>
      </c>
      <c r="J199" s="432">
        <f>H199*I199</f>
        <v>3733.36</v>
      </c>
    </row>
    <row r="200" spans="1:10">
      <c r="A200" s="427"/>
      <c r="B200" s="424"/>
      <c r="C200" s="431" t="s">
        <v>955</v>
      </c>
      <c r="D200" s="431" t="s">
        <v>3179</v>
      </c>
      <c r="E200" s="430"/>
      <c r="F200" s="430"/>
      <c r="G200" s="429"/>
      <c r="H200" s="424"/>
      <c r="I200" s="424"/>
      <c r="J200" s="433">
        <f>SUM(J198:J199)*12.5%</f>
        <v>485.33680000000004</v>
      </c>
    </row>
    <row r="201" spans="1:10">
      <c r="A201" s="427"/>
      <c r="B201" s="424"/>
      <c r="C201" s="431"/>
      <c r="D201" s="431"/>
      <c r="E201" s="430"/>
      <c r="F201" s="430"/>
      <c r="G201" s="429"/>
      <c r="H201" s="424"/>
      <c r="I201" s="424"/>
      <c r="J201" s="433"/>
    </row>
    <row r="202" spans="1:10">
      <c r="A202" s="427"/>
      <c r="B202" s="424"/>
      <c r="C202" s="430" t="s">
        <v>3180</v>
      </c>
      <c r="D202" s="430"/>
      <c r="E202" s="430"/>
      <c r="F202" s="430"/>
      <c r="G202" s="429"/>
      <c r="H202" s="424"/>
      <c r="I202" s="424"/>
      <c r="J202" s="432">
        <f>SUM(J198:J200)</f>
        <v>4368.0312000000004</v>
      </c>
    </row>
    <row r="203" spans="1:10">
      <c r="A203" s="427"/>
      <c r="B203" s="424"/>
      <c r="C203" s="431" t="s">
        <v>3181</v>
      </c>
      <c r="D203" s="430"/>
      <c r="E203" s="430"/>
      <c r="F203" s="430"/>
      <c r="G203" s="429"/>
      <c r="H203" s="424"/>
      <c r="I203" s="424"/>
      <c r="J203" s="433">
        <f>J202/1000</f>
        <v>4.3680312000000008</v>
      </c>
    </row>
    <row r="204" spans="1:10">
      <c r="A204" s="421">
        <v>15.7</v>
      </c>
      <c r="B204" s="422">
        <v>1900</v>
      </c>
      <c r="C204" s="436" t="s">
        <v>384</v>
      </c>
      <c r="D204" s="431" t="s">
        <v>1182</v>
      </c>
      <c r="E204" s="424"/>
      <c r="F204" s="424"/>
      <c r="G204" s="429"/>
      <c r="H204" s="424"/>
      <c r="I204" s="424"/>
      <c r="J204" s="424"/>
    </row>
    <row r="205" spans="1:10" ht="41.25" customHeight="1">
      <c r="A205" s="421"/>
      <c r="B205" s="422"/>
      <c r="C205" s="424"/>
      <c r="D205" s="771" t="s">
        <v>1183</v>
      </c>
      <c r="E205" s="771"/>
      <c r="F205" s="771"/>
      <c r="G205" s="429" t="s">
        <v>3182</v>
      </c>
      <c r="H205" s="424"/>
      <c r="I205" s="424"/>
      <c r="J205" s="424"/>
    </row>
    <row r="206" spans="1:10">
      <c r="A206" s="427"/>
      <c r="B206" s="424"/>
      <c r="C206" s="424"/>
      <c r="D206" s="430" t="s">
        <v>3183</v>
      </c>
      <c r="E206" s="440"/>
      <c r="F206" s="430"/>
      <c r="G206" s="429"/>
      <c r="H206" s="424"/>
      <c r="I206" s="424"/>
      <c r="J206" s="424"/>
    </row>
    <row r="207" spans="1:10">
      <c r="A207" s="427"/>
      <c r="B207" s="424"/>
      <c r="C207" s="424"/>
      <c r="D207" s="430" t="s">
        <v>3184</v>
      </c>
      <c r="E207" s="440"/>
      <c r="F207" s="430"/>
      <c r="G207" s="429"/>
      <c r="H207" s="424"/>
      <c r="I207" s="424"/>
      <c r="J207" s="424"/>
    </row>
    <row r="208" spans="1:10">
      <c r="A208" s="427"/>
      <c r="B208" s="424"/>
      <c r="C208" s="424"/>
      <c r="D208" s="437" t="s">
        <v>953</v>
      </c>
      <c r="E208" s="431" t="s">
        <v>3185</v>
      </c>
      <c r="F208" s="430"/>
      <c r="G208" s="429"/>
      <c r="H208" s="424"/>
      <c r="I208" s="424"/>
      <c r="J208" s="424"/>
    </row>
    <row r="209" spans="1:10">
      <c r="A209" s="427"/>
      <c r="B209" s="424"/>
      <c r="C209" s="424"/>
      <c r="D209" s="440"/>
      <c r="E209" s="430" t="s">
        <v>3178</v>
      </c>
      <c r="F209" s="430"/>
      <c r="G209" s="429" t="s">
        <v>4</v>
      </c>
      <c r="H209" s="432">
        <v>0.1</v>
      </c>
      <c r="I209" s="432">
        <f>Labour!D16</f>
        <v>466.67</v>
      </c>
      <c r="J209" s="432">
        <f>I209*H209</f>
        <v>46.667000000000002</v>
      </c>
    </row>
    <row r="210" spans="1:10">
      <c r="A210" s="427"/>
      <c r="B210" s="424"/>
      <c r="C210" s="424"/>
      <c r="D210" s="440"/>
      <c r="E210" s="430" t="s">
        <v>18</v>
      </c>
      <c r="F210" s="430"/>
      <c r="G210" s="429" t="s">
        <v>4</v>
      </c>
      <c r="H210" s="432">
        <v>1</v>
      </c>
      <c r="I210" s="432">
        <f>Labour!D17</f>
        <v>466.67</v>
      </c>
      <c r="J210" s="432">
        <f>H210*I210</f>
        <v>466.67</v>
      </c>
    </row>
    <row r="211" spans="1:10">
      <c r="A211" s="427"/>
      <c r="B211" s="424"/>
      <c r="C211" s="424"/>
      <c r="D211" s="440"/>
      <c r="E211" s="430" t="s">
        <v>3186</v>
      </c>
      <c r="F211" s="430"/>
      <c r="G211" s="429" t="s">
        <v>4</v>
      </c>
      <c r="H211" s="432">
        <v>1.4</v>
      </c>
      <c r="I211" s="432">
        <f>Labour!D15</f>
        <v>527.33000000000004</v>
      </c>
      <c r="J211" s="432">
        <f>H211*I211</f>
        <v>738.26200000000006</v>
      </c>
    </row>
    <row r="212" spans="1:10">
      <c r="A212" s="427"/>
      <c r="B212" s="424"/>
      <c r="C212" s="424"/>
      <c r="D212" s="431" t="s">
        <v>955</v>
      </c>
      <c r="E212" s="431" t="s">
        <v>3187</v>
      </c>
      <c r="F212" s="430"/>
      <c r="G212" s="429"/>
      <c r="H212" s="424"/>
      <c r="I212" s="424"/>
      <c r="J212" s="424"/>
    </row>
    <row r="213" spans="1:10">
      <c r="A213" s="427"/>
      <c r="B213" s="424"/>
      <c r="C213" s="424"/>
      <c r="D213" s="430"/>
      <c r="E213" s="430" t="s">
        <v>3188</v>
      </c>
      <c r="F213" s="430"/>
      <c r="G213" s="429" t="s">
        <v>3189</v>
      </c>
      <c r="H213" s="424"/>
      <c r="I213" s="424"/>
      <c r="J213" s="432">
        <v>200</v>
      </c>
    </row>
    <row r="214" spans="1:10">
      <c r="A214" s="427"/>
      <c r="B214" s="424"/>
      <c r="C214" s="424"/>
      <c r="D214" s="431" t="s">
        <v>957</v>
      </c>
      <c r="E214" s="431" t="s">
        <v>3103</v>
      </c>
      <c r="F214" s="430"/>
      <c r="G214" s="429"/>
      <c r="H214" s="424"/>
      <c r="I214" s="424"/>
      <c r="J214" s="433">
        <f>SUM(J209:J213)*12.5%</f>
        <v>181.44987500000002</v>
      </c>
    </row>
    <row r="215" spans="1:10">
      <c r="A215" s="427"/>
      <c r="B215" s="424"/>
      <c r="C215" s="424"/>
      <c r="D215" s="431"/>
      <c r="E215" s="431"/>
      <c r="F215" s="430"/>
      <c r="G215" s="429"/>
      <c r="H215" s="424"/>
      <c r="I215" s="424"/>
      <c r="J215" s="433"/>
    </row>
    <row r="216" spans="1:10">
      <c r="A216" s="427"/>
      <c r="B216" s="424"/>
      <c r="C216" s="424"/>
      <c r="D216" s="430" t="s">
        <v>3190</v>
      </c>
      <c r="E216" s="430"/>
      <c r="F216" s="430"/>
      <c r="G216" s="429"/>
      <c r="H216" s="424"/>
      <c r="I216" s="424"/>
      <c r="J216" s="432">
        <f>SUM(J209:J214)</f>
        <v>1633.0488750000002</v>
      </c>
    </row>
    <row r="217" spans="1:10">
      <c r="A217" s="427"/>
      <c r="B217" s="424"/>
      <c r="C217" s="424"/>
      <c r="D217" s="431" t="s">
        <v>3191</v>
      </c>
      <c r="E217" s="430"/>
      <c r="F217" s="430"/>
      <c r="G217" s="429"/>
      <c r="H217" s="424"/>
      <c r="I217" s="424"/>
      <c r="J217" s="433">
        <f>J216</f>
        <v>1633.0488750000002</v>
      </c>
    </row>
    <row r="218" spans="1:10">
      <c r="A218" s="421"/>
      <c r="B218" s="422"/>
      <c r="C218" s="436" t="s">
        <v>390</v>
      </c>
      <c r="D218" s="431" t="s">
        <v>1184</v>
      </c>
      <c r="E218" s="437"/>
      <c r="F218" s="430"/>
      <c r="G218" s="429"/>
      <c r="H218" s="424"/>
      <c r="I218" s="424"/>
      <c r="J218" s="424"/>
    </row>
    <row r="219" spans="1:10" ht="39" customHeight="1">
      <c r="A219" s="427"/>
      <c r="B219" s="424"/>
      <c r="C219" s="424"/>
      <c r="D219" s="771" t="s">
        <v>1185</v>
      </c>
      <c r="E219" s="771"/>
      <c r="F219" s="771"/>
      <c r="G219" s="429"/>
      <c r="H219" s="424"/>
      <c r="I219" s="424"/>
      <c r="J219" s="424"/>
    </row>
    <row r="220" spans="1:10">
      <c r="A220" s="427"/>
      <c r="B220" s="424"/>
      <c r="C220" s="424"/>
      <c r="D220" s="430" t="s">
        <v>3192</v>
      </c>
      <c r="E220" s="430"/>
      <c r="F220" s="430"/>
      <c r="G220" s="429"/>
      <c r="H220" s="424"/>
      <c r="I220" s="424"/>
      <c r="J220" s="424"/>
    </row>
    <row r="221" spans="1:10">
      <c r="A221" s="427"/>
      <c r="B221" s="424"/>
      <c r="C221" s="424"/>
      <c r="D221" s="430" t="s">
        <v>3193</v>
      </c>
      <c r="E221" s="430"/>
      <c r="F221" s="430"/>
      <c r="G221" s="429"/>
      <c r="H221" s="424"/>
      <c r="I221" s="424"/>
      <c r="J221" s="424"/>
    </row>
    <row r="222" spans="1:10">
      <c r="A222" s="427"/>
      <c r="B222" s="424"/>
      <c r="C222" s="424"/>
      <c r="D222" s="431" t="s">
        <v>953</v>
      </c>
      <c r="E222" s="431" t="s">
        <v>1230</v>
      </c>
      <c r="F222" s="430"/>
      <c r="G222" s="429"/>
      <c r="H222" s="424"/>
      <c r="I222" s="424"/>
      <c r="J222" s="424"/>
    </row>
    <row r="223" spans="1:10">
      <c r="A223" s="427"/>
      <c r="B223" s="424"/>
      <c r="C223" s="424"/>
      <c r="D223" s="430"/>
      <c r="E223" s="430" t="s">
        <v>17</v>
      </c>
      <c r="F223" s="430"/>
      <c r="G223" s="429" t="s">
        <v>4</v>
      </c>
      <c r="H223" s="432">
        <v>0.2</v>
      </c>
      <c r="I223" s="432">
        <f>Labour!D16</f>
        <v>466.67</v>
      </c>
      <c r="J223" s="432">
        <f>I223*H223</f>
        <v>93.334000000000003</v>
      </c>
    </row>
    <row r="224" spans="1:10">
      <c r="A224" s="427"/>
      <c r="B224" s="424"/>
      <c r="C224" s="424"/>
      <c r="D224" s="430"/>
      <c r="E224" s="430" t="s">
        <v>18</v>
      </c>
      <c r="F224" s="430"/>
      <c r="G224" s="429" t="s">
        <v>4</v>
      </c>
      <c r="H224" s="432">
        <v>4</v>
      </c>
      <c r="I224" s="432">
        <f>Labour!D17</f>
        <v>466.67</v>
      </c>
      <c r="J224" s="432">
        <f>H224*I224</f>
        <v>1866.68</v>
      </c>
    </row>
    <row r="225" spans="1:10">
      <c r="A225" s="427"/>
      <c r="B225" s="424"/>
      <c r="C225" s="424"/>
      <c r="D225" s="430"/>
      <c r="E225" s="430" t="s">
        <v>3186</v>
      </c>
      <c r="F225" s="430"/>
      <c r="G225" s="429" t="s">
        <v>4</v>
      </c>
      <c r="H225" s="432">
        <v>1</v>
      </c>
      <c r="I225" s="432">
        <f>Labour!D15</f>
        <v>527.33000000000004</v>
      </c>
      <c r="J225" s="432">
        <f>H225*I225</f>
        <v>527.33000000000004</v>
      </c>
    </row>
    <row r="226" spans="1:10">
      <c r="A226" s="427"/>
      <c r="B226" s="424"/>
      <c r="C226" s="424"/>
      <c r="D226" s="431" t="s">
        <v>955</v>
      </c>
      <c r="E226" s="431" t="s">
        <v>3194</v>
      </c>
      <c r="F226" s="430"/>
      <c r="G226" s="424"/>
      <c r="H226" s="424"/>
      <c r="I226" s="424"/>
      <c r="J226" s="424"/>
    </row>
    <row r="227" spans="1:10">
      <c r="A227" s="427"/>
      <c r="B227" s="424"/>
      <c r="C227" s="424"/>
      <c r="D227" s="430"/>
      <c r="E227" s="430" t="s">
        <v>3195</v>
      </c>
      <c r="F227" s="430"/>
      <c r="G227" s="429" t="s">
        <v>3189</v>
      </c>
      <c r="H227" s="424"/>
      <c r="I227" s="424"/>
      <c r="J227" s="432">
        <v>500</v>
      </c>
    </row>
    <row r="228" spans="1:10">
      <c r="A228" s="427"/>
      <c r="B228" s="424"/>
      <c r="C228" s="424"/>
      <c r="D228" s="431" t="s">
        <v>957</v>
      </c>
      <c r="E228" s="431" t="s">
        <v>3103</v>
      </c>
      <c r="F228" s="430"/>
      <c r="G228" s="429"/>
      <c r="H228" s="424"/>
      <c r="I228" s="424"/>
      <c r="J228" s="433">
        <f>SUM(J223:J227)*12.5%</f>
        <v>373.41800000000001</v>
      </c>
    </row>
    <row r="229" spans="1:10">
      <c r="A229" s="427"/>
      <c r="B229" s="424"/>
      <c r="C229" s="424"/>
      <c r="D229" s="431"/>
      <c r="E229" s="431"/>
      <c r="F229" s="430"/>
      <c r="G229" s="429"/>
      <c r="H229" s="424"/>
      <c r="I229" s="424"/>
      <c r="J229" s="433"/>
    </row>
    <row r="230" spans="1:10">
      <c r="A230" s="427"/>
      <c r="B230" s="424"/>
      <c r="C230" s="424"/>
      <c r="D230" s="430" t="s">
        <v>3196</v>
      </c>
      <c r="E230" s="430"/>
      <c r="F230" s="430"/>
      <c r="G230" s="429"/>
      <c r="H230" s="424"/>
      <c r="I230" s="424"/>
      <c r="J230" s="432">
        <f>SUM(J223:J228)</f>
        <v>3360.7620000000002</v>
      </c>
    </row>
    <row r="231" spans="1:10">
      <c r="A231" s="427"/>
      <c r="B231" s="424"/>
      <c r="C231" s="424"/>
      <c r="D231" s="431" t="s">
        <v>3197</v>
      </c>
      <c r="E231" s="430"/>
      <c r="F231" s="430"/>
      <c r="G231" s="429"/>
      <c r="H231" s="424"/>
      <c r="I231" s="424"/>
      <c r="J231" s="433">
        <f>J230</f>
        <v>3360.7620000000002</v>
      </c>
    </row>
    <row r="232" spans="1:10">
      <c r="A232" s="421">
        <v>15.8</v>
      </c>
      <c r="B232" s="422">
        <v>1900</v>
      </c>
      <c r="C232" s="431" t="s">
        <v>1186</v>
      </c>
      <c r="D232" s="437"/>
      <c r="E232" s="437"/>
      <c r="F232" s="430"/>
      <c r="G232" s="429"/>
      <c r="H232" s="424"/>
      <c r="I232" s="424"/>
      <c r="J232" s="424"/>
    </row>
    <row r="233" spans="1:10" ht="42" customHeight="1">
      <c r="A233" s="427"/>
      <c r="B233" s="424"/>
      <c r="C233" s="771" t="s">
        <v>1187</v>
      </c>
      <c r="D233" s="771"/>
      <c r="E233" s="771"/>
      <c r="F233" s="771"/>
      <c r="G233" s="429"/>
      <c r="H233" s="424"/>
      <c r="I233" s="424"/>
      <c r="J233" s="424"/>
    </row>
    <row r="234" spans="1:10">
      <c r="A234" s="427"/>
      <c r="B234" s="424"/>
      <c r="C234" s="430" t="s">
        <v>3198</v>
      </c>
      <c r="D234" s="430"/>
      <c r="E234" s="430"/>
      <c r="F234" s="430"/>
      <c r="G234" s="429"/>
      <c r="H234" s="424"/>
      <c r="I234" s="424"/>
      <c r="J234" s="424"/>
    </row>
    <row r="235" spans="1:10">
      <c r="A235" s="427"/>
      <c r="B235" s="424"/>
      <c r="C235" s="430" t="s">
        <v>3199</v>
      </c>
      <c r="D235" s="430"/>
      <c r="E235" s="430"/>
      <c r="F235" s="430"/>
      <c r="G235" s="429"/>
      <c r="H235" s="424"/>
      <c r="I235" s="424"/>
      <c r="J235" s="424"/>
    </row>
    <row r="236" spans="1:10">
      <c r="A236" s="427"/>
      <c r="B236" s="424"/>
      <c r="C236" s="431" t="s">
        <v>953</v>
      </c>
      <c r="D236" s="431" t="s">
        <v>1468</v>
      </c>
      <c r="E236" s="430"/>
      <c r="F236" s="430"/>
      <c r="G236" s="429"/>
      <c r="H236" s="424"/>
      <c r="I236" s="424"/>
      <c r="J236" s="424"/>
    </row>
    <row r="237" spans="1:10">
      <c r="A237" s="427"/>
      <c r="B237" s="424"/>
      <c r="C237" s="431"/>
      <c r="D237" s="430" t="s">
        <v>17</v>
      </c>
      <c r="E237" s="430"/>
      <c r="F237" s="430"/>
      <c r="G237" s="429" t="s">
        <v>4</v>
      </c>
      <c r="H237" s="432">
        <v>0.8</v>
      </c>
      <c r="I237" s="432">
        <f>Labour!D16</f>
        <v>466.67</v>
      </c>
      <c r="J237" s="432">
        <f>I237*H237</f>
        <v>373.33600000000001</v>
      </c>
    </row>
    <row r="238" spans="1:10">
      <c r="A238" s="427"/>
      <c r="B238" s="424"/>
      <c r="C238" s="431"/>
      <c r="D238" s="430" t="s">
        <v>18</v>
      </c>
      <c r="E238" s="430"/>
      <c r="F238" s="430"/>
      <c r="G238" s="429" t="s">
        <v>4</v>
      </c>
      <c r="H238" s="432">
        <v>1.6</v>
      </c>
      <c r="I238" s="432">
        <f>Labour!D17</f>
        <v>466.67</v>
      </c>
      <c r="J238" s="432">
        <f>H238*I238</f>
        <v>746.67200000000003</v>
      </c>
    </row>
    <row r="239" spans="1:10">
      <c r="A239" s="427"/>
      <c r="B239" s="424"/>
      <c r="C239" s="431"/>
      <c r="D239" s="430" t="s">
        <v>3200</v>
      </c>
      <c r="E239" s="430"/>
      <c r="F239" s="430"/>
      <c r="G239" s="429" t="s">
        <v>4</v>
      </c>
      <c r="H239" s="432">
        <v>4</v>
      </c>
      <c r="I239" s="432">
        <f>Labour!D14</f>
        <v>642.33000000000004</v>
      </c>
      <c r="J239" s="432">
        <f>H239*I239</f>
        <v>2569.3200000000002</v>
      </c>
    </row>
    <row r="240" spans="1:10">
      <c r="A240" s="427"/>
      <c r="B240" s="424"/>
      <c r="C240" s="431" t="s">
        <v>955</v>
      </c>
      <c r="D240" s="431" t="s">
        <v>1293</v>
      </c>
      <c r="E240" s="430"/>
      <c r="F240" s="430"/>
      <c r="G240" s="429"/>
      <c r="H240" s="424"/>
      <c r="I240" s="424"/>
      <c r="J240" s="424"/>
    </row>
    <row r="241" spans="1:10">
      <c r="A241" s="427"/>
      <c r="B241" s="424"/>
      <c r="C241" s="431"/>
      <c r="D241" s="430" t="s">
        <v>3201</v>
      </c>
      <c r="E241" s="430"/>
      <c r="F241" s="430"/>
      <c r="G241" s="429" t="s">
        <v>2989</v>
      </c>
      <c r="H241" s="424"/>
      <c r="I241" s="424"/>
      <c r="J241" s="432">
        <v>350</v>
      </c>
    </row>
    <row r="242" spans="1:10">
      <c r="A242" s="427"/>
      <c r="B242" s="424"/>
      <c r="C242" s="431"/>
      <c r="D242" s="430" t="s">
        <v>3202</v>
      </c>
      <c r="E242" s="430"/>
      <c r="F242" s="430"/>
      <c r="G242" s="429"/>
      <c r="H242" s="424"/>
      <c r="I242" s="424"/>
      <c r="J242" s="424"/>
    </row>
    <row r="243" spans="1:10">
      <c r="A243" s="427"/>
      <c r="B243" s="424"/>
      <c r="C243" s="431" t="s">
        <v>957</v>
      </c>
      <c r="D243" s="431" t="s">
        <v>3103</v>
      </c>
      <c r="E243" s="430"/>
      <c r="F243" s="430"/>
      <c r="G243" s="429"/>
      <c r="H243" s="424"/>
      <c r="I243" s="424"/>
      <c r="J243" s="433">
        <f>SUM(J238:J242)*12.5%</f>
        <v>458.24900000000002</v>
      </c>
    </row>
    <row r="244" spans="1:10">
      <c r="A244" s="427"/>
      <c r="B244" s="424"/>
      <c r="C244" s="431"/>
      <c r="D244" s="431"/>
      <c r="E244" s="430"/>
      <c r="F244" s="430"/>
      <c r="G244" s="429"/>
      <c r="H244" s="424"/>
      <c r="I244" s="424"/>
      <c r="J244" s="433"/>
    </row>
    <row r="245" spans="1:10">
      <c r="A245" s="427"/>
      <c r="B245" s="424"/>
      <c r="C245" s="430" t="s">
        <v>3203</v>
      </c>
      <c r="D245" s="424"/>
      <c r="E245" s="430"/>
      <c r="F245" s="430"/>
      <c r="G245" s="429"/>
      <c r="H245" s="424"/>
      <c r="I245" s="424"/>
      <c r="J245" s="432">
        <f>SUM(J238:J243)</f>
        <v>4124.241</v>
      </c>
    </row>
    <row r="246" spans="1:10">
      <c r="A246" s="427"/>
      <c r="B246" s="424"/>
      <c r="C246" s="431" t="s">
        <v>3204</v>
      </c>
      <c r="D246" s="424"/>
      <c r="E246" s="430"/>
      <c r="F246" s="430"/>
      <c r="G246" s="429"/>
      <c r="H246" s="424"/>
      <c r="I246" s="424"/>
      <c r="J246" s="433">
        <f>J245/50</f>
        <v>82.484819999999999</v>
      </c>
    </row>
    <row r="247" spans="1:10">
      <c r="A247" s="421">
        <v>15.9</v>
      </c>
      <c r="B247" s="422">
        <v>1900</v>
      </c>
      <c r="C247" s="431" t="s">
        <v>1188</v>
      </c>
      <c r="D247" s="437"/>
      <c r="E247" s="437"/>
      <c r="F247" s="430"/>
      <c r="G247" s="429"/>
      <c r="H247" s="424"/>
      <c r="I247" s="424"/>
      <c r="J247" s="424"/>
    </row>
    <row r="248" spans="1:10" ht="41.25" customHeight="1">
      <c r="A248" s="427"/>
      <c r="B248" s="424"/>
      <c r="C248" s="771" t="s">
        <v>1189</v>
      </c>
      <c r="D248" s="771"/>
      <c r="E248" s="771"/>
      <c r="F248" s="771"/>
      <c r="G248" s="429"/>
      <c r="H248" s="424"/>
      <c r="I248" s="424"/>
      <c r="J248" s="424"/>
    </row>
    <row r="249" spans="1:10">
      <c r="A249" s="427"/>
      <c r="B249" s="424"/>
      <c r="C249" s="430" t="s">
        <v>1362</v>
      </c>
      <c r="D249" s="430"/>
      <c r="E249" s="430"/>
      <c r="F249" s="430"/>
      <c r="G249" s="429"/>
      <c r="H249" s="424"/>
      <c r="I249" s="424"/>
      <c r="J249" s="424"/>
    </row>
    <row r="250" spans="1:10">
      <c r="A250" s="427"/>
      <c r="B250" s="424"/>
      <c r="C250" s="430" t="s">
        <v>3205</v>
      </c>
      <c r="D250" s="430"/>
      <c r="E250" s="430"/>
      <c r="F250" s="430"/>
      <c r="G250" s="429"/>
      <c r="H250" s="424"/>
      <c r="I250" s="424"/>
      <c r="J250" s="424"/>
    </row>
    <row r="251" spans="1:10">
      <c r="A251" s="427"/>
      <c r="B251" s="424"/>
      <c r="C251" s="430" t="s">
        <v>3206</v>
      </c>
      <c r="D251" s="430"/>
      <c r="E251" s="430"/>
      <c r="F251" s="430"/>
      <c r="G251" s="429"/>
      <c r="H251" s="424"/>
      <c r="I251" s="424"/>
      <c r="J251" s="424"/>
    </row>
    <row r="252" spans="1:10">
      <c r="A252" s="427"/>
      <c r="B252" s="424"/>
      <c r="C252" s="431" t="s">
        <v>953</v>
      </c>
      <c r="D252" s="431" t="s">
        <v>1230</v>
      </c>
      <c r="E252" s="430"/>
      <c r="F252" s="430"/>
      <c r="G252" s="429"/>
      <c r="H252" s="424"/>
      <c r="I252" s="424"/>
      <c r="J252" s="424"/>
    </row>
    <row r="253" spans="1:10">
      <c r="A253" s="427"/>
      <c r="B253" s="424"/>
      <c r="C253" s="430"/>
      <c r="D253" s="430" t="s">
        <v>17</v>
      </c>
      <c r="E253" s="430"/>
      <c r="F253" s="430"/>
      <c r="G253" s="429" t="s">
        <v>4</v>
      </c>
      <c r="H253" s="432">
        <v>0.09</v>
      </c>
      <c r="I253" s="432">
        <f>Labour!D16</f>
        <v>466.67</v>
      </c>
      <c r="J253" s="432">
        <f>I253*H253</f>
        <v>42.000300000000003</v>
      </c>
    </row>
    <row r="254" spans="1:10">
      <c r="A254" s="427"/>
      <c r="B254" s="424"/>
      <c r="C254" s="430"/>
      <c r="D254" s="430" t="s">
        <v>18</v>
      </c>
      <c r="E254" s="430"/>
      <c r="F254" s="430"/>
      <c r="G254" s="429" t="s">
        <v>4</v>
      </c>
      <c r="H254" s="432">
        <v>2</v>
      </c>
      <c r="I254" s="432">
        <f>Labour!D17</f>
        <v>466.67</v>
      </c>
      <c r="J254" s="432">
        <f>H254*I254</f>
        <v>933.34</v>
      </c>
    </row>
    <row r="255" spans="1:10">
      <c r="A255" s="427"/>
      <c r="B255" s="424"/>
      <c r="C255" s="430"/>
      <c r="D255" s="430" t="s">
        <v>2345</v>
      </c>
      <c r="E255" s="430"/>
      <c r="F255" s="430"/>
      <c r="G255" s="429" t="s">
        <v>4</v>
      </c>
      <c r="H255" s="438">
        <v>0.125</v>
      </c>
      <c r="I255" s="432">
        <f>Labour!D20</f>
        <v>527.33000000000004</v>
      </c>
      <c r="J255" s="432">
        <f>H255*I255</f>
        <v>65.916250000000005</v>
      </c>
    </row>
    <row r="256" spans="1:10">
      <c r="A256" s="427"/>
      <c r="B256" s="424"/>
      <c r="C256" s="431" t="s">
        <v>955</v>
      </c>
      <c r="D256" s="431" t="s">
        <v>1293</v>
      </c>
      <c r="E256" s="430"/>
      <c r="F256" s="430"/>
      <c r="G256" s="429"/>
      <c r="H256" s="424"/>
      <c r="I256" s="424"/>
      <c r="J256" s="424"/>
    </row>
    <row r="257" spans="1:10" ht="27.75" customHeight="1">
      <c r="A257" s="427"/>
      <c r="B257" s="424"/>
      <c r="C257" s="430"/>
      <c r="D257" s="771" t="s">
        <v>3207</v>
      </c>
      <c r="E257" s="771"/>
      <c r="F257" s="771"/>
      <c r="G257" s="429" t="s">
        <v>2989</v>
      </c>
      <c r="H257" s="424"/>
      <c r="I257" s="424"/>
      <c r="J257" s="432">
        <v>300</v>
      </c>
    </row>
    <row r="258" spans="1:10">
      <c r="A258" s="427"/>
      <c r="B258" s="424"/>
      <c r="C258" s="431" t="s">
        <v>957</v>
      </c>
      <c r="D258" s="431" t="s">
        <v>3103</v>
      </c>
      <c r="E258" s="430"/>
      <c r="F258" s="430"/>
      <c r="G258" s="429"/>
      <c r="H258" s="424"/>
      <c r="I258" s="424"/>
      <c r="J258" s="433">
        <f>SUM(J253:J257)*12.5%</f>
        <v>167.65706875000001</v>
      </c>
    </row>
    <row r="259" spans="1:10">
      <c r="A259" s="427"/>
      <c r="B259" s="424"/>
      <c r="C259" s="431"/>
      <c r="D259" s="431"/>
      <c r="E259" s="430"/>
      <c r="F259" s="430"/>
      <c r="G259" s="429"/>
      <c r="H259" s="424"/>
      <c r="I259" s="424"/>
      <c r="J259" s="433"/>
    </row>
    <row r="260" spans="1:10">
      <c r="A260" s="427"/>
      <c r="B260" s="424"/>
      <c r="C260" s="430" t="s">
        <v>3208</v>
      </c>
      <c r="D260" s="430"/>
      <c r="E260" s="430"/>
      <c r="F260" s="430"/>
      <c r="G260" s="429"/>
      <c r="H260" s="424"/>
      <c r="I260" s="424"/>
      <c r="J260" s="432">
        <f>SUM(J253:J258)</f>
        <v>1508.9136187500001</v>
      </c>
    </row>
    <row r="261" spans="1:10">
      <c r="A261" s="427"/>
      <c r="B261" s="424"/>
      <c r="C261" s="431" t="s">
        <v>3209</v>
      </c>
      <c r="D261" s="430"/>
      <c r="E261" s="430"/>
      <c r="F261" s="430"/>
      <c r="G261" s="429"/>
      <c r="H261" s="424"/>
      <c r="I261" s="424"/>
      <c r="J261" s="433">
        <f>J260</f>
        <v>1508.9136187500001</v>
      </c>
    </row>
    <row r="262" spans="1:10">
      <c r="A262" s="421" t="s">
        <v>1191</v>
      </c>
      <c r="B262" s="422">
        <v>1900</v>
      </c>
      <c r="C262" s="431" t="s">
        <v>1192</v>
      </c>
      <c r="D262" s="431"/>
      <c r="E262" s="431"/>
      <c r="F262" s="430"/>
      <c r="G262" s="429"/>
      <c r="H262" s="424"/>
      <c r="I262" s="424"/>
      <c r="J262" s="424"/>
    </row>
    <row r="263" spans="1:10" ht="28.5" customHeight="1">
      <c r="A263" s="427"/>
      <c r="B263" s="424"/>
      <c r="C263" s="430" t="s">
        <v>299</v>
      </c>
      <c r="D263" s="771" t="s">
        <v>1193</v>
      </c>
      <c r="E263" s="771"/>
      <c r="F263" s="771"/>
      <c r="G263" s="429"/>
      <c r="H263" s="424"/>
      <c r="I263" s="424"/>
      <c r="J263" s="424"/>
    </row>
    <row r="264" spans="1:10">
      <c r="A264" s="427"/>
      <c r="B264" s="424"/>
      <c r="C264" s="430"/>
      <c r="D264" s="431" t="s">
        <v>1194</v>
      </c>
      <c r="E264" s="434"/>
      <c r="F264" s="434"/>
      <c r="G264" s="429"/>
      <c r="H264" s="424"/>
      <c r="I264" s="424"/>
      <c r="J264" s="424"/>
    </row>
    <row r="265" spans="1:10">
      <c r="A265" s="427"/>
      <c r="B265" s="424"/>
      <c r="C265" s="430"/>
      <c r="D265" s="430" t="s">
        <v>2984</v>
      </c>
      <c r="E265" s="430"/>
      <c r="F265" s="430"/>
      <c r="G265" s="429"/>
      <c r="H265" s="424"/>
      <c r="I265" s="424"/>
      <c r="J265" s="424"/>
    </row>
    <row r="266" spans="1:10">
      <c r="A266" s="427"/>
      <c r="B266" s="424"/>
      <c r="C266" s="430"/>
      <c r="D266" s="430" t="s">
        <v>3210</v>
      </c>
      <c r="E266" s="430"/>
      <c r="F266" s="430"/>
      <c r="G266" s="429"/>
      <c r="H266" s="424"/>
      <c r="I266" s="424"/>
      <c r="J266" s="424"/>
    </row>
    <row r="267" spans="1:10">
      <c r="A267" s="427"/>
      <c r="B267" s="424"/>
      <c r="C267" s="430"/>
      <c r="D267" s="430" t="s">
        <v>3211</v>
      </c>
      <c r="E267" s="430"/>
      <c r="F267" s="430"/>
      <c r="G267" s="429"/>
      <c r="H267" s="424"/>
      <c r="I267" s="424"/>
      <c r="J267" s="424"/>
    </row>
    <row r="268" spans="1:10">
      <c r="A268" s="427"/>
      <c r="B268" s="424"/>
      <c r="C268" s="430"/>
      <c r="D268" s="431" t="s">
        <v>953</v>
      </c>
      <c r="E268" s="431" t="s">
        <v>1230</v>
      </c>
      <c r="F268" s="430"/>
      <c r="G268" s="429"/>
      <c r="H268" s="424"/>
      <c r="I268" s="424"/>
      <c r="J268" s="424"/>
    </row>
    <row r="269" spans="1:10">
      <c r="A269" s="427"/>
      <c r="B269" s="424"/>
      <c r="C269" s="430"/>
      <c r="D269" s="430"/>
      <c r="E269" s="430" t="s">
        <v>17</v>
      </c>
      <c r="F269" s="430"/>
      <c r="G269" s="429" t="s">
        <v>4</v>
      </c>
      <c r="H269" s="438">
        <v>2.4E-2</v>
      </c>
      <c r="I269" s="432">
        <f>Labour!D16</f>
        <v>466.67</v>
      </c>
      <c r="J269" s="432">
        <f>I269*H269</f>
        <v>11.20008</v>
      </c>
    </row>
    <row r="270" spans="1:10">
      <c r="A270" s="427"/>
      <c r="B270" s="424"/>
      <c r="C270" s="430"/>
      <c r="D270" s="430"/>
      <c r="E270" s="430" t="s">
        <v>18</v>
      </c>
      <c r="F270" s="430"/>
      <c r="G270" s="429" t="s">
        <v>4</v>
      </c>
      <c r="H270" s="432">
        <v>0.3</v>
      </c>
      <c r="I270" s="432">
        <f>Labour!D17</f>
        <v>466.67</v>
      </c>
      <c r="J270" s="432">
        <f>H270*I270</f>
        <v>140.001</v>
      </c>
    </row>
    <row r="271" spans="1:10">
      <c r="A271" s="427"/>
      <c r="B271" s="424"/>
      <c r="C271" s="430"/>
      <c r="D271" s="430"/>
      <c r="E271" s="430" t="s">
        <v>2345</v>
      </c>
      <c r="F271" s="430"/>
      <c r="G271" s="429" t="s">
        <v>4</v>
      </c>
      <c r="H271" s="432">
        <v>0.1</v>
      </c>
      <c r="I271" s="432">
        <f>Labour!D20</f>
        <v>527.33000000000004</v>
      </c>
      <c r="J271" s="432">
        <f>H271*I271</f>
        <v>52.733000000000004</v>
      </c>
    </row>
    <row r="272" spans="1:10">
      <c r="A272" s="427"/>
      <c r="B272" s="424"/>
      <c r="C272" s="430"/>
      <c r="D272" s="430"/>
      <c r="E272" s="430" t="s">
        <v>6</v>
      </c>
      <c r="F272" s="430"/>
      <c r="G272" s="429" t="s">
        <v>4</v>
      </c>
      <c r="H272" s="432">
        <v>0.2</v>
      </c>
      <c r="I272" s="432">
        <f>Labour!D5</f>
        <v>527.33000000000004</v>
      </c>
      <c r="J272" s="432">
        <f>H272*I272</f>
        <v>105.46600000000001</v>
      </c>
    </row>
    <row r="273" spans="1:10">
      <c r="A273" s="427"/>
      <c r="B273" s="424"/>
      <c r="C273" s="430"/>
      <c r="D273" s="431" t="s">
        <v>955</v>
      </c>
      <c r="E273" s="431" t="s">
        <v>1300</v>
      </c>
      <c r="F273" s="430"/>
      <c r="G273" s="429"/>
      <c r="H273" s="424"/>
      <c r="I273" s="424"/>
      <c r="J273" s="424"/>
    </row>
    <row r="274" spans="1:10">
      <c r="A274" s="427"/>
      <c r="B274" s="424"/>
      <c r="C274" s="430"/>
      <c r="D274" s="430"/>
      <c r="E274" s="430" t="s">
        <v>3212</v>
      </c>
      <c r="F274" s="430"/>
      <c r="G274" s="429" t="s">
        <v>71</v>
      </c>
      <c r="H274" s="438">
        <v>3.9E-2</v>
      </c>
      <c r="I274" s="432">
        <f>Material!D103</f>
        <v>85000</v>
      </c>
      <c r="J274" s="432">
        <f>H274*I274</f>
        <v>3315</v>
      </c>
    </row>
    <row r="275" spans="1:10">
      <c r="A275" s="427"/>
      <c r="B275" s="424"/>
      <c r="C275" s="430"/>
      <c r="D275" s="430"/>
      <c r="E275" s="430" t="s">
        <v>3213</v>
      </c>
      <c r="F275" s="430"/>
      <c r="G275" s="429"/>
      <c r="H275" s="438"/>
      <c r="I275" s="424"/>
      <c r="J275" s="424"/>
    </row>
    <row r="276" spans="1:10">
      <c r="A276" s="427"/>
      <c r="B276" s="424"/>
      <c r="C276" s="430"/>
      <c r="D276" s="430"/>
      <c r="E276" s="430" t="s">
        <v>3214</v>
      </c>
      <c r="F276" s="430"/>
      <c r="G276" s="429"/>
      <c r="H276" s="438"/>
      <c r="I276" s="424"/>
      <c r="J276" s="424"/>
    </row>
    <row r="277" spans="1:10">
      <c r="A277" s="427"/>
      <c r="B277" s="424"/>
      <c r="C277" s="430"/>
      <c r="D277" s="430"/>
      <c r="E277" s="430" t="s">
        <v>3215</v>
      </c>
      <c r="F277" s="430"/>
      <c r="G277" s="429" t="s">
        <v>71</v>
      </c>
      <c r="H277" s="438">
        <v>1E-3</v>
      </c>
      <c r="I277" s="432">
        <f>Material!D107</f>
        <v>97</v>
      </c>
      <c r="J277" s="432">
        <f>H277*I277</f>
        <v>9.7000000000000003E-2</v>
      </c>
    </row>
    <row r="278" spans="1:10">
      <c r="A278" s="427"/>
      <c r="B278" s="424"/>
      <c r="C278" s="430"/>
      <c r="D278" s="431" t="s">
        <v>957</v>
      </c>
      <c r="E278" s="431" t="s">
        <v>1231</v>
      </c>
      <c r="F278" s="430"/>
      <c r="G278" s="429"/>
      <c r="H278" s="424"/>
      <c r="I278" s="424"/>
      <c r="J278" s="424"/>
    </row>
    <row r="279" spans="1:10">
      <c r="A279" s="427"/>
      <c r="B279" s="424"/>
      <c r="C279" s="430"/>
      <c r="D279" s="430"/>
      <c r="E279" s="430" t="s">
        <v>3216</v>
      </c>
      <c r="F279" s="430"/>
      <c r="G279" s="429" t="s">
        <v>2989</v>
      </c>
      <c r="H279" s="424"/>
      <c r="I279" s="424"/>
      <c r="J279" s="432">
        <v>100</v>
      </c>
    </row>
    <row r="280" spans="1:10">
      <c r="A280" s="427"/>
      <c r="B280" s="424"/>
      <c r="C280" s="430"/>
      <c r="D280" s="431" t="s">
        <v>959</v>
      </c>
      <c r="E280" s="431" t="s">
        <v>3089</v>
      </c>
      <c r="F280" s="430"/>
      <c r="G280" s="429"/>
      <c r="H280" s="424"/>
      <c r="I280" s="424"/>
      <c r="J280" s="433">
        <f>SUM(J269:J279)*12.5%</f>
        <v>465.56213500000001</v>
      </c>
    </row>
    <row r="281" spans="1:10">
      <c r="A281" s="427"/>
      <c r="B281" s="424"/>
      <c r="C281" s="430"/>
      <c r="D281" s="431"/>
      <c r="E281" s="431"/>
      <c r="F281" s="430"/>
      <c r="G281" s="429"/>
      <c r="H281" s="424"/>
      <c r="I281" s="424"/>
      <c r="J281" s="433"/>
    </row>
    <row r="282" spans="1:10">
      <c r="A282" s="427"/>
      <c r="B282" s="424"/>
      <c r="C282" s="430"/>
      <c r="D282" s="430" t="s">
        <v>3217</v>
      </c>
      <c r="E282" s="430"/>
      <c r="F282" s="430"/>
      <c r="G282" s="429"/>
      <c r="H282" s="424"/>
      <c r="I282" s="424"/>
      <c r="J282" s="432">
        <f>SUM(J269:J280)</f>
        <v>4190.0592150000002</v>
      </c>
    </row>
    <row r="283" spans="1:10">
      <c r="A283" s="427"/>
      <c r="B283" s="424"/>
      <c r="C283" s="430"/>
      <c r="D283" s="431" t="s">
        <v>3218</v>
      </c>
      <c r="E283" s="430"/>
      <c r="F283" s="430"/>
      <c r="G283" s="429"/>
      <c r="H283" s="424"/>
      <c r="I283" s="424"/>
      <c r="J283" s="433">
        <f>J282/10</f>
        <v>419.0059215</v>
      </c>
    </row>
    <row r="284" spans="1:10" ht="29.25" customHeight="1">
      <c r="A284" s="427"/>
      <c r="B284" s="424"/>
      <c r="C284" s="430" t="s">
        <v>301</v>
      </c>
      <c r="D284" s="771" t="s">
        <v>1195</v>
      </c>
      <c r="E284" s="771"/>
      <c r="F284" s="771"/>
      <c r="G284" s="429"/>
      <c r="H284" s="424"/>
      <c r="I284" s="424"/>
      <c r="J284" s="424"/>
    </row>
    <row r="285" spans="1:10">
      <c r="A285" s="427"/>
      <c r="B285" s="424"/>
      <c r="C285" s="430"/>
      <c r="D285" s="431" t="s">
        <v>1196</v>
      </c>
      <c r="E285" s="434"/>
      <c r="F285" s="434"/>
      <c r="G285" s="429"/>
      <c r="H285" s="424"/>
      <c r="I285" s="424"/>
      <c r="J285" s="424"/>
    </row>
    <row r="286" spans="1:10">
      <c r="A286" s="427"/>
      <c r="B286" s="424"/>
      <c r="C286" s="430"/>
      <c r="D286" s="430" t="s">
        <v>3219</v>
      </c>
      <c r="E286" s="430"/>
      <c r="F286" s="430"/>
      <c r="G286" s="429"/>
      <c r="H286" s="424"/>
      <c r="I286" s="424"/>
      <c r="J286" s="424"/>
    </row>
    <row r="287" spans="1:10">
      <c r="A287" s="427"/>
      <c r="B287" s="424"/>
      <c r="C287" s="430"/>
      <c r="D287" s="430" t="s">
        <v>3220</v>
      </c>
      <c r="E287" s="430"/>
      <c r="F287" s="430"/>
      <c r="G287" s="429"/>
      <c r="H287" s="424"/>
      <c r="I287" s="424"/>
      <c r="J287" s="424"/>
    </row>
    <row r="288" spans="1:10">
      <c r="A288" s="427"/>
      <c r="B288" s="424"/>
      <c r="C288" s="430"/>
      <c r="D288" s="430" t="s">
        <v>3211</v>
      </c>
      <c r="E288" s="430"/>
      <c r="F288" s="430"/>
      <c r="G288" s="429"/>
      <c r="H288" s="424"/>
      <c r="I288" s="424"/>
      <c r="J288" s="424"/>
    </row>
    <row r="289" spans="1:11">
      <c r="A289" s="427"/>
      <c r="B289" s="424"/>
      <c r="C289" s="430"/>
      <c r="D289" s="431" t="s">
        <v>953</v>
      </c>
      <c r="E289" s="431" t="s">
        <v>1230</v>
      </c>
      <c r="F289" s="430"/>
      <c r="G289" s="429"/>
      <c r="H289" s="424"/>
      <c r="I289" s="424"/>
      <c r="J289" s="424"/>
    </row>
    <row r="290" spans="1:11">
      <c r="A290" s="427"/>
      <c r="B290" s="424"/>
      <c r="C290" s="430"/>
      <c r="D290" s="430"/>
      <c r="E290" s="430" t="s">
        <v>17</v>
      </c>
      <c r="F290" s="430"/>
      <c r="G290" s="429" t="s">
        <v>4</v>
      </c>
      <c r="H290" s="438">
        <v>1.2E-2</v>
      </c>
      <c r="I290" s="432">
        <f>Labour!D16</f>
        <v>466.67</v>
      </c>
      <c r="J290" s="432">
        <f>I290*H290</f>
        <v>5.6000399999999999</v>
      </c>
    </row>
    <row r="291" spans="1:11">
      <c r="A291" s="427"/>
      <c r="B291" s="424"/>
      <c r="C291" s="430"/>
      <c r="D291" s="430"/>
      <c r="E291" s="430" t="s">
        <v>18</v>
      </c>
      <c r="F291" s="430"/>
      <c r="G291" s="429" t="s">
        <v>4</v>
      </c>
      <c r="H291" s="432">
        <v>0.2</v>
      </c>
      <c r="I291" s="432">
        <f>Labour!D17</f>
        <v>466.67</v>
      </c>
      <c r="J291" s="432">
        <f>H291*I291</f>
        <v>93.334000000000003</v>
      </c>
    </row>
    <row r="292" spans="1:11">
      <c r="A292" s="427"/>
      <c r="B292" s="424"/>
      <c r="C292" s="430"/>
      <c r="D292" s="430"/>
      <c r="E292" s="430" t="s">
        <v>1849</v>
      </c>
      <c r="F292" s="430"/>
      <c r="G292" s="429" t="s">
        <v>4</v>
      </c>
      <c r="H292" s="432">
        <v>0.1</v>
      </c>
      <c r="I292" s="432">
        <f>Labour!D14</f>
        <v>642.33000000000004</v>
      </c>
      <c r="J292" s="432">
        <f>H292*I292</f>
        <v>64.233000000000004</v>
      </c>
    </row>
    <row r="293" spans="1:11">
      <c r="A293" s="427"/>
      <c r="B293" s="424"/>
      <c r="C293" s="430"/>
      <c r="D293" s="431" t="s">
        <v>955</v>
      </c>
      <c r="E293" s="431" t="s">
        <v>1300</v>
      </c>
      <c r="F293" s="430"/>
      <c r="G293" s="429"/>
      <c r="H293" s="424"/>
      <c r="I293" s="424"/>
      <c r="J293" s="424"/>
    </row>
    <row r="294" spans="1:11" ht="12.75" customHeight="1">
      <c r="A294" s="427"/>
      <c r="B294" s="424"/>
      <c r="C294" s="430"/>
      <c r="D294" s="430"/>
      <c r="E294" s="771" t="s">
        <v>3221</v>
      </c>
      <c r="F294" s="771"/>
      <c r="G294" s="428"/>
      <c r="H294" s="428"/>
      <c r="I294" s="424"/>
      <c r="J294" s="424"/>
    </row>
    <row r="295" spans="1:11">
      <c r="A295" s="427"/>
      <c r="B295" s="424"/>
      <c r="C295" s="430"/>
      <c r="D295" s="430"/>
      <c r="E295" s="430" t="s">
        <v>3222</v>
      </c>
      <c r="F295" s="434"/>
      <c r="G295" s="429" t="s">
        <v>29</v>
      </c>
      <c r="H295" s="432">
        <v>0.1</v>
      </c>
      <c r="I295" s="441">
        <f>'Chapter-13_Road'!J101</f>
        <v>7997.188545</v>
      </c>
      <c r="J295" s="432">
        <f>I295*H295</f>
        <v>799.71885450000002</v>
      </c>
      <c r="K295" t="s">
        <v>1584</v>
      </c>
    </row>
    <row r="296" spans="1:11">
      <c r="A296" s="427"/>
      <c r="B296" s="424"/>
      <c r="C296" s="430"/>
      <c r="D296" s="430"/>
      <c r="E296" s="430" t="s">
        <v>3223</v>
      </c>
      <c r="F296" s="430"/>
      <c r="G296" s="429"/>
      <c r="H296" s="424"/>
      <c r="I296" s="424"/>
      <c r="J296" s="424"/>
    </row>
    <row r="297" spans="1:11">
      <c r="A297" s="427"/>
      <c r="B297" s="424"/>
      <c r="C297" s="430"/>
      <c r="D297" s="430"/>
      <c r="E297" s="430" t="s">
        <v>3224</v>
      </c>
      <c r="F297" s="430"/>
      <c r="G297" s="429" t="s">
        <v>71</v>
      </c>
      <c r="H297" s="438">
        <v>1.2999999999999999E-2</v>
      </c>
      <c r="I297" s="432">
        <f>'Chapter-13_Road'!J115</f>
        <v>82266.395400000009</v>
      </c>
      <c r="J297" s="432">
        <f>I297*H297</f>
        <v>1069.4631402</v>
      </c>
    </row>
    <row r="298" spans="1:11">
      <c r="A298" s="427"/>
      <c r="B298" s="424"/>
      <c r="C298" s="430"/>
      <c r="D298" s="431" t="s">
        <v>957</v>
      </c>
      <c r="E298" s="431" t="s">
        <v>1390</v>
      </c>
      <c r="F298" s="430"/>
      <c r="G298" s="429"/>
      <c r="H298" s="424"/>
      <c r="I298" s="424"/>
      <c r="J298" s="433">
        <f>SUM(J287:J297)*12.5%</f>
        <v>254.04362933750002</v>
      </c>
    </row>
    <row r="299" spans="1:11">
      <c r="A299" s="427"/>
      <c r="B299" s="424"/>
      <c r="C299" s="430"/>
      <c r="D299" s="431"/>
      <c r="E299" s="431"/>
      <c r="F299" s="430"/>
      <c r="G299" s="429"/>
      <c r="H299" s="424"/>
      <c r="I299" s="424"/>
      <c r="J299" s="433"/>
    </row>
    <row r="300" spans="1:11">
      <c r="A300" s="427"/>
      <c r="B300" s="442"/>
      <c r="C300" s="443"/>
      <c r="D300" s="431" t="s">
        <v>3225</v>
      </c>
      <c r="E300" s="430"/>
      <c r="F300" s="430"/>
      <c r="G300" s="429"/>
      <c r="H300" s="424"/>
      <c r="I300" s="424"/>
      <c r="J300" s="433">
        <f>SUM(J290:J298)</f>
        <v>2286.3926640375003</v>
      </c>
    </row>
    <row r="301" spans="1:11">
      <c r="A301" s="421">
        <v>15.11</v>
      </c>
      <c r="B301" s="422">
        <v>1900</v>
      </c>
      <c r="C301" s="431" t="s">
        <v>1197</v>
      </c>
      <c r="D301" s="431"/>
      <c r="E301" s="431"/>
      <c r="F301" s="430"/>
      <c r="G301" s="429"/>
      <c r="H301" s="424"/>
      <c r="I301" s="424"/>
      <c r="J301" s="424"/>
    </row>
    <row r="302" spans="1:11" ht="54.75" customHeight="1">
      <c r="A302" s="427"/>
      <c r="B302" s="444"/>
      <c r="C302" s="771" t="s">
        <v>3226</v>
      </c>
      <c r="D302" s="771"/>
      <c r="E302" s="771"/>
      <c r="F302" s="771"/>
      <c r="G302" s="429"/>
      <c r="H302" s="424"/>
      <c r="I302" s="424"/>
      <c r="J302" s="424"/>
    </row>
    <row r="303" spans="1:11">
      <c r="A303" s="427"/>
      <c r="B303" s="424"/>
      <c r="C303" s="430" t="s">
        <v>1362</v>
      </c>
      <c r="D303" s="430"/>
      <c r="E303" s="430"/>
      <c r="F303" s="430"/>
      <c r="G303" s="429"/>
      <c r="H303" s="424"/>
      <c r="I303" s="424"/>
      <c r="J303" s="424"/>
    </row>
    <row r="304" spans="1:11" ht="14.25" customHeight="1">
      <c r="A304" s="427"/>
      <c r="B304" s="424"/>
      <c r="C304" s="430" t="s">
        <v>3227</v>
      </c>
      <c r="D304" s="430"/>
      <c r="E304" s="430"/>
      <c r="F304" s="430"/>
      <c r="G304" s="429"/>
      <c r="H304" s="424"/>
      <c r="I304" s="424"/>
      <c r="J304" s="424"/>
    </row>
    <row r="305" spans="1:10">
      <c r="A305" s="427"/>
      <c r="B305" s="424"/>
      <c r="C305" s="430" t="s">
        <v>299</v>
      </c>
      <c r="D305" s="430" t="s">
        <v>1198</v>
      </c>
      <c r="E305" s="430"/>
      <c r="F305" s="430"/>
      <c r="G305" s="429"/>
      <c r="H305" s="424"/>
      <c r="I305" s="424"/>
      <c r="J305" s="424"/>
    </row>
    <row r="306" spans="1:10">
      <c r="A306" s="427"/>
      <c r="B306" s="424"/>
      <c r="C306" s="430"/>
      <c r="D306" s="430" t="s">
        <v>3228</v>
      </c>
      <c r="E306" s="430"/>
      <c r="F306" s="430"/>
      <c r="G306" s="429"/>
      <c r="H306" s="424"/>
      <c r="I306" s="424"/>
      <c r="J306" s="424"/>
    </row>
    <row r="307" spans="1:10">
      <c r="A307" s="427"/>
      <c r="B307" s="424"/>
      <c r="C307" s="430"/>
      <c r="D307" s="430" t="s">
        <v>3229</v>
      </c>
      <c r="E307" s="430"/>
      <c r="F307" s="430"/>
      <c r="G307" s="429"/>
      <c r="H307" s="424"/>
      <c r="I307" s="424"/>
      <c r="J307" s="424"/>
    </row>
    <row r="308" spans="1:10">
      <c r="A308" s="427"/>
      <c r="B308" s="424"/>
      <c r="C308" s="430"/>
      <c r="D308" s="430" t="s">
        <v>3230</v>
      </c>
      <c r="E308" s="430"/>
      <c r="F308" s="430"/>
      <c r="G308" s="429"/>
      <c r="H308" s="424"/>
      <c r="I308" s="424"/>
      <c r="J308" s="424"/>
    </row>
    <row r="309" spans="1:10">
      <c r="A309" s="427"/>
      <c r="B309" s="424"/>
      <c r="C309" s="430"/>
      <c r="D309" s="430" t="s">
        <v>3231</v>
      </c>
      <c r="E309" s="430"/>
      <c r="F309" s="430"/>
      <c r="G309" s="429"/>
      <c r="H309" s="424"/>
      <c r="I309" s="424"/>
      <c r="J309" s="424"/>
    </row>
    <row r="310" spans="1:10">
      <c r="A310" s="427"/>
      <c r="B310" s="424"/>
      <c r="C310" s="430"/>
      <c r="D310" s="430" t="s">
        <v>3232</v>
      </c>
      <c r="E310" s="430"/>
      <c r="F310" s="430"/>
      <c r="G310" s="429" t="s">
        <v>54</v>
      </c>
      <c r="H310" s="438">
        <v>1.895</v>
      </c>
      <c r="I310" s="432">
        <f>'Chapter-10'!J394</f>
        <v>119.66486175000003</v>
      </c>
      <c r="J310" s="432">
        <f>I310*H310</f>
        <v>226.76491301625006</v>
      </c>
    </row>
    <row r="311" spans="1:10" ht="27" customHeight="1">
      <c r="A311" s="427"/>
      <c r="B311" s="424"/>
      <c r="C311" s="430" t="s">
        <v>301</v>
      </c>
      <c r="D311" s="771" t="s">
        <v>1199</v>
      </c>
      <c r="E311" s="771"/>
      <c r="F311" s="771"/>
      <c r="G311" s="429"/>
      <c r="H311" s="424"/>
      <c r="I311" s="424"/>
      <c r="J311" s="424"/>
    </row>
    <row r="312" spans="1:10">
      <c r="A312" s="427"/>
      <c r="B312" s="424"/>
      <c r="C312" s="430"/>
      <c r="D312" s="430" t="s">
        <v>3233</v>
      </c>
      <c r="E312" s="445"/>
      <c r="F312" s="445"/>
      <c r="G312" s="446"/>
      <c r="H312" s="424"/>
      <c r="I312" s="424"/>
      <c r="J312" s="424"/>
    </row>
    <row r="313" spans="1:10">
      <c r="A313" s="427"/>
      <c r="B313" s="424"/>
      <c r="C313" s="430"/>
      <c r="D313" s="430" t="s">
        <v>3234</v>
      </c>
      <c r="E313" s="430"/>
      <c r="F313" s="430"/>
      <c r="G313" s="446"/>
      <c r="H313" s="424"/>
      <c r="I313" s="424"/>
      <c r="J313" s="424"/>
    </row>
    <row r="314" spans="1:10" ht="12.75" customHeight="1">
      <c r="A314" s="427"/>
      <c r="B314" s="424"/>
      <c r="C314" s="430"/>
      <c r="D314" s="771" t="s">
        <v>3235</v>
      </c>
      <c r="E314" s="771"/>
      <c r="F314" s="771"/>
      <c r="G314" s="446"/>
      <c r="H314" s="424"/>
      <c r="I314" s="424"/>
      <c r="J314" s="424"/>
    </row>
    <row r="315" spans="1:10">
      <c r="A315" s="427"/>
      <c r="B315" s="424"/>
      <c r="C315" s="430"/>
      <c r="D315" s="430" t="s">
        <v>3236</v>
      </c>
      <c r="E315" s="434"/>
      <c r="F315" s="434"/>
      <c r="G315" s="446"/>
      <c r="H315" s="424"/>
      <c r="I315" s="424"/>
      <c r="J315" s="424"/>
    </row>
    <row r="316" spans="1:10" ht="52.5" customHeight="1">
      <c r="A316" s="427"/>
      <c r="B316" s="424"/>
      <c r="C316" s="430"/>
      <c r="D316" s="430" t="s">
        <v>3237</v>
      </c>
      <c r="E316" s="430"/>
      <c r="F316" s="430"/>
      <c r="G316" s="446" t="s">
        <v>3238</v>
      </c>
      <c r="H316" s="432">
        <v>220</v>
      </c>
      <c r="I316" s="432">
        <f>'Chapter-10'!J19</f>
        <v>1.19519325</v>
      </c>
      <c r="J316" s="432">
        <f>H316*I316</f>
        <v>262.94251500000001</v>
      </c>
    </row>
    <row r="317" spans="1:10">
      <c r="A317" s="427"/>
      <c r="B317" s="424"/>
      <c r="C317" s="430"/>
      <c r="D317" s="431" t="s">
        <v>953</v>
      </c>
      <c r="E317" s="431" t="s">
        <v>1230</v>
      </c>
      <c r="F317" s="430"/>
      <c r="G317" s="429"/>
      <c r="H317" s="424"/>
      <c r="I317" s="424"/>
      <c r="J317" s="424"/>
    </row>
    <row r="318" spans="1:10">
      <c r="A318" s="427"/>
      <c r="B318" s="424"/>
      <c r="C318" s="430"/>
      <c r="D318" s="430"/>
      <c r="E318" s="430" t="s">
        <v>17</v>
      </c>
      <c r="F318" s="430"/>
      <c r="G318" s="429" t="s">
        <v>4</v>
      </c>
      <c r="H318" s="438">
        <v>2.4E-2</v>
      </c>
      <c r="I318" s="432">
        <f>Labour!D16</f>
        <v>466.67</v>
      </c>
      <c r="J318" s="432">
        <f>I318*H318</f>
        <v>11.20008</v>
      </c>
    </row>
    <row r="319" spans="1:10">
      <c r="A319" s="427"/>
      <c r="B319" s="424"/>
      <c r="C319" s="430"/>
      <c r="D319" s="430"/>
      <c r="E319" s="430" t="s">
        <v>2351</v>
      </c>
      <c r="F319" s="430"/>
      <c r="G319" s="429" t="s">
        <v>4</v>
      </c>
      <c r="H319" s="432">
        <v>0.5</v>
      </c>
      <c r="I319" s="432">
        <f>Labour!D17</f>
        <v>466.67</v>
      </c>
      <c r="J319" s="432">
        <f>H319*I319</f>
        <v>233.33500000000001</v>
      </c>
    </row>
    <row r="320" spans="1:10">
      <c r="A320" s="427"/>
      <c r="B320" s="424"/>
      <c r="C320" s="430"/>
      <c r="D320" s="430"/>
      <c r="E320" s="430" t="s">
        <v>1849</v>
      </c>
      <c r="F320" s="430"/>
      <c r="G320" s="429" t="s">
        <v>4</v>
      </c>
      <c r="H320" s="432">
        <v>0.1</v>
      </c>
      <c r="I320" s="432">
        <f>Labour!D14</f>
        <v>642.33000000000004</v>
      </c>
      <c r="J320" s="432">
        <f>H320*I320</f>
        <v>64.233000000000004</v>
      </c>
    </row>
    <row r="321" spans="1:10">
      <c r="A321" s="427"/>
      <c r="B321" s="424"/>
      <c r="C321" s="430"/>
      <c r="D321" s="431" t="s">
        <v>955</v>
      </c>
      <c r="E321" s="431" t="s">
        <v>1300</v>
      </c>
      <c r="F321" s="430"/>
      <c r="G321" s="429"/>
      <c r="H321" s="424"/>
      <c r="I321" s="424"/>
      <c r="J321" s="424"/>
    </row>
    <row r="322" spans="1:10">
      <c r="A322" s="427"/>
      <c r="B322" s="424"/>
      <c r="C322" s="430"/>
      <c r="D322" s="430"/>
      <c r="E322" s="430" t="s">
        <v>3239</v>
      </c>
      <c r="F322" s="430"/>
      <c r="G322" s="429" t="s">
        <v>2989</v>
      </c>
      <c r="H322" s="424"/>
      <c r="I322" s="424"/>
      <c r="J322" s="432">
        <v>100</v>
      </c>
    </row>
    <row r="323" spans="1:10">
      <c r="A323" s="427"/>
      <c r="B323" s="424"/>
      <c r="C323" s="430"/>
      <c r="D323" s="430"/>
      <c r="E323" s="430" t="s">
        <v>3240</v>
      </c>
      <c r="F323" s="430"/>
      <c r="G323" s="429"/>
      <c r="H323" s="424"/>
      <c r="I323" s="424"/>
      <c r="J323" s="424"/>
    </row>
    <row r="324" spans="1:10">
      <c r="A324" s="427"/>
      <c r="B324" s="424"/>
      <c r="C324" s="430"/>
      <c r="D324" s="431" t="s">
        <v>957</v>
      </c>
      <c r="E324" s="431" t="s">
        <v>1390</v>
      </c>
      <c r="F324" s="430"/>
      <c r="G324" s="429"/>
      <c r="H324" s="424"/>
      <c r="I324" s="424"/>
      <c r="J324" s="433">
        <f>SUM(J315:J323)*12.5%</f>
        <v>83.963824375000002</v>
      </c>
    </row>
    <row r="325" spans="1:10">
      <c r="A325" s="427"/>
      <c r="B325" s="424"/>
      <c r="C325" s="430"/>
      <c r="D325" s="431"/>
      <c r="E325" s="431"/>
      <c r="F325" s="430"/>
      <c r="G325" s="429"/>
      <c r="H325" s="424"/>
      <c r="I325" s="424"/>
      <c r="J325" s="433"/>
    </row>
    <row r="326" spans="1:10">
      <c r="A326" s="427"/>
      <c r="B326" s="424"/>
      <c r="C326" s="430"/>
      <c r="D326" s="430" t="s">
        <v>3241</v>
      </c>
      <c r="E326" s="430"/>
      <c r="F326" s="430"/>
      <c r="G326" s="429"/>
      <c r="H326" s="424"/>
      <c r="I326" s="424"/>
      <c r="J326" s="432">
        <f>SUM(J310:J324)</f>
        <v>982.43933239125022</v>
      </c>
    </row>
    <row r="327" spans="1:10">
      <c r="A327" s="427"/>
      <c r="B327" s="424"/>
      <c r="C327" s="430"/>
      <c r="D327" s="431" t="s">
        <v>3242</v>
      </c>
      <c r="E327" s="430"/>
      <c r="F327" s="430"/>
      <c r="G327" s="429"/>
      <c r="H327" s="424"/>
      <c r="I327" s="424"/>
      <c r="J327" s="433">
        <f>J326</f>
        <v>982.43933239125022</v>
      </c>
    </row>
    <row r="328" spans="1:10" ht="15" customHeight="1">
      <c r="A328" s="421">
        <v>15.12</v>
      </c>
      <c r="B328" s="422">
        <v>1900</v>
      </c>
      <c r="C328" s="773" t="s">
        <v>1200</v>
      </c>
      <c r="D328" s="773"/>
      <c r="E328" s="773"/>
      <c r="F328" s="773"/>
      <c r="G328" s="429"/>
      <c r="H328" s="424"/>
      <c r="I328" s="424"/>
      <c r="J328" s="424"/>
    </row>
    <row r="329" spans="1:10" ht="42" customHeight="1">
      <c r="A329" s="427"/>
      <c r="B329" s="424"/>
      <c r="C329" s="430" t="s">
        <v>299</v>
      </c>
      <c r="D329" s="771" t="s">
        <v>1201</v>
      </c>
      <c r="E329" s="771"/>
      <c r="F329" s="771"/>
      <c r="G329" s="429"/>
      <c r="H329" s="424"/>
      <c r="I329" s="424"/>
      <c r="J329" s="424"/>
    </row>
    <row r="330" spans="1:10">
      <c r="A330" s="427"/>
      <c r="B330" s="424"/>
      <c r="C330" s="430"/>
      <c r="D330" s="430" t="s">
        <v>3243</v>
      </c>
      <c r="E330" s="430"/>
      <c r="F330" s="430"/>
      <c r="G330" s="429"/>
      <c r="H330" s="424"/>
      <c r="I330" s="424"/>
      <c r="J330" s="424"/>
    </row>
    <row r="331" spans="1:10">
      <c r="A331" s="427"/>
      <c r="B331" s="424"/>
      <c r="C331" s="430"/>
      <c r="D331" s="430" t="s">
        <v>3244</v>
      </c>
      <c r="E331" s="430"/>
      <c r="F331" s="430"/>
      <c r="G331" s="429"/>
      <c r="H331" s="424"/>
      <c r="I331" s="424"/>
      <c r="J331" s="424"/>
    </row>
    <row r="332" spans="1:10">
      <c r="A332" s="427"/>
      <c r="B332" s="424"/>
      <c r="C332" s="430"/>
      <c r="D332" s="431" t="s">
        <v>953</v>
      </c>
      <c r="E332" s="431" t="s">
        <v>1230</v>
      </c>
      <c r="F332" s="430"/>
      <c r="G332" s="429"/>
      <c r="H332" s="424"/>
      <c r="I332" s="424"/>
      <c r="J332" s="424"/>
    </row>
    <row r="333" spans="1:10">
      <c r="A333" s="427"/>
      <c r="B333" s="424"/>
      <c r="C333" s="430"/>
      <c r="D333" s="430"/>
      <c r="E333" s="430" t="s">
        <v>17</v>
      </c>
      <c r="F333" s="430"/>
      <c r="G333" s="429" t="s">
        <v>4</v>
      </c>
      <c r="H333" s="432">
        <v>0.12</v>
      </c>
      <c r="I333" s="432">
        <f>Labour!D16</f>
        <v>466.67</v>
      </c>
      <c r="J333" s="432">
        <f>I333*H333</f>
        <v>56.000399999999999</v>
      </c>
    </row>
    <row r="334" spans="1:10">
      <c r="A334" s="427"/>
      <c r="B334" s="424"/>
      <c r="C334" s="430"/>
      <c r="D334" s="430"/>
      <c r="E334" s="430" t="s">
        <v>20</v>
      </c>
      <c r="F334" s="430"/>
      <c r="G334" s="429" t="s">
        <v>4</v>
      </c>
      <c r="H334" s="432">
        <v>1</v>
      </c>
      <c r="I334" s="432">
        <f>Labour!D19</f>
        <v>466.67</v>
      </c>
      <c r="J334" s="432">
        <f>H334*I334</f>
        <v>466.67</v>
      </c>
    </row>
    <row r="335" spans="1:10">
      <c r="A335" s="427"/>
      <c r="B335" s="424"/>
      <c r="C335" s="430"/>
      <c r="D335" s="430"/>
      <c r="E335" s="430" t="s">
        <v>18</v>
      </c>
      <c r="F335" s="430"/>
      <c r="G335" s="429" t="s">
        <v>4</v>
      </c>
      <c r="H335" s="432">
        <v>2</v>
      </c>
      <c r="I335" s="432">
        <f>Labour!D17</f>
        <v>466.67</v>
      </c>
      <c r="J335" s="432">
        <f>H335*I335</f>
        <v>933.34</v>
      </c>
    </row>
    <row r="336" spans="1:10">
      <c r="A336" s="427"/>
      <c r="B336" s="424"/>
      <c r="C336" s="430"/>
      <c r="D336" s="431" t="s">
        <v>955</v>
      </c>
      <c r="E336" s="431" t="s">
        <v>1388</v>
      </c>
      <c r="F336" s="430"/>
      <c r="G336" s="429"/>
      <c r="H336" s="424"/>
      <c r="I336" s="424"/>
      <c r="J336" s="433">
        <f>SUM(J330:J335)*12.5%</f>
        <v>182.00130000000001</v>
      </c>
    </row>
    <row r="337" spans="1:10">
      <c r="A337" s="427"/>
      <c r="B337" s="424"/>
      <c r="C337" s="430"/>
      <c r="D337" s="431"/>
      <c r="E337" s="431"/>
      <c r="F337" s="430"/>
      <c r="G337" s="429"/>
      <c r="H337" s="424"/>
      <c r="I337" s="424"/>
      <c r="J337" s="433"/>
    </row>
    <row r="338" spans="1:10">
      <c r="A338" s="427"/>
      <c r="B338" s="424"/>
      <c r="C338" s="430"/>
      <c r="D338" s="430" t="s">
        <v>3245</v>
      </c>
      <c r="E338" s="430"/>
      <c r="F338" s="430"/>
      <c r="G338" s="429"/>
      <c r="H338" s="424"/>
      <c r="I338" s="424"/>
      <c r="J338" s="432">
        <f>SUM(J330:J336)</f>
        <v>1638.0117</v>
      </c>
    </row>
    <row r="339" spans="1:10">
      <c r="A339" s="427"/>
      <c r="B339" s="424"/>
      <c r="C339" s="430"/>
      <c r="D339" s="431" t="s">
        <v>3246</v>
      </c>
      <c r="E339" s="430"/>
      <c r="F339" s="430"/>
      <c r="G339" s="429"/>
      <c r="H339" s="424"/>
      <c r="I339" s="424"/>
      <c r="J339" s="433">
        <f>J338/10</f>
        <v>163.80117000000001</v>
      </c>
    </row>
    <row r="340" spans="1:10" ht="38.25" customHeight="1">
      <c r="A340" s="427"/>
      <c r="B340" s="424"/>
      <c r="C340" s="430" t="s">
        <v>301</v>
      </c>
      <c r="D340" s="771" t="s">
        <v>1202</v>
      </c>
      <c r="E340" s="771"/>
      <c r="F340" s="771"/>
      <c r="G340" s="429"/>
      <c r="H340" s="424"/>
      <c r="I340" s="424"/>
      <c r="J340" s="424"/>
    </row>
    <row r="341" spans="1:10">
      <c r="A341" s="427"/>
      <c r="B341" s="424"/>
      <c r="C341" s="430"/>
      <c r="D341" s="430" t="s">
        <v>3247</v>
      </c>
      <c r="E341" s="430"/>
      <c r="F341" s="430"/>
      <c r="G341" s="429"/>
      <c r="H341" s="424"/>
      <c r="I341" s="424"/>
      <c r="J341" s="424"/>
    </row>
    <row r="342" spans="1:10">
      <c r="A342" s="427"/>
      <c r="B342" s="424"/>
      <c r="C342" s="430"/>
      <c r="D342" s="430" t="s">
        <v>3248</v>
      </c>
      <c r="E342" s="430"/>
      <c r="F342" s="430"/>
      <c r="G342" s="429"/>
      <c r="H342" s="424"/>
      <c r="I342" s="424"/>
      <c r="J342" s="424"/>
    </row>
    <row r="343" spans="1:10">
      <c r="A343" s="427"/>
      <c r="B343" s="424"/>
      <c r="C343" s="430"/>
      <c r="D343" s="431" t="s">
        <v>953</v>
      </c>
      <c r="E343" s="431" t="s">
        <v>1230</v>
      </c>
      <c r="F343" s="430"/>
      <c r="G343" s="429"/>
      <c r="H343" s="424"/>
      <c r="I343" s="424"/>
      <c r="J343" s="424"/>
    </row>
    <row r="344" spans="1:10">
      <c r="A344" s="427"/>
      <c r="B344" s="424"/>
      <c r="C344" s="430"/>
      <c r="D344" s="430"/>
      <c r="E344" s="430" t="s">
        <v>17</v>
      </c>
      <c r="F344" s="430"/>
      <c r="G344" s="429" t="s">
        <v>4</v>
      </c>
      <c r="H344" s="432">
        <v>0.08</v>
      </c>
      <c r="I344" s="432">
        <f>Labour!D16</f>
        <v>466.67</v>
      </c>
      <c r="J344" s="432">
        <f>I344*H344</f>
        <v>37.333600000000004</v>
      </c>
    </row>
    <row r="345" spans="1:10">
      <c r="A345" s="427"/>
      <c r="B345" s="424"/>
      <c r="C345" s="430"/>
      <c r="D345" s="430"/>
      <c r="E345" s="430" t="s">
        <v>18</v>
      </c>
      <c r="F345" s="430"/>
      <c r="G345" s="429" t="s">
        <v>4</v>
      </c>
      <c r="H345" s="432">
        <v>2</v>
      </c>
      <c r="I345" s="432">
        <f>Labour!D17</f>
        <v>466.67</v>
      </c>
      <c r="J345" s="432">
        <f>H345*I345</f>
        <v>933.34</v>
      </c>
    </row>
    <row r="346" spans="1:10">
      <c r="A346" s="427"/>
      <c r="B346" s="424"/>
      <c r="C346" s="430"/>
      <c r="D346" s="431" t="s">
        <v>955</v>
      </c>
      <c r="E346" s="431" t="s">
        <v>1388</v>
      </c>
      <c r="F346" s="430"/>
      <c r="G346" s="429"/>
      <c r="H346" s="424"/>
      <c r="I346" s="424"/>
      <c r="J346" s="433">
        <f>SUM(J340:J345)*12.5%</f>
        <v>121.33420000000001</v>
      </c>
    </row>
    <row r="347" spans="1:10">
      <c r="A347" s="427"/>
      <c r="B347" s="424"/>
      <c r="C347" s="430"/>
      <c r="D347" s="431"/>
      <c r="E347" s="431"/>
      <c r="F347" s="430"/>
      <c r="G347" s="429"/>
      <c r="H347" s="424"/>
      <c r="I347" s="424"/>
      <c r="J347" s="433"/>
    </row>
    <row r="348" spans="1:10">
      <c r="A348" s="427"/>
      <c r="B348" s="424"/>
      <c r="C348" s="430"/>
      <c r="D348" s="430" t="s">
        <v>3249</v>
      </c>
      <c r="E348" s="424"/>
      <c r="F348" s="430"/>
      <c r="G348" s="429"/>
      <c r="H348" s="424"/>
      <c r="I348" s="424"/>
      <c r="J348" s="432">
        <f>SUM(J340:J346)</f>
        <v>1092.0078000000001</v>
      </c>
    </row>
    <row r="349" spans="1:10">
      <c r="A349" s="427"/>
      <c r="B349" s="424"/>
      <c r="C349" s="430"/>
      <c r="D349" s="431" t="s">
        <v>3250</v>
      </c>
      <c r="E349" s="424"/>
      <c r="F349" s="430"/>
      <c r="G349" s="429"/>
      <c r="H349" s="424"/>
      <c r="I349" s="424"/>
      <c r="J349" s="433">
        <f>J348/100</f>
        <v>10.920078</v>
      </c>
    </row>
    <row r="350" spans="1:10" ht="42" customHeight="1">
      <c r="A350" s="427"/>
      <c r="B350" s="424"/>
      <c r="C350" s="430" t="s">
        <v>303</v>
      </c>
      <c r="D350" s="771" t="s">
        <v>1203</v>
      </c>
      <c r="E350" s="771"/>
      <c r="F350" s="771"/>
      <c r="G350" s="429"/>
      <c r="H350" s="424"/>
      <c r="I350" s="424"/>
      <c r="J350" s="424"/>
    </row>
    <row r="351" spans="1:10">
      <c r="A351" s="427"/>
      <c r="B351" s="424"/>
      <c r="C351" s="430"/>
      <c r="D351" s="430" t="s">
        <v>1426</v>
      </c>
      <c r="E351" s="430"/>
      <c r="F351" s="430"/>
      <c r="G351" s="429"/>
      <c r="H351" s="424"/>
      <c r="I351" s="424"/>
      <c r="J351" s="424"/>
    </row>
    <row r="352" spans="1:10">
      <c r="A352" s="427"/>
      <c r="B352" s="424"/>
      <c r="C352" s="430"/>
      <c r="D352" s="430" t="s">
        <v>3251</v>
      </c>
      <c r="E352" s="430"/>
      <c r="F352" s="430"/>
      <c r="G352" s="429"/>
      <c r="H352" s="424"/>
      <c r="I352" s="424"/>
      <c r="J352" s="424"/>
    </row>
    <row r="353" spans="1:10">
      <c r="A353" s="427"/>
      <c r="B353" s="424"/>
      <c r="C353" s="430"/>
      <c r="D353" s="431" t="s">
        <v>953</v>
      </c>
      <c r="E353" s="431" t="s">
        <v>1230</v>
      </c>
      <c r="F353" s="430"/>
      <c r="G353" s="429"/>
      <c r="H353" s="424"/>
      <c r="I353" s="424"/>
      <c r="J353" s="424"/>
    </row>
    <row r="354" spans="1:10">
      <c r="A354" s="427"/>
      <c r="B354" s="424"/>
      <c r="C354" s="430"/>
      <c r="D354" s="430"/>
      <c r="E354" s="430" t="s">
        <v>17</v>
      </c>
      <c r="F354" s="430"/>
      <c r="G354" s="429" t="s">
        <v>4</v>
      </c>
      <c r="H354" s="432">
        <v>0.4</v>
      </c>
      <c r="I354" s="432">
        <f>Labour!D16</f>
        <v>466.67</v>
      </c>
      <c r="J354" s="432">
        <f>I354*H354</f>
        <v>186.66800000000001</v>
      </c>
    </row>
    <row r="355" spans="1:10">
      <c r="A355" s="427"/>
      <c r="B355" s="424"/>
      <c r="C355" s="430"/>
      <c r="D355" s="430"/>
      <c r="E355" s="430" t="s">
        <v>18</v>
      </c>
      <c r="F355" s="430"/>
      <c r="G355" s="429" t="s">
        <v>4</v>
      </c>
      <c r="H355" s="432">
        <v>10</v>
      </c>
      <c r="I355" s="432">
        <f>Labour!D17</f>
        <v>466.67</v>
      </c>
      <c r="J355" s="432">
        <f>H355*I355</f>
        <v>4666.7</v>
      </c>
    </row>
    <row r="356" spans="1:10">
      <c r="A356" s="427"/>
      <c r="B356" s="424"/>
      <c r="C356" s="430"/>
      <c r="D356" s="431" t="s">
        <v>955</v>
      </c>
      <c r="E356" s="431" t="s">
        <v>1388</v>
      </c>
      <c r="F356" s="430"/>
      <c r="G356" s="429"/>
      <c r="H356" s="424"/>
      <c r="I356" s="424"/>
      <c r="J356" s="433">
        <f>SUM(J350:J355)*12.5%</f>
        <v>606.67099999999994</v>
      </c>
    </row>
    <row r="357" spans="1:10">
      <c r="A357" s="427"/>
      <c r="B357" s="424"/>
      <c r="C357" s="430"/>
      <c r="D357" s="431"/>
      <c r="E357" s="431"/>
      <c r="F357" s="430"/>
      <c r="G357" s="429"/>
      <c r="H357" s="424"/>
      <c r="I357" s="424"/>
      <c r="J357" s="433"/>
    </row>
    <row r="358" spans="1:10">
      <c r="A358" s="427"/>
      <c r="B358" s="424"/>
      <c r="C358" s="430"/>
      <c r="D358" s="430" t="s">
        <v>3252</v>
      </c>
      <c r="E358" s="430"/>
      <c r="F358" s="430"/>
      <c r="G358" s="429"/>
      <c r="H358" s="424"/>
      <c r="I358" s="424"/>
      <c r="J358" s="432">
        <f>SUM(J350:J356)</f>
        <v>5460.0389999999998</v>
      </c>
    </row>
    <row r="359" spans="1:10">
      <c r="A359" s="427"/>
      <c r="B359" s="424"/>
      <c r="C359" s="430"/>
      <c r="D359" s="431" t="s">
        <v>3253</v>
      </c>
      <c r="E359" s="430"/>
      <c r="F359" s="430"/>
      <c r="G359" s="429"/>
      <c r="H359" s="424"/>
      <c r="I359" s="424"/>
      <c r="J359" s="433">
        <f>J358/1500</f>
        <v>3.6400259999999998</v>
      </c>
    </row>
    <row r="360" spans="1:10" ht="15.75" customHeight="1">
      <c r="A360" s="421">
        <v>15.13</v>
      </c>
      <c r="B360" s="422">
        <v>1900</v>
      </c>
      <c r="C360" s="431" t="s">
        <v>1204</v>
      </c>
      <c r="D360" s="431"/>
      <c r="E360" s="431"/>
      <c r="F360" s="430"/>
      <c r="G360" s="429"/>
      <c r="H360" s="424"/>
      <c r="I360" s="424"/>
      <c r="J360" s="424"/>
    </row>
    <row r="361" spans="1:10" ht="40.5" customHeight="1">
      <c r="A361" s="427"/>
      <c r="B361" s="424"/>
      <c r="C361" s="771" t="s">
        <v>1205</v>
      </c>
      <c r="D361" s="771"/>
      <c r="E361" s="771"/>
      <c r="F361" s="771"/>
      <c r="G361" s="429"/>
      <c r="H361" s="424"/>
      <c r="I361" s="424"/>
      <c r="J361" s="424"/>
    </row>
    <row r="362" spans="1:10">
      <c r="A362" s="427"/>
      <c r="B362" s="424"/>
      <c r="C362" s="430" t="s">
        <v>1426</v>
      </c>
      <c r="D362" s="430"/>
      <c r="E362" s="430"/>
      <c r="F362" s="430"/>
      <c r="G362" s="429"/>
      <c r="H362" s="424"/>
      <c r="I362" s="424"/>
      <c r="J362" s="424"/>
    </row>
    <row r="363" spans="1:10">
      <c r="A363" s="427"/>
      <c r="B363" s="424"/>
      <c r="C363" s="430" t="s">
        <v>3254</v>
      </c>
      <c r="D363" s="430"/>
      <c r="E363" s="430"/>
      <c r="F363" s="430"/>
      <c r="G363" s="429"/>
      <c r="H363" s="424"/>
      <c r="I363" s="424"/>
      <c r="J363" s="424"/>
    </row>
    <row r="364" spans="1:10">
      <c r="A364" s="427"/>
      <c r="B364" s="424"/>
      <c r="C364" s="431" t="s">
        <v>953</v>
      </c>
      <c r="D364" s="431" t="s">
        <v>1230</v>
      </c>
      <c r="E364" s="430"/>
      <c r="F364" s="430"/>
      <c r="G364" s="429"/>
      <c r="H364" s="424"/>
      <c r="I364" s="424"/>
      <c r="J364" s="424"/>
    </row>
    <row r="365" spans="1:10">
      <c r="A365" s="427"/>
      <c r="B365" s="424"/>
      <c r="C365" s="430"/>
      <c r="D365" s="430" t="s">
        <v>17</v>
      </c>
      <c r="E365" s="430"/>
      <c r="F365" s="430"/>
      <c r="G365" s="429" t="s">
        <v>4</v>
      </c>
      <c r="H365" s="432">
        <v>0.01</v>
      </c>
      <c r="I365" s="432">
        <f>Labour!D16</f>
        <v>466.67</v>
      </c>
      <c r="J365" s="432">
        <f>I365*H365</f>
        <v>4.6667000000000005</v>
      </c>
    </row>
    <row r="366" spans="1:10">
      <c r="A366" s="427"/>
      <c r="B366" s="424"/>
      <c r="C366" s="430"/>
      <c r="D366" s="430" t="s">
        <v>18</v>
      </c>
      <c r="E366" s="430"/>
      <c r="F366" s="430"/>
      <c r="G366" s="429" t="s">
        <v>4</v>
      </c>
      <c r="H366" s="438">
        <v>0.14285714285714285</v>
      </c>
      <c r="I366" s="432">
        <f>Labour!D17</f>
        <v>466.67</v>
      </c>
      <c r="J366" s="432">
        <f>H366*I366</f>
        <v>66.667142857142849</v>
      </c>
    </row>
    <row r="367" spans="1:10">
      <c r="A367" s="427"/>
      <c r="B367" s="424"/>
      <c r="C367" s="430"/>
      <c r="D367" s="430" t="s">
        <v>3255</v>
      </c>
      <c r="E367" s="430"/>
      <c r="F367" s="430"/>
      <c r="G367" s="429" t="s">
        <v>4</v>
      </c>
      <c r="H367" s="438">
        <v>0.14285714285714285</v>
      </c>
      <c r="I367" s="432">
        <f>Labour!D23</f>
        <v>488.83</v>
      </c>
      <c r="J367" s="432">
        <f>I367*H367</f>
        <v>69.832857142857137</v>
      </c>
    </row>
    <row r="368" spans="1:10">
      <c r="A368" s="427"/>
      <c r="B368" s="424"/>
      <c r="C368" s="431" t="s">
        <v>955</v>
      </c>
      <c r="D368" s="431" t="s">
        <v>1300</v>
      </c>
      <c r="E368" s="430"/>
      <c r="F368" s="430"/>
      <c r="G368" s="429"/>
      <c r="H368" s="424"/>
      <c r="I368" s="424"/>
      <c r="J368" s="424"/>
    </row>
    <row r="369" spans="1:10">
      <c r="A369" s="427"/>
      <c r="B369" s="424"/>
      <c r="C369" s="430"/>
      <c r="D369" s="430" t="s">
        <v>127</v>
      </c>
      <c r="E369" s="430"/>
      <c r="F369" s="430"/>
      <c r="G369" s="429" t="s">
        <v>3256</v>
      </c>
      <c r="H369" s="438">
        <v>4.4999999999999998E-2</v>
      </c>
      <c r="I369" s="432">
        <f>Material!D97/10</f>
        <v>1280</v>
      </c>
      <c r="J369" s="432">
        <f>I369*H369</f>
        <v>57.599999999999994</v>
      </c>
    </row>
    <row r="370" spans="1:10">
      <c r="A370" s="427"/>
      <c r="B370" s="424"/>
      <c r="C370" s="430"/>
      <c r="D370" s="430" t="s">
        <v>108</v>
      </c>
      <c r="E370" s="430"/>
      <c r="F370" s="430"/>
      <c r="G370" s="429" t="s">
        <v>65</v>
      </c>
      <c r="H370" s="432">
        <v>0.1</v>
      </c>
      <c r="I370" s="432">
        <f>Material!D78</f>
        <v>300</v>
      </c>
      <c r="J370" s="432">
        <f>I370*H370</f>
        <v>30</v>
      </c>
    </row>
    <row r="371" spans="1:10">
      <c r="A371" s="427"/>
      <c r="B371" s="424"/>
      <c r="C371" s="430"/>
      <c r="D371" s="430" t="s">
        <v>120</v>
      </c>
      <c r="E371" s="430"/>
      <c r="F371" s="430"/>
      <c r="G371" s="429" t="s">
        <v>65</v>
      </c>
      <c r="H371" s="438">
        <v>1.2999999999999999E-2</v>
      </c>
      <c r="I371" s="432">
        <f>Material!D90</f>
        <v>290</v>
      </c>
      <c r="J371" s="432">
        <f>H371*I371</f>
        <v>3.77</v>
      </c>
    </row>
    <row r="372" spans="1:10">
      <c r="A372" s="427"/>
      <c r="B372" s="424"/>
      <c r="C372" s="431" t="s">
        <v>957</v>
      </c>
      <c r="D372" s="431" t="s">
        <v>3103</v>
      </c>
      <c r="E372" s="430"/>
      <c r="F372" s="430"/>
      <c r="G372" s="429"/>
      <c r="H372" s="424"/>
      <c r="I372" s="424"/>
      <c r="J372" s="433">
        <f>SUM(J365:J371)*12.5%</f>
        <v>29.0670875</v>
      </c>
    </row>
    <row r="373" spans="1:10">
      <c r="A373" s="427"/>
      <c r="B373" s="424"/>
      <c r="C373" s="431"/>
      <c r="D373" s="431"/>
      <c r="E373" s="430"/>
      <c r="F373" s="430"/>
      <c r="G373" s="429"/>
      <c r="H373" s="424"/>
      <c r="I373" s="424"/>
      <c r="J373" s="433"/>
    </row>
    <row r="374" spans="1:10">
      <c r="A374" s="427"/>
      <c r="B374" s="424"/>
      <c r="C374" s="430" t="s">
        <v>3257</v>
      </c>
      <c r="D374" s="430"/>
      <c r="E374" s="430"/>
      <c r="F374" s="430"/>
      <c r="G374" s="429"/>
      <c r="H374" s="424"/>
      <c r="I374" s="424"/>
      <c r="J374" s="432">
        <f>SUM(J365:J372)</f>
        <v>261.60378750000001</v>
      </c>
    </row>
    <row r="375" spans="1:10">
      <c r="A375" s="427"/>
      <c r="B375" s="424"/>
      <c r="C375" s="431" t="s">
        <v>3258</v>
      </c>
      <c r="D375" s="430"/>
      <c r="E375" s="430"/>
      <c r="F375" s="430"/>
      <c r="G375" s="429"/>
      <c r="H375" s="424"/>
      <c r="I375" s="424"/>
      <c r="J375" s="433">
        <f>J374/9</f>
        <v>29.0670875</v>
      </c>
    </row>
    <row r="376" spans="1:10" ht="27.75" customHeight="1">
      <c r="A376" s="427"/>
      <c r="B376" s="435" t="s">
        <v>726</v>
      </c>
      <c r="C376" s="772" t="s">
        <v>3259</v>
      </c>
      <c r="D376" s="772"/>
      <c r="E376" s="772"/>
      <c r="F376" s="772"/>
      <c r="G376" s="429"/>
      <c r="H376" s="424"/>
      <c r="I376" s="424"/>
      <c r="J376" s="433"/>
    </row>
    <row r="377" spans="1:10" ht="15.75" customHeight="1">
      <c r="A377" s="421">
        <v>15.14</v>
      </c>
      <c r="B377" s="422">
        <v>1900</v>
      </c>
      <c r="C377" s="773" t="s">
        <v>1206</v>
      </c>
      <c r="D377" s="773"/>
      <c r="E377" s="773"/>
      <c r="F377" s="773"/>
      <c r="G377" s="429"/>
      <c r="H377" s="424"/>
      <c r="I377" s="424"/>
      <c r="J377" s="424"/>
    </row>
    <row r="378" spans="1:10">
      <c r="A378" s="427"/>
      <c r="B378" s="424"/>
      <c r="C378" s="447">
        <v>1</v>
      </c>
      <c r="D378" s="431" t="s">
        <v>1207</v>
      </c>
      <c r="E378" s="430"/>
      <c r="F378" s="430"/>
      <c r="G378" s="429"/>
      <c r="H378" s="424"/>
      <c r="I378" s="424"/>
      <c r="J378" s="424"/>
    </row>
    <row r="379" spans="1:10">
      <c r="A379" s="427"/>
      <c r="B379" s="424"/>
      <c r="C379" s="430"/>
      <c r="D379" s="430" t="s">
        <v>1426</v>
      </c>
      <c r="E379" s="430"/>
      <c r="F379" s="430"/>
      <c r="G379" s="429"/>
      <c r="H379" s="424"/>
      <c r="I379" s="424"/>
      <c r="J379" s="424"/>
    </row>
    <row r="380" spans="1:10">
      <c r="A380" s="427"/>
      <c r="B380" s="424"/>
      <c r="C380" s="430"/>
      <c r="D380" s="430" t="s">
        <v>299</v>
      </c>
      <c r="E380" s="430" t="s">
        <v>1208</v>
      </c>
      <c r="F380" s="430"/>
      <c r="G380" s="429"/>
      <c r="H380" s="424"/>
      <c r="I380" s="424"/>
      <c r="J380" s="424"/>
    </row>
    <row r="381" spans="1:10" ht="12.75" customHeight="1">
      <c r="A381" s="427"/>
      <c r="B381" s="424"/>
      <c r="C381" s="430"/>
      <c r="D381" s="771" t="s">
        <v>3260</v>
      </c>
      <c r="E381" s="771"/>
      <c r="F381" s="771"/>
      <c r="G381" s="429"/>
      <c r="H381" s="424"/>
      <c r="I381" s="424"/>
      <c r="J381" s="424"/>
    </row>
    <row r="382" spans="1:10">
      <c r="A382" s="427"/>
      <c r="B382" s="424"/>
      <c r="C382" s="431"/>
      <c r="D382" s="430" t="s">
        <v>1209</v>
      </c>
      <c r="E382" s="430"/>
      <c r="F382" s="430"/>
      <c r="G382" s="429" t="s">
        <v>54</v>
      </c>
      <c r="H382" s="448"/>
      <c r="I382" s="424"/>
      <c r="J382" s="424"/>
    </row>
    <row r="383" spans="1:10" ht="27" customHeight="1">
      <c r="A383" s="427"/>
      <c r="B383" s="424"/>
      <c r="C383" s="430"/>
      <c r="D383" s="430" t="s">
        <v>301</v>
      </c>
      <c r="E383" s="771" t="s">
        <v>1210</v>
      </c>
      <c r="F383" s="771"/>
      <c r="G383" s="429"/>
      <c r="H383" s="424"/>
      <c r="I383" s="424"/>
      <c r="J383" s="424"/>
    </row>
    <row r="384" spans="1:10">
      <c r="A384" s="427"/>
      <c r="B384" s="424"/>
      <c r="C384" s="430"/>
      <c r="D384" s="430" t="s">
        <v>1211</v>
      </c>
      <c r="E384" s="430"/>
      <c r="F384" s="430"/>
      <c r="G384" s="429" t="s">
        <v>54</v>
      </c>
      <c r="H384" s="448"/>
      <c r="I384" s="424"/>
      <c r="J384" s="424"/>
    </row>
    <row r="385" spans="1:8">
      <c r="A385" s="427"/>
      <c r="B385" s="424"/>
      <c r="C385" s="430"/>
      <c r="D385" s="430"/>
      <c r="E385" s="430" t="s">
        <v>3261</v>
      </c>
      <c r="F385" s="430"/>
      <c r="G385" s="429"/>
      <c r="H385" s="424"/>
    </row>
    <row r="386" spans="1:8">
      <c r="A386" s="427"/>
      <c r="B386" s="424"/>
      <c r="C386" s="430"/>
      <c r="D386" s="430"/>
      <c r="E386" s="430" t="s">
        <v>3262</v>
      </c>
      <c r="F386" s="430"/>
      <c r="G386" s="429"/>
      <c r="H386" s="424"/>
    </row>
    <row r="387" spans="1:8" ht="16.5" customHeight="1">
      <c r="A387" s="427"/>
      <c r="B387" s="424"/>
      <c r="C387" s="430"/>
      <c r="D387" s="430" t="s">
        <v>303</v>
      </c>
      <c r="E387" s="430" t="s">
        <v>1213</v>
      </c>
      <c r="F387" s="430"/>
      <c r="G387" s="429"/>
      <c r="H387" s="424"/>
    </row>
    <row r="388" spans="1:8">
      <c r="A388" s="427"/>
      <c r="B388" s="424"/>
      <c r="C388" s="430"/>
      <c r="D388" s="430" t="s">
        <v>1214</v>
      </c>
      <c r="E388" s="430"/>
      <c r="F388" s="430"/>
      <c r="G388" s="429" t="s">
        <v>54</v>
      </c>
      <c r="H388" s="448"/>
    </row>
    <row r="389" spans="1:8">
      <c r="A389" s="427"/>
      <c r="B389" s="424"/>
      <c r="C389" s="430"/>
      <c r="D389" s="430" t="s">
        <v>305</v>
      </c>
      <c r="E389" s="430" t="s">
        <v>1215</v>
      </c>
      <c r="F389" s="430"/>
      <c r="G389" s="429"/>
      <c r="H389" s="424"/>
    </row>
    <row r="390" spans="1:8">
      <c r="A390" s="427"/>
      <c r="B390" s="424"/>
      <c r="C390" s="430"/>
      <c r="D390" s="430" t="s">
        <v>1216</v>
      </c>
      <c r="E390" s="430"/>
      <c r="F390" s="430"/>
      <c r="G390" s="429"/>
      <c r="H390" s="448"/>
    </row>
    <row r="391" spans="1:8" ht="15" customHeight="1">
      <c r="A391" s="427"/>
      <c r="B391" s="424"/>
      <c r="C391" s="447">
        <v>2</v>
      </c>
      <c r="D391" s="431" t="s">
        <v>1217</v>
      </c>
      <c r="E391" s="431"/>
      <c r="F391" s="431"/>
      <c r="G391" s="429"/>
      <c r="H391" s="424"/>
    </row>
    <row r="392" spans="1:8">
      <c r="A392" s="427"/>
      <c r="B392" s="424"/>
      <c r="C392" s="430"/>
      <c r="D392" s="430" t="s">
        <v>1218</v>
      </c>
      <c r="E392" s="430"/>
      <c r="F392" s="430"/>
      <c r="G392" s="429" t="s">
        <v>3263</v>
      </c>
      <c r="H392" s="448"/>
    </row>
  </sheetData>
  <mergeCells count="62">
    <mergeCell ref="A1:J1"/>
    <mergeCell ref="A2:J2"/>
    <mergeCell ref="C3:F3"/>
    <mergeCell ref="D6:F6"/>
    <mergeCell ref="C38:F38"/>
    <mergeCell ref="D39:F39"/>
    <mergeCell ref="D40:F40"/>
    <mergeCell ref="E49:F49"/>
    <mergeCell ref="E51:F51"/>
    <mergeCell ref="D59:F59"/>
    <mergeCell ref="D60:F60"/>
    <mergeCell ref="D63:F63"/>
    <mergeCell ref="D64:F64"/>
    <mergeCell ref="C74:F74"/>
    <mergeCell ref="D76:F76"/>
    <mergeCell ref="E90:F90"/>
    <mergeCell ref="E95:F95"/>
    <mergeCell ref="D110:F110"/>
    <mergeCell ref="E121:F121"/>
    <mergeCell ref="E122:F122"/>
    <mergeCell ref="E123:F123"/>
    <mergeCell ref="E124:F124"/>
    <mergeCell ref="E125:F125"/>
    <mergeCell ref="D131:F131"/>
    <mergeCell ref="E143:F143"/>
    <mergeCell ref="E144:F144"/>
    <mergeCell ref="E145:F145"/>
    <mergeCell ref="E146:F146"/>
    <mergeCell ref="E147:F147"/>
    <mergeCell ref="D152:F152"/>
    <mergeCell ref="E164:F164"/>
    <mergeCell ref="E165:F165"/>
    <mergeCell ref="E166:F166"/>
    <mergeCell ref="E167:F167"/>
    <mergeCell ref="E168:F168"/>
    <mergeCell ref="C174:F174"/>
    <mergeCell ref="C176:F176"/>
    <mergeCell ref="D179:F179"/>
    <mergeCell ref="C184:F184"/>
    <mergeCell ref="C186:F186"/>
    <mergeCell ref="D189:F189"/>
    <mergeCell ref="C194:F194"/>
    <mergeCell ref="D205:F205"/>
    <mergeCell ref="D219:F219"/>
    <mergeCell ref="C233:F233"/>
    <mergeCell ref="C248:F248"/>
    <mergeCell ref="D257:F257"/>
    <mergeCell ref="D263:F263"/>
    <mergeCell ref="D284:F284"/>
    <mergeCell ref="E294:F294"/>
    <mergeCell ref="C302:F302"/>
    <mergeCell ref="D311:F311"/>
    <mergeCell ref="D314:F314"/>
    <mergeCell ref="C328:F328"/>
    <mergeCell ref="D381:F381"/>
    <mergeCell ref="E383:F383"/>
    <mergeCell ref="D329:F329"/>
    <mergeCell ref="D340:F340"/>
    <mergeCell ref="D350:F350"/>
    <mergeCell ref="C361:F361"/>
    <mergeCell ref="C376:F376"/>
    <mergeCell ref="C377:F377"/>
  </mergeCells>
  <printOptions horizontalCentered="1"/>
  <pageMargins left="0.75" right="0.7" top="0.75" bottom="0.75" header="0.51180555555555551" footer="0.51180555555555551"/>
  <pageSetup paperSize="9" scale="67"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vt:i4>
      </vt:variant>
    </vt:vector>
  </HeadingPairs>
  <TitlesOfParts>
    <vt:vector size="72" baseType="lpstr">
      <vt:lpstr>Index</vt:lpstr>
      <vt:lpstr>Labour</vt:lpstr>
      <vt:lpstr>Plant &amp; Machinery</vt:lpstr>
      <vt:lpstr>Material</vt:lpstr>
      <vt:lpstr>PREAMBLE(MAIN)</vt:lpstr>
      <vt:lpstr>PREAMBLE(CH-1-15)</vt:lpstr>
      <vt:lpstr>Contents</vt:lpstr>
      <vt:lpstr>BASIC APPROACH</vt:lpstr>
      <vt:lpstr>Abbreviations</vt:lpstr>
      <vt:lpstr>Summary Road</vt:lpstr>
      <vt:lpstr>Chapter -1</vt:lpstr>
      <vt:lpstr>Chapter-2</vt:lpstr>
      <vt:lpstr>Chapter-3</vt:lpstr>
      <vt:lpstr>Chapter-4</vt:lpstr>
      <vt:lpstr>Chapter-5</vt:lpstr>
      <vt:lpstr>Chapter-6</vt:lpstr>
      <vt:lpstr>Chapter-7</vt:lpstr>
      <vt:lpstr>Chapter-8</vt:lpstr>
      <vt:lpstr>Chapter-9</vt:lpstr>
      <vt:lpstr>Chapter-10</vt:lpstr>
      <vt:lpstr>Chapter-11_Road</vt:lpstr>
      <vt:lpstr>Chapter-12_Road</vt:lpstr>
      <vt:lpstr>Chapter-13_Road</vt:lpstr>
      <vt:lpstr>Chapter-14_Road</vt:lpstr>
      <vt:lpstr>Chapter-15</vt:lpstr>
      <vt:lpstr>'Chapter -1'!Excel_BuiltIn__FilterDatabase</vt:lpstr>
      <vt:lpstr>'Chapter-10'!Excel_BuiltIn__FilterDatabase</vt:lpstr>
      <vt:lpstr>'Chapter-12_Road'!Excel_BuiltIn__FilterDatabase</vt:lpstr>
      <vt:lpstr>'Chapter-13_Road'!Excel_BuiltIn__FilterDatabase</vt:lpstr>
      <vt:lpstr>'Chapter-14_Road'!Excel_BuiltIn__FilterDatabase</vt:lpstr>
      <vt:lpstr>'Chapter-15'!Excel_BuiltIn__FilterDatabase</vt:lpstr>
      <vt:lpstr>'Chapter-2'!Excel_BuiltIn__FilterDatabase</vt:lpstr>
      <vt:lpstr>'Chapter-3'!Excel_BuiltIn__FilterDatabase</vt:lpstr>
      <vt:lpstr>'Chapter-4'!Excel_BuiltIn__FilterDatabase</vt:lpstr>
      <vt:lpstr>'Chapter-5'!Excel_BuiltIn__FilterDatabase</vt:lpstr>
      <vt:lpstr>'Chapter-6'!Excel_BuiltIn__FilterDatabase</vt:lpstr>
      <vt:lpstr>'Chapter-8'!Excel_BuiltIn__FilterDatabase</vt:lpstr>
      <vt:lpstr>'Chapter-9'!Excel_BuiltIn__FilterDatabase</vt:lpstr>
      <vt:lpstr>'Plant &amp; Machinery'!Excel_BuiltIn__FilterDatabase</vt:lpstr>
      <vt:lpstr>'Summary Road'!Excel_BuiltIn__FilterDatabase</vt:lpstr>
      <vt:lpstr>'Chapter-10'!Print_Area</vt:lpstr>
      <vt:lpstr>'Chapter-11_Road'!Print_Area</vt:lpstr>
      <vt:lpstr>'Chapter-12_Road'!Print_Area</vt:lpstr>
      <vt:lpstr>'Chapter-13_Road'!Print_Area</vt:lpstr>
      <vt:lpstr>'Chapter-14_Road'!Print_Area</vt:lpstr>
      <vt:lpstr>'Chapter-15'!Print_Area</vt:lpstr>
      <vt:lpstr>'Chapter-3'!Print_Area</vt:lpstr>
      <vt:lpstr>'Chapter-4'!Print_Area</vt:lpstr>
      <vt:lpstr>'Chapter-5'!Print_Area</vt:lpstr>
      <vt:lpstr>'Chapter-6'!Print_Area</vt:lpstr>
      <vt:lpstr>'Chapter-8'!Print_Area</vt:lpstr>
      <vt:lpstr>Labour!Print_Area</vt:lpstr>
      <vt:lpstr>Material!Print_Area</vt:lpstr>
      <vt:lpstr>'Plant &amp; Machinery'!Print_Area</vt:lpstr>
      <vt:lpstr>'PREAMBLE(CH-1-15)'!Print_Area</vt:lpstr>
      <vt:lpstr>'Summary Road'!Print_Area</vt:lpstr>
      <vt:lpstr>'Chapter -1'!Print_Titles</vt:lpstr>
      <vt:lpstr>'Chapter-10'!Print_Titles</vt:lpstr>
      <vt:lpstr>'Chapter-12_Road'!Print_Titles</vt:lpstr>
      <vt:lpstr>'Chapter-13_Road'!Print_Titles</vt:lpstr>
      <vt:lpstr>'Chapter-14_Road'!Print_Titles</vt:lpstr>
      <vt:lpstr>'Chapter-15'!Print_Titles</vt:lpstr>
      <vt:lpstr>'Chapter-2'!Print_Titles</vt:lpstr>
      <vt:lpstr>'Chapter-3'!Print_Titles</vt:lpstr>
      <vt:lpstr>'Chapter-4'!Print_Titles</vt:lpstr>
      <vt:lpstr>'Chapter-5'!Print_Titles</vt:lpstr>
      <vt:lpstr>'Chapter-6'!Print_Titles</vt:lpstr>
      <vt:lpstr>'Chapter-8'!Print_Titles</vt:lpstr>
      <vt:lpstr>'Chapter-9'!Print_Titles</vt:lpstr>
      <vt:lpstr>Material!Print_Titles</vt:lpstr>
      <vt:lpstr>'Plant &amp; Machinery'!Print_Titles</vt:lpstr>
      <vt:lpstr>'Summary Road'!Print_Titles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2025-03-20T05:17:20Z</cp:lastPrinted>
  <dcterms:created xsi:type="dcterms:W3CDTF">2025-02-18T11:27:45Z</dcterms:created>
  <dcterms:modified xsi:type="dcterms:W3CDTF">2025-03-20T07:56:37Z</dcterms:modified>
</cp:coreProperties>
</file>